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30" yWindow="65311" windowWidth="12660" windowHeight="12900" tabRatio="727" firstSheet="1" activeTab="1"/>
  </bookViews>
  <sheets>
    <sheet name="ÖSSZEFÜGGÉSEK" sheetId="1" state="hidden" r:id="rId1"/>
    <sheet name="1.sz.mell " sheetId="2" r:id="rId2"/>
    <sheet name="1.1.sz.mell " sheetId="3" r:id="rId3"/>
    <sheet name="1.2.sz.mell " sheetId="4" r:id="rId4"/>
    <sheet name="1.3.sz.mell" sheetId="5" r:id="rId5"/>
    <sheet name="2.1.sz.mell" sheetId="6" r:id="rId6"/>
    <sheet name="2.2.sz.mell  " sheetId="7" r:id="rId7"/>
    <sheet name="ELLENŐRZÉS-1.sz.2.a.sz.2.b.sz." sheetId="8" state="hidden" r:id="rId8"/>
    <sheet name="3.sz.mell.  " sheetId="9" r:id="rId9"/>
    <sheet name="4.sz.mell." sheetId="10" r:id="rId10"/>
    <sheet name="5.sz.mell." sheetId="11" r:id="rId11"/>
    <sheet name="6.sz.mell." sheetId="12" r:id="rId12"/>
    <sheet name="7.sz.mell." sheetId="13" r:id="rId13"/>
    <sheet name="8. sz. mell. " sheetId="14" r:id="rId14"/>
    <sheet name="9. sz. mell" sheetId="15" r:id="rId15"/>
    <sheet name="9.1. sz. mell " sheetId="16" r:id="rId16"/>
    <sheet name="9.2. sz. mell " sheetId="17" r:id="rId17"/>
    <sheet name="9.3.. sz. mell" sheetId="18" r:id="rId18"/>
    <sheet name="9.2. sz. mell" sheetId="19" state="hidden" r:id="rId19"/>
    <sheet name="9.2.1. sz. mell" sheetId="20" state="hidden" r:id="rId20"/>
    <sheet name="9.2.2. sz.  mell" sheetId="21" state="hidden" r:id="rId21"/>
    <sheet name="9.2.3. sz. mell" sheetId="22" state="hidden" r:id="rId22"/>
    <sheet name="9.3. sz. mell" sheetId="23" state="hidden" r:id="rId23"/>
    <sheet name="9.3.1. sz. mell" sheetId="24" state="hidden" r:id="rId24"/>
    <sheet name="9.3.2. sz. mell" sheetId="25" state="hidden" r:id="rId25"/>
    <sheet name="9.3.3. sz. mell" sheetId="26" state="hidden" r:id="rId26"/>
    <sheet name="10.sz.mell" sheetId="27" state="hidden" r:id="rId27"/>
    <sheet name="1. sz tájékoztató t." sheetId="28" state="hidden" r:id="rId28"/>
    <sheet name="2. sz tájékoztató t" sheetId="29" state="hidden" r:id="rId29"/>
    <sheet name="3. sz tájékoztató t." sheetId="30" state="hidden" r:id="rId30"/>
    <sheet name="4.sz tájékoztató t." sheetId="31" state="hidden" r:id="rId31"/>
    <sheet name="5.sz tájékoztató t." sheetId="32" state="hidden" r:id="rId32"/>
    <sheet name="6.sz tájékoztató t." sheetId="33" state="hidden" r:id="rId33"/>
    <sheet name="6. sz tájékoztató t." sheetId="34" state="hidden" r:id="rId34"/>
    <sheet name="Munka1" sheetId="35" state="hidden" r:id="rId35"/>
  </sheets>
  <definedNames>
    <definedName name="_xlfn.IFERROR" hidden="1">#NAME?</definedName>
    <definedName name="_xlnm.Print_Titles" localSheetId="14">'9. sz. mell'!$1:$6</definedName>
    <definedName name="_xlnm.Print_Titles" localSheetId="15">'9.1. sz. mell '!$1:$6</definedName>
    <definedName name="_xlnm.Print_Titles" localSheetId="18">'9.2. sz. mell'!$1:$6</definedName>
    <definedName name="_xlnm.Print_Titles" localSheetId="16">'9.2. sz. mell '!$1:$6</definedName>
    <definedName name="_xlnm.Print_Titles" localSheetId="19">'9.2.1. sz. mell'!$1:$6</definedName>
    <definedName name="_xlnm.Print_Titles" localSheetId="20">'9.2.2. sz.  mell'!$1:$6</definedName>
    <definedName name="_xlnm.Print_Titles" localSheetId="21">'9.2.3. sz. mell'!$1:$6</definedName>
    <definedName name="_xlnm.Print_Titles" localSheetId="22">'9.3. sz. mell'!$1:$6</definedName>
    <definedName name="_xlnm.Print_Titles" localSheetId="17">'9.3.. sz. mell'!$1:$6</definedName>
    <definedName name="_xlnm.Print_Titles" localSheetId="23">'9.3.1. sz. mell'!$1:$6</definedName>
    <definedName name="_xlnm.Print_Titles" localSheetId="24">'9.3.2. sz. mell'!$1:$6</definedName>
    <definedName name="_xlnm.Print_Titles" localSheetId="25">'9.3.3. sz. mell'!$1:$6</definedName>
    <definedName name="_xlnm.Print_Area" localSheetId="27">'1. sz tájékoztató t.'!$A$1:$E$147</definedName>
    <definedName name="_xlnm.Print_Area" localSheetId="2">'1.1.sz.mell '!$A$1:$C$159</definedName>
    <definedName name="_xlnm.Print_Area" localSheetId="3">'1.2.sz.mell '!$A$1:$C$159</definedName>
    <definedName name="_xlnm.Print_Area" localSheetId="4">'1.3.sz.mell'!$A$1:$C$159</definedName>
    <definedName name="_xlnm.Print_Area" localSheetId="1">'1.sz.mell '!$A$1:$C$159</definedName>
    <definedName name="_xlnm.Print_Area" localSheetId="33">'6. sz tájékoztató t.'!$A$1:$E$37</definedName>
  </definedNames>
  <calcPr fullCalcOnLoad="1"/>
</workbook>
</file>

<file path=xl/sharedStrings.xml><?xml version="1.0" encoding="utf-8"?>
<sst xmlns="http://schemas.openxmlformats.org/spreadsheetml/2006/main" count="4274" uniqueCount="637">
  <si>
    <t>Beruházási (felhalmozási) kiadások előirányzata beruházásonként</t>
  </si>
  <si>
    <t>Felújítási kiadások előirányzata felújításonként</t>
  </si>
  <si>
    <t>Vállalkozási maradvány igénybevétele</t>
  </si>
  <si>
    <t>Adatszolgáltatás 
az elismert tartozásállományról</t>
  </si>
  <si>
    <t>Többéves kihatással járó döntések számszerűsítése évenkénti bontásban és összesítve célok szerint</t>
  </si>
  <si>
    <t>Működési célú finanszírozási kiadások
(hiteltörlesztés, értékpapír vásárlás, stb.)</t>
  </si>
  <si>
    <t>Felhalmozási célú finanszírozási kiadások
(hiteltörlesztés, értékpapír vásárlás, stb.)</t>
  </si>
  <si>
    <t>Az önkormányzat által adott közvetett támogatások
(kedvezmények)</t>
  </si>
  <si>
    <t>Eszközök hasznosítása utáni kedvezmény, mentesség</t>
  </si>
  <si>
    <t>Helyiségek hasznosítása utáni kedvezmény, mentesség</t>
  </si>
  <si>
    <t>Felhalmozási bevételek</t>
  </si>
  <si>
    <t>Finanszírozási bevételek</t>
  </si>
  <si>
    <t xml:space="preserve"> Egyéb működési célú kiadások</t>
  </si>
  <si>
    <t>Finanszírozási kiadások</t>
  </si>
  <si>
    <t>adatok forintban</t>
  </si>
  <si>
    <t>Támogatás összge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</si>
  <si>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</si>
  <si>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</si>
  <si>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</si>
  <si>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</si>
  <si>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</si>
  <si>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</si>
  <si>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</si>
  <si>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</si>
  <si>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</si>
  <si>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</si>
  <si>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</si>
  <si>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</si>
  <si>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</si>
  <si>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</si>
  <si>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</si>
  <si>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</si>
  <si>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</si>
  <si>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</si>
  <si>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</si>
  <si>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</si>
  <si>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</si>
  <si>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</si>
  <si>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</si>
  <si>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</si>
  <si>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</si>
  <si>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</si>
  <si>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</si>
  <si>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</si>
  <si>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</si>
  <si>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</si>
  <si>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</si>
  <si>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</si>
  <si>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</si>
  <si>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</si>
  <si>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</si>
  <si>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Tartalékok</t>
  </si>
  <si>
    <t>Összesen</t>
  </si>
  <si>
    <t>Jogcím</t>
  </si>
  <si>
    <t>Összesen:</t>
  </si>
  <si>
    <t>01</t>
  </si>
  <si>
    <t>Előirányzat</t>
  </si>
  <si>
    <t>Bevételek</t>
  </si>
  <si>
    <t>Kiadások</t>
  </si>
  <si>
    <t>Egyéb fejlesztési célú kiadások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</si>
  <si>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</si>
  <si>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</si>
  <si>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</si>
  <si>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</si>
  <si>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</si>
  <si>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</si>
  <si>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</si>
  <si>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</si>
  <si>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</si>
  <si>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Kiadás vonzata évenként</t>
  </si>
  <si>
    <t>Sor-
szám</t>
  </si>
  <si>
    <t>............................</t>
  </si>
  <si>
    <t>Kedvezmény nélkül elérhető bevétel</t>
  </si>
  <si>
    <t>Kedvezmények összege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</si>
  <si>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</si>
  <si>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</si>
  <si>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</si>
  <si>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</si>
  <si>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</si>
  <si>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</si>
  <si>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</si>
  <si>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</si>
  <si>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</si>
  <si>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</si>
  <si>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</si>
  <si>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</si>
  <si>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Kötelezettség jogcíme</t>
  </si>
  <si>
    <t>Köt. váll.
 éve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</si>
  <si>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</si>
  <si>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</si>
  <si>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</si>
  <si>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</si>
  <si>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</si>
  <si>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</si>
  <si>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</si>
  <si>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</si>
  <si>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</si>
  <si>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</si>
  <si>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</si>
  <si>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</si>
  <si>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</si>
  <si>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</si>
  <si>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</si>
  <si>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</si>
  <si>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</si>
  <si>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</si>
  <si>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</si>
  <si>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</si>
  <si>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</si>
  <si>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</si>
  <si>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</si>
  <si>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</si>
  <si>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1.5</t>
  </si>
  <si>
    <t>1.8.</t>
  </si>
  <si>
    <t>1.9.</t>
  </si>
  <si>
    <t>1.10.</t>
  </si>
  <si>
    <t>1.11.</t>
  </si>
  <si>
    <t>2.6.</t>
  </si>
  <si>
    <t>1.12.</t>
  </si>
  <si>
    <t>2.7.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</si>
  <si>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</si>
  <si>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</si>
  <si>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</si>
  <si>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Egyéb kedvezmény</t>
  </si>
  <si>
    <t>Egyéb kölcsön elengedése</t>
  </si>
  <si>
    <t>Támogatott szervezet neve</t>
  </si>
  <si>
    <t>Támogatás célja</t>
  </si>
  <si>
    <t>30.</t>
  </si>
  <si>
    <t>31.</t>
  </si>
  <si>
    <t>32.</t>
  </si>
  <si>
    <t>33.</t>
  </si>
  <si>
    <t>Források</t>
  </si>
  <si>
    <t>Saját erő</t>
  </si>
  <si>
    <t>EU-s forrás</t>
  </si>
  <si>
    <t>Hitel</t>
  </si>
  <si>
    <t>Egyéb forrás</t>
  </si>
  <si>
    <t>Kiadások, költségek</t>
  </si>
  <si>
    <t>Források összesen:</t>
  </si>
  <si>
    <t>EU-s projekt neve, azonosítója:</t>
  </si>
  <si>
    <t>Támogatott neve</t>
  </si>
  <si>
    <t>Dologi  kiadások</t>
  </si>
  <si>
    <t>Személyi jellegű</t>
  </si>
  <si>
    <t>Beruházások, beszerzések</t>
  </si>
  <si>
    <t>Adminisztratív költségek</t>
  </si>
  <si>
    <t>- saját erőből központi támogatás</t>
  </si>
  <si>
    <t>Társfinanszírozás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</si>
  <si>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</si>
  <si>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</si>
  <si>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</si>
  <si>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</si>
  <si>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</si>
  <si>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</si>
  <si>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</si>
  <si>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</si>
  <si>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</si>
  <si>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</si>
  <si>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</si>
  <si>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</si>
  <si>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</si>
  <si>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</si>
  <si>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</si>
  <si>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</si>
  <si>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</si>
  <si>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</si>
  <si>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</si>
  <si>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</si>
  <si>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</si>
  <si>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</si>
  <si>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</si>
  <si>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</si>
  <si>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</si>
  <si>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</si>
  <si>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</si>
  <si>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</si>
  <si>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</si>
  <si>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</si>
  <si>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</si>
  <si>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</si>
  <si>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</si>
  <si>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</si>
  <si>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</si>
  <si>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</si>
  <si>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</si>
  <si>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</si>
  <si>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</si>
  <si>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</si>
  <si>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</si>
  <si>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</si>
  <si>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</si>
  <si>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</si>
  <si>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</si>
  <si>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</si>
  <si>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</si>
  <si>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</si>
  <si>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</si>
  <si>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MEGNEVEZÉS</t>
  </si>
  <si>
    <t>ÖSSZES KÖTELEZETTSÉG</t>
  </si>
  <si>
    <t>SAJÁT BEVÉTELEK ÖSSZESEN*</t>
  </si>
  <si>
    <t>Fejlesztési cél leírása</t>
  </si>
  <si>
    <t>ADÓSSÁGOT KELETKEZTETŐ ÜGYLETEK VÁRHATÓ EGYÜTTES ÖSSZEGE</t>
  </si>
  <si>
    <t>Nem kötelező!</t>
  </si>
  <si>
    <t>Feladat megnevezése</t>
  </si>
  <si>
    <t>Költségvetési szerv megnevezése</t>
  </si>
  <si>
    <t>Száma</t>
  </si>
  <si>
    <t>Közfoglalkoztatottak létszáma (fő)</t>
  </si>
  <si>
    <t>Költségvetési szerv I.</t>
  </si>
  <si>
    <t>Beruházási kiadások beruházásonként</t>
  </si>
  <si>
    <t>Felújítási kiadások felújításonként</t>
  </si>
  <si>
    <t>Egyéb (Pl.: garancia és kezességvállalás, stb.)</t>
  </si>
  <si>
    <t>Költségvetési szerv neve:</t>
  </si>
  <si>
    <t>…………………………………</t>
  </si>
  <si>
    <t>Költségvetési szerv számlaszáma:</t>
  </si>
  <si>
    <t>30 napon túli elismert tartozásállomány összesen: ……………… Ft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</si>
  <si>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</si>
  <si>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</si>
  <si>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</si>
  <si>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</si>
  <si>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</si>
  <si>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</si>
  <si>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</si>
  <si>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</si>
  <si>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</si>
  <si>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</si>
  <si>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</si>
  <si>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</si>
  <si>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Fejlesztés várható kiadása</t>
  </si>
  <si>
    <t>Önkormányzat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</si>
  <si>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</si>
  <si>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</si>
  <si>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</si>
  <si>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</si>
  <si>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</si>
  <si>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</si>
  <si>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</si>
  <si>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</si>
  <si>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</si>
  <si>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</si>
  <si>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</si>
  <si>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</si>
  <si>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</si>
  <si>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</si>
  <si>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</si>
  <si>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</si>
  <si>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</si>
  <si>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</si>
  <si>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</si>
  <si>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</si>
  <si>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</si>
  <si>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</si>
  <si>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</si>
  <si>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</si>
  <si>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</si>
  <si>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Évek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</si>
  <si>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</si>
  <si>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</si>
  <si>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</si>
  <si>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</si>
  <si>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</si>
  <si>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</si>
  <si>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</si>
  <si>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</si>
  <si>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</si>
  <si>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</si>
  <si>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</si>
  <si>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</si>
  <si>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</si>
  <si>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</si>
  <si>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</si>
  <si>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</si>
  <si>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</si>
  <si>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4.2.</t>
  </si>
  <si>
    <t>4.3.</t>
  </si>
  <si>
    <t>4.4.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</si>
  <si>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</si>
  <si>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</si>
  <si>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</si>
  <si>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</si>
  <si>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</si>
  <si>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</si>
  <si>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</si>
  <si>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</si>
  <si>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</si>
  <si>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</si>
  <si>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</si>
  <si>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</si>
  <si>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</si>
  <si>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</si>
  <si>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</si>
  <si>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</si>
  <si>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</si>
  <si>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</si>
  <si>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</si>
  <si>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</si>
  <si>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</si>
  <si>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</si>
  <si>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</si>
  <si>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</si>
  <si>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</si>
  <si>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</si>
  <si>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</si>
  <si>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</si>
  <si>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</si>
  <si>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</si>
  <si>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</si>
  <si>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</si>
  <si>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</si>
  <si>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</si>
  <si>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</si>
  <si>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</si>
  <si>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</si>
  <si>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</si>
  <si>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</si>
  <si>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</si>
  <si>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</si>
  <si>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</si>
  <si>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</si>
  <si>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</si>
  <si>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Befektetési célú belföldi értékpapírok beváltása,  értékesítése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</si>
  <si>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</si>
  <si>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</si>
  <si>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</si>
  <si>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</si>
  <si>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</si>
  <si>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</si>
  <si>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</si>
  <si>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</si>
  <si>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</si>
  <si>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</si>
  <si>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</si>
  <si>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</si>
  <si>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</si>
  <si>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</si>
  <si>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</si>
  <si>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</si>
  <si>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</si>
  <si>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</si>
  <si>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</si>
  <si>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</si>
  <si>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</si>
  <si>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</si>
  <si>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</si>
  <si>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</si>
  <si>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</si>
  <si>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</si>
  <si>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</si>
  <si>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</si>
  <si>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</si>
  <si>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</si>
  <si>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</si>
  <si>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</si>
  <si>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</si>
  <si>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</si>
  <si>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</si>
  <si>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</si>
  <si>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</si>
  <si>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</si>
  <si>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</si>
  <si>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</si>
  <si>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</si>
  <si>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</si>
  <si>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</si>
  <si>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</si>
  <si>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</si>
  <si>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</si>
  <si>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</si>
  <si>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</si>
  <si>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</si>
  <si>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</si>
  <si>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</si>
  <si>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</si>
  <si>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</si>
  <si>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</si>
  <si>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</si>
  <si>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</si>
  <si>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</si>
  <si>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</si>
  <si>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</si>
  <si>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</si>
  <si>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</si>
  <si>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</si>
  <si>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</si>
  <si>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</si>
  <si>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</si>
  <si>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</si>
  <si>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</si>
  <si>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</si>
  <si>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</si>
  <si>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</si>
  <si>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</si>
  <si>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</si>
  <si>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</si>
  <si>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</si>
  <si>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</si>
  <si>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</si>
  <si>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</si>
  <si>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</si>
  <si>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</si>
  <si>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</si>
  <si>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</si>
  <si>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</si>
  <si>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</si>
  <si>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Polgármesteri /közös/ hivatal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</si>
  <si>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</si>
  <si>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</si>
  <si>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</si>
  <si>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</si>
  <si>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</si>
  <si>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</si>
  <si>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</si>
  <si>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</si>
  <si>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</si>
  <si>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</si>
  <si>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</si>
  <si>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</si>
  <si>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</si>
  <si>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</si>
  <si>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</si>
  <si>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</si>
  <si>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</si>
  <si>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</si>
  <si>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Kötelező feladatok bevételei, kiadásai</t>
  </si>
  <si>
    <t>Önként vállalt feladatok bevételei, kiadásai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</si>
  <si>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</si>
  <si>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</si>
  <si>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</si>
  <si>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</si>
  <si>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</si>
  <si>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</si>
  <si>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</si>
  <si>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</si>
  <si>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</si>
  <si>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</si>
  <si>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</si>
  <si>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Önként vállalt feladatok bevételei, kiadása</t>
  </si>
  <si>
    <t>04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</si>
  <si>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</si>
  <si>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</si>
  <si>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</si>
  <si>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</si>
  <si>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</si>
  <si>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</si>
  <si>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</si>
  <si>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</si>
  <si>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</si>
  <si>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</si>
  <si>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</si>
  <si>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</si>
  <si>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</si>
  <si>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</si>
  <si>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</si>
  <si>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</si>
  <si>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</si>
  <si>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</si>
  <si>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</si>
  <si>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</si>
  <si>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</si>
  <si>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</si>
  <si>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</si>
  <si>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</si>
  <si>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</si>
  <si>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</si>
  <si>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</si>
  <si>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</si>
  <si>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</si>
  <si>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</si>
  <si>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</si>
  <si>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</si>
  <si>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</si>
  <si>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</si>
  <si>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</si>
  <si>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</si>
  <si>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</si>
  <si>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</si>
  <si>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</si>
  <si>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</si>
  <si>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</si>
  <si>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</si>
  <si>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</si>
  <si>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</si>
  <si>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</si>
  <si>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</si>
  <si>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</si>
  <si>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</si>
  <si>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</si>
  <si>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</si>
  <si>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</si>
  <si>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</si>
  <si>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</si>
  <si>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</si>
  <si>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</si>
  <si>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 xml:space="preserve">2.1. számú melléklet C. oszlop 13. sor + 2.2. számú melléklet C. oszlop 12. sor </t>
  </si>
  <si>
    <t xml:space="preserve">2.1. számú melléklet C. oszlop 24. sor + 2.2. számú melléklet C. oszlop 25. sor </t>
  </si>
  <si>
    <t xml:space="preserve">2.1. számú melléklet C. oszlop 25. sor + 2.2. számú melléklet C. oszlop 26. sor </t>
  </si>
  <si>
    <t xml:space="preserve">2.1. számú melléklet E. oszlop 13. sor + 2.2. számú melléklet E. oszlop 12. sor </t>
  </si>
  <si>
    <t xml:space="preserve">2.1. számú melléklet E. oszlop 24. sor + 2.2. számú melléklet E. oszlop 25. sor </t>
  </si>
  <si>
    <t xml:space="preserve">2.1. számú melléklet E. oszlop 25. sor + 2.2. számú melléklet E. oszlop 26. sor </t>
  </si>
  <si>
    <t>A</t>
  </si>
  <si>
    <t>B</t>
  </si>
  <si>
    <t>C</t>
  </si>
  <si>
    <t>E</t>
  </si>
  <si>
    <t>D</t>
  </si>
  <si>
    <t>F</t>
  </si>
  <si>
    <t>G</t>
  </si>
  <si>
    <t>H</t>
  </si>
  <si>
    <t>I=(D+E+F+G+H)</t>
  </si>
  <si>
    <t>Összesen
(F=C+D+E)</t>
  </si>
  <si>
    <t>Helyi adóból és a települési adóból származó bevétel</t>
  </si>
  <si>
    <t>Osztalék, koncessziós díj és hozambevétel</t>
  </si>
  <si>
    <t>Kezesség-, illetve garanciavállalással kapcsolatos megtérülés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</si>
  <si>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</si>
  <si>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</si>
  <si>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</si>
  <si>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</si>
  <si>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</si>
  <si>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</si>
  <si>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</si>
  <si>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</si>
  <si>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</si>
  <si>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</si>
  <si>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</si>
  <si>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</si>
  <si>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</si>
  <si>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</si>
  <si>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Működési bevételek (1.1.+…+1.11.)</t>
  </si>
  <si>
    <t xml:space="preserve">  2.3-ból EU támogatás</t>
  </si>
  <si>
    <t>Felhalmozási célú támogatások államháztartáson belülről (4.1.+…+4.3.)</t>
  </si>
  <si>
    <t xml:space="preserve">  4.3.-ból EU-s támogatás</t>
  </si>
  <si>
    <t xml:space="preserve"> 2.3.-ból EU-s támogatásból megvalósuló programok, projektek kiadása</t>
  </si>
  <si>
    <t xml:space="preserve">  2.3.-ból EU támogatás</t>
  </si>
  <si>
    <t xml:space="preserve">  4.2.-ből EU-s támogatás</t>
  </si>
  <si>
    <t>KÖLTSÉGVETÉSI BEVÉTELEK ÖSSZESEN (1.+…+7.)</t>
  </si>
  <si>
    <t xml:space="preserve">2. tájékoztató tábla  </t>
  </si>
  <si>
    <t>5. tájékoztató tábla</t>
  </si>
  <si>
    <t>Államigazgatási feladatok bevételei, kiadása</t>
  </si>
  <si>
    <t>KIADÁSOK ÖSSZESEN: (1.+2.+3.)</t>
  </si>
  <si>
    <t>Államigazgatási feladatok bevételei, kiadásai</t>
  </si>
  <si>
    <t>Önkormányzat működési támogatásai</t>
  </si>
  <si>
    <t xml:space="preserve">Felhalmozási célú átvett pénzeszközök </t>
  </si>
  <si>
    <t xml:space="preserve">Működési célú átvett pénzeszközök </t>
  </si>
  <si>
    <t xml:space="preserve">Működési bevételek </t>
  </si>
  <si>
    <t xml:space="preserve">FINANSZÍROZÁSI BEVÉTELEK ÖSSZESEN: </t>
  </si>
  <si>
    <t>KÖLTSÉGVETÉSI ÉS FINANSZÍROZÁSI BEVÉTELEK ÖSSZESEN: (9+10)</t>
  </si>
  <si>
    <t xml:space="preserve">   Működési költségvetés kiadásai </t>
  </si>
  <si>
    <t>FINANSZÍROZÁSI KIADÁSOK ÖSSZESEN:</t>
  </si>
  <si>
    <t>KIADÁSOK ÖSSZESEN: (3.+4.)</t>
  </si>
  <si>
    <t>Központi, irányító szervi támogatás</t>
  </si>
  <si>
    <t>Belföldi finanszírozás kiadásai (6.1. + … + 6.5.)</t>
  </si>
  <si>
    <t xml:space="preserve">   Felhalmozási költségvetés kiadásai (2.1.+2.2.+2.3.)</t>
  </si>
  <si>
    <t>Hitel-, kölcsönfelvétel államháztartáson kívülről  (10.1.+…+10.3.)</t>
  </si>
  <si>
    <t>1.1. sz. melléklet Bevételek táblázat C. oszlop 9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</si>
  <si>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</si>
  <si>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</si>
  <si>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</si>
  <si>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C. oszlop 10 sora =</t>
  </si>
  <si>
    <t>1.1. sz. melléklet Kiadások táblázat C. oszlop 11 sora =</t>
  </si>
  <si>
    <t>Önkormányzatok szociális és gyermekjóléti, étkeztetési feladatainak támogatása</t>
  </si>
  <si>
    <t>Közhatalmi bevételek (4.1.+…+4.7.)</t>
  </si>
  <si>
    <t>4.5.</t>
  </si>
  <si>
    <t>4.6.</t>
  </si>
  <si>
    <t>4.7.</t>
  </si>
  <si>
    <t>Építményadó</t>
  </si>
  <si>
    <t>Idegenforgalmi adó</t>
  </si>
  <si>
    <t>Iparűzési adó</t>
  </si>
  <si>
    <t>Talajterhelési díj</t>
  </si>
  <si>
    <t>Kamatbevételek és más nyereségjellegű bevételek</t>
  </si>
  <si>
    <t>Közhatalmi bevételek (4.1.+...+4.7.)</t>
  </si>
  <si>
    <t>Kamatbevételek és más nyereség jellegű bevételek</t>
  </si>
  <si>
    <t>F=(B-D-E)</t>
  </si>
  <si>
    <t>Kiemelt előirányzat, előirányzat megnevezése</t>
  </si>
  <si>
    <t>Forintban!</t>
  </si>
  <si>
    <t>Hozzájárulás  (Ft)</t>
  </si>
  <si>
    <t>Éves eredeti kiadási előirányzat: …………… Ft</t>
  </si>
  <si>
    <t>Bruttó  hiány:</t>
  </si>
  <si>
    <t>Bruttó  többlet:</t>
  </si>
  <si>
    <t>2018. évi előirányzat BEVÉTELEK</t>
  </si>
  <si>
    <t xml:space="preserve">   3.5.-ből EU-s támogatás</t>
  </si>
  <si>
    <t xml:space="preserve">   Rövid lejáratú  hitelek, kölcsönök felvétele pénzügyi vállalkozástól</t>
  </si>
  <si>
    <t>Éven belüli lejáratú belföldi értékpapírok kibocsátása</t>
  </si>
  <si>
    <t>Éven túli lejáratú belföldi értékpapírok kibocsátása</t>
  </si>
  <si>
    <t>Lekötött betétek megszüntetése</t>
  </si>
  <si>
    <t xml:space="preserve">Egyéb működési célú támogatások bevételei államháztartáson belülről </t>
  </si>
  <si>
    <t>Egyéb felhalmozási célú kiadások</t>
  </si>
  <si>
    <t xml:space="preserve">   Elszámolásból származó bevételek</t>
  </si>
  <si>
    <t xml:space="preserve">   2.5.-ből EU-s támogatás</t>
  </si>
  <si>
    <t xml:space="preserve">   Egyéb működési bevételek</t>
  </si>
  <si>
    <t>Kisértékű tárgyi eszköz beszerzés</t>
  </si>
  <si>
    <t>Teleplési önkormányzatok működési támogatása</t>
  </si>
  <si>
    <t>Nem közművel összegyűjtött háztartási szennyvíz ártalmatlanítás</t>
  </si>
  <si>
    <t>A települési önkormányzatok szociális feladatainak egyéb támogatása</t>
  </si>
  <si>
    <t xml:space="preserve">Szociális étkezés </t>
  </si>
  <si>
    <t>Teleplési önkormányzatok nyílvános könyvtári és közművelődési feladatainak támogatása</t>
  </si>
  <si>
    <t>Polgármesteri béremelés támogatása</t>
  </si>
  <si>
    <t>TOP-2.1.3-15-SO1-2016-00011</t>
  </si>
  <si>
    <t>Siójut Község Önkormányzat adósságot keletkeztető ügyletekből és kezességvállalásokból fennálló kötelezettségei</t>
  </si>
  <si>
    <t>Siójut Község Önkormányzat saját bevételeinek részletezése az adósságot keletkeztető ügyletből származó tárgyévi fizetési kötelezettség megállapításához</t>
  </si>
  <si>
    <t>Siójut Község Önkormányzat</t>
  </si>
  <si>
    <t>9. sz. melléklet</t>
  </si>
  <si>
    <t>9. 1 sz. melléklet</t>
  </si>
  <si>
    <t>9.2 sz. melléklet</t>
  </si>
  <si>
    <t>9.3 sz. melléklet</t>
  </si>
  <si>
    <t>Tartalék</t>
  </si>
  <si>
    <t>2020 évi</t>
  </si>
  <si>
    <t>2021 évi</t>
  </si>
  <si>
    <t>2022 évi</t>
  </si>
  <si>
    <t>......................, 2019. .......................... hó ..... nap</t>
  </si>
  <si>
    <t>2020  évi előirányzat</t>
  </si>
  <si>
    <t>2019 XII. 31-ig</t>
  </si>
  <si>
    <t>2020 évi általános működés és ágazati feladatok támogatásának alakulása jogcímenként</t>
  </si>
  <si>
    <t>2020 évi támogatás összege</t>
  </si>
  <si>
    <t>2020</t>
  </si>
  <si>
    <t>2018-2020</t>
  </si>
  <si>
    <t>48-as emlékmű és kerékpáros pihenő kialakítása</t>
  </si>
  <si>
    <t>2019-2020</t>
  </si>
  <si>
    <t>Községháza fűtéskorszerűsítésd TOP-3-2-1-169-SO1-2017-00026</t>
  </si>
  <si>
    <t xml:space="preserve">   - Egyéb működési célú végleges támogatások ÁH-n belülre</t>
  </si>
  <si>
    <t>2020 utáni szükséglet</t>
  </si>
  <si>
    <t>2018. évi tény</t>
  </si>
  <si>
    <t>2019 évi várható</t>
  </si>
  <si>
    <t>2.1. melléklet a3/2020. (II.28)  önkormányzati rendelethez</t>
  </si>
  <si>
    <t>2.2. melléklet a  3/2020. (II.28)  önkormányzati rendelethez</t>
  </si>
  <si>
    <t>Előirányzat-felhasználási terv 2020. évre</t>
  </si>
  <si>
    <t>Siójut Község Önkormányzat 2020. évi adósságot keletkeztető fejlesztési céljai"</t>
  </si>
  <si>
    <t>Siójut Község belterület csapadékvíz elvezetési rendszerének korszerűsítése</t>
  </si>
  <si>
    <t>2021 után</t>
  </si>
  <si>
    <t>dologi kiadások</t>
  </si>
  <si>
    <t>EU-s forrás (fel nem használt része)</t>
  </si>
  <si>
    <t>Községháza fűtéskorszerűsítés TOP-3-2-1169-SO1-2017-00024</t>
  </si>
  <si>
    <t>Dologi kiadások</t>
  </si>
  <si>
    <t>2020 előtti kifizetés</t>
  </si>
  <si>
    <t xml:space="preserve">2022 utáni </t>
  </si>
  <si>
    <t>9-</t>
  </si>
  <si>
    <t>Összesen (1+4+7+10+12)</t>
  </si>
  <si>
    <t>BFT pályázat 48-as emlékmű és kerékpáros pihenő kialkaítása</t>
  </si>
  <si>
    <t>2019</t>
  </si>
  <si>
    <t>2017-2020</t>
  </si>
  <si>
    <t>Önkormányzaton kívüli EU-s projektekhez történő hozzájárulás 2020 évi előirányzat</t>
  </si>
  <si>
    <t xml:space="preserve">2020 utáni szükséglet 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</si>
</sst>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0&quot;.&quot;"/>
    <numFmt numFmtId="173" formatCode="#,##0\ &quot;Ft&quot;"/>
  </numFmts>
  <fonts count="76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i/>
      <sz val="12"/>
      <name val="Times New Roman CE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b/>
      <sz val="10"/>
      <name val="Times New Roman"/>
      <family val="1"/>
    </font>
    <font>
      <sz val="7"/>
      <name val="Times New Roman CE"/>
      <family val="1"/>
    </font>
    <font>
      <b/>
      <sz val="7"/>
      <name val="Times New Roman CE"/>
      <family val="1"/>
    </font>
    <font>
      <sz val="6"/>
      <name val="Times New Roman CE"/>
      <family val="1"/>
    </font>
    <font>
      <b/>
      <sz val="6"/>
      <name val="Times New Roman CE"/>
      <family val="1"/>
    </font>
    <font>
      <i/>
      <sz val="9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10"/>
      <name val="Times New Roman CE"/>
      <family val="0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4"/>
      <color rgb="FFFF0000"/>
      <name val="Times New Roman CE"/>
      <family val="0"/>
    </font>
  </fonts>
  <fills count="3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darkHorizontal"/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8" fillId="26" borderId="1" applyNumberFormat="0" applyAlignment="0" applyProtection="0"/>
    <xf numFmtId="0" fontId="59" fillId="0" borderId="0" applyNumberFormat="0" applyFill="0" applyBorder="0" applyAlignment="0" applyProtection="0"/>
    <xf numFmtId="0" fontId="60" fillId="0" borderId="2" applyNumberFormat="0" applyFill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2" fillId="0" borderId="0" applyNumberFormat="0" applyFill="0" applyBorder="0" applyAlignment="0" applyProtection="0"/>
    <xf numFmtId="0" fontId="63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0" fillId="28" borderId="7" applyNumberFormat="0" applyFont="0" applyAlignment="0" applyProtection="0"/>
    <xf numFmtId="0" fontId="67" fillId="29" borderId="0" applyNumberFormat="0" applyBorder="0" applyAlignment="0" applyProtection="0"/>
    <xf numFmtId="0" fontId="68" fillId="30" borderId="8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7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31" borderId="0" applyNumberFormat="0" applyBorder="0" applyAlignment="0" applyProtection="0"/>
    <xf numFmtId="0" fontId="73" fillId="32" borderId="0" applyNumberFormat="0" applyBorder="0" applyAlignment="0" applyProtection="0"/>
    <xf numFmtId="0" fontId="74" fillId="30" borderId="1" applyNumberFormat="0" applyAlignment="0" applyProtection="0"/>
    <xf numFmtId="9" fontId="0" fillId="0" borderId="0" applyFont="0" applyFill="0" applyBorder="0" applyAlignment="0" applyProtection="0"/>
  </cellStyleXfs>
  <cellXfs count="692">
    <xf numFmtId="0" fontId="0" fillId="0" borderId="0" xfId="0" applyAlignment="1">
      <alignment/>
    </xf>
    <xf numFmtId="0" fontId="0" fillId="0" borderId="0" xfId="58" applyFont="1" applyFill="1">
      <alignment/>
      <protection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0" xfId="0" applyFont="1" applyFill="1" applyAlignment="1">
      <alignment horizontal="right"/>
    </xf>
    <xf numFmtId="0" fontId="6" fillId="0" borderId="0" xfId="58" applyFont="1" applyFill="1" applyBorder="1" applyAlignment="1" applyProtection="1">
      <alignment horizontal="center" vertical="center" wrapText="1"/>
      <protection/>
    </xf>
    <xf numFmtId="0" fontId="6" fillId="0" borderId="0" xfId="58" applyFont="1" applyFill="1" applyBorder="1" applyAlignment="1" applyProtection="1">
      <alignment vertical="center" wrapText="1"/>
      <protection/>
    </xf>
    <xf numFmtId="0" fontId="17" fillId="0" borderId="10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vertical="center" wrapText="1" indent="1"/>
      <protection/>
    </xf>
    <xf numFmtId="0" fontId="17" fillId="0" borderId="12" xfId="58" applyFont="1" applyFill="1" applyBorder="1" applyAlignment="1" applyProtection="1">
      <alignment horizontal="left" vertical="center" wrapText="1" indent="1"/>
      <protection/>
    </xf>
    <xf numFmtId="0" fontId="17" fillId="0" borderId="13" xfId="58" applyFont="1" applyFill="1" applyBorder="1" applyAlignment="1" applyProtection="1">
      <alignment horizontal="left" vertical="center" wrapText="1" indent="1"/>
      <protection/>
    </xf>
    <xf numFmtId="0" fontId="17" fillId="0" borderId="14" xfId="58" applyFont="1" applyFill="1" applyBorder="1" applyAlignment="1" applyProtection="1">
      <alignment horizontal="left" vertical="center" wrapText="1" indent="1"/>
      <protection/>
    </xf>
    <xf numFmtId="0" fontId="17" fillId="0" borderId="15" xfId="58" applyFont="1" applyFill="1" applyBorder="1" applyAlignment="1" applyProtection="1">
      <alignment horizontal="left" vertical="center" wrapText="1" indent="1"/>
      <protection/>
    </xf>
    <xf numFmtId="49" fontId="17" fillId="0" borderId="16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7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8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9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20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21" xfId="58" applyNumberFormat="1" applyFont="1" applyFill="1" applyBorder="1" applyAlignment="1" applyProtection="1">
      <alignment horizontal="left" vertical="center" wrapText="1" indent="1"/>
      <protection/>
    </xf>
    <xf numFmtId="0" fontId="17" fillId="0" borderId="0" xfId="58" applyFont="1" applyFill="1" applyBorder="1" applyAlignment="1" applyProtection="1">
      <alignment horizontal="left" vertical="center" wrapText="1" indent="1"/>
      <protection/>
    </xf>
    <xf numFmtId="0" fontId="15" fillId="0" borderId="22" xfId="58" applyFont="1" applyFill="1" applyBorder="1" applyAlignment="1" applyProtection="1">
      <alignment horizontal="left" vertical="center" wrapText="1" indent="1"/>
      <protection/>
    </xf>
    <xf numFmtId="0" fontId="15" fillId="0" borderId="23" xfId="58" applyFont="1" applyFill="1" applyBorder="1" applyAlignment="1" applyProtection="1">
      <alignment horizontal="left" vertical="center" wrapText="1" indent="1"/>
      <protection/>
    </xf>
    <xf numFmtId="0" fontId="15" fillId="0" borderId="24" xfId="58" applyFont="1" applyFill="1" applyBorder="1" applyAlignment="1" applyProtection="1">
      <alignment horizontal="left" vertical="center" wrapText="1" indent="1"/>
      <protection/>
    </xf>
    <xf numFmtId="0" fontId="7" fillId="0" borderId="22" xfId="58" applyFont="1" applyFill="1" applyBorder="1" applyAlignment="1" applyProtection="1">
      <alignment horizontal="center" vertical="center" wrapText="1"/>
      <protection/>
    </xf>
    <xf numFmtId="0" fontId="7" fillId="0" borderId="23" xfId="58" applyFont="1" applyFill="1" applyBorder="1" applyAlignment="1" applyProtection="1">
      <alignment horizontal="center" vertical="center" wrapText="1"/>
      <protection/>
    </xf>
    <xf numFmtId="164" fontId="17" fillId="0" borderId="11" xfId="0" applyNumberFormat="1" applyFont="1" applyFill="1" applyBorder="1" applyAlignment="1" applyProtection="1">
      <alignment vertical="center" wrapText="1"/>
      <protection locked="0"/>
    </xf>
    <xf numFmtId="164" fontId="17" fillId="0" borderId="15" xfId="0" applyNumberFormat="1" applyFont="1" applyFill="1" applyBorder="1" applyAlignment="1" applyProtection="1">
      <alignment vertical="center" wrapText="1"/>
      <protection locked="0"/>
    </xf>
    <xf numFmtId="0" fontId="15" fillId="0" borderId="23" xfId="58" applyFont="1" applyFill="1" applyBorder="1" applyAlignment="1" applyProtection="1">
      <alignment vertical="center" wrapText="1"/>
      <protection/>
    </xf>
    <xf numFmtId="0" fontId="15" fillId="0" borderId="25" xfId="58" applyFont="1" applyFill="1" applyBorder="1" applyAlignment="1" applyProtection="1">
      <alignment vertical="center" wrapText="1"/>
      <protection/>
    </xf>
    <xf numFmtId="0" fontId="17" fillId="0" borderId="13" xfId="0" applyFont="1" applyBorder="1" applyAlignment="1" applyProtection="1">
      <alignment horizontal="left" vertical="center" indent="1"/>
      <protection locked="0"/>
    </xf>
    <xf numFmtId="0" fontId="17" fillId="0" borderId="11" xfId="0" applyFont="1" applyBorder="1" applyAlignment="1" applyProtection="1">
      <alignment horizontal="left" vertical="center" indent="1"/>
      <protection locked="0"/>
    </xf>
    <xf numFmtId="0" fontId="17" fillId="0" borderId="15" xfId="0" applyFont="1" applyBorder="1" applyAlignment="1" applyProtection="1">
      <alignment horizontal="left" vertical="center" indent="1"/>
      <protection locked="0"/>
    </xf>
    <xf numFmtId="0" fontId="15" fillId="0" borderId="22" xfId="58" applyFont="1" applyFill="1" applyBorder="1" applyAlignment="1" applyProtection="1">
      <alignment horizontal="center" vertical="center" wrapText="1"/>
      <protection/>
    </xf>
    <xf numFmtId="0" fontId="15" fillId="0" borderId="23" xfId="58" applyFont="1" applyFill="1" applyBorder="1" applyAlignment="1" applyProtection="1">
      <alignment horizontal="center" vertical="center" wrapText="1"/>
      <protection/>
    </xf>
    <xf numFmtId="0" fontId="15" fillId="0" borderId="26" xfId="58" applyFont="1" applyFill="1" applyBorder="1" applyAlignment="1" applyProtection="1">
      <alignment horizontal="center" vertical="center" wrapText="1"/>
      <protection/>
    </xf>
    <xf numFmtId="0" fontId="20" fillId="0" borderId="22" xfId="0" applyFont="1" applyFill="1" applyBorder="1" applyAlignment="1" applyProtection="1">
      <alignment vertical="center" wrapText="1"/>
      <protection/>
    </xf>
    <xf numFmtId="0" fontId="15" fillId="0" borderId="22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7" fillId="0" borderId="23" xfId="59" applyFont="1" applyFill="1" applyBorder="1" applyAlignment="1" applyProtection="1">
      <alignment horizontal="left" vertical="center" indent="1"/>
      <protection/>
    </xf>
    <xf numFmtId="0" fontId="2" fillId="0" borderId="0" xfId="58" applyFill="1">
      <alignment/>
      <protection/>
    </xf>
    <xf numFmtId="0" fontId="7" fillId="0" borderId="26" xfId="58" applyFont="1" applyFill="1" applyBorder="1" applyAlignment="1" applyProtection="1">
      <alignment horizontal="center" vertical="center" wrapText="1"/>
      <protection/>
    </xf>
    <xf numFmtId="0" fontId="17" fillId="0" borderId="0" xfId="58" applyFont="1" applyFill="1">
      <alignment/>
      <protection/>
    </xf>
    <xf numFmtId="0" fontId="19" fillId="0" borderId="0" xfId="58" applyFont="1" applyFill="1">
      <alignment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5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center" vertical="center" wrapText="1"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 vertical="center"/>
    </xf>
    <xf numFmtId="164" fontId="22" fillId="0" borderId="26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 applyProtection="1">
      <alignment vertical="center"/>
      <protection/>
    </xf>
    <xf numFmtId="164" fontId="5" fillId="0" borderId="0" xfId="0" applyNumberFormat="1" applyFont="1" applyFill="1" applyAlignment="1" applyProtection="1">
      <alignment horizontal="right" wrapText="1"/>
      <protection/>
    </xf>
    <xf numFmtId="164" fontId="7" fillId="0" borderId="26" xfId="0" applyNumberFormat="1" applyFont="1" applyFill="1" applyBorder="1" applyAlignment="1" applyProtection="1">
      <alignment horizontal="center" vertical="center" wrapText="1"/>
      <protection/>
    </xf>
    <xf numFmtId="164" fontId="15" fillId="0" borderId="27" xfId="0" applyNumberFormat="1" applyFont="1" applyFill="1" applyBorder="1" applyAlignment="1" applyProtection="1">
      <alignment horizontal="center" vertical="center" wrapText="1"/>
      <protection/>
    </xf>
    <xf numFmtId="164" fontId="15" fillId="0" borderId="28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7" fillId="0" borderId="29" xfId="0" applyNumberFormat="1" applyFont="1" applyFill="1" applyBorder="1" applyAlignment="1" applyProtection="1">
      <alignment vertical="center" wrapText="1"/>
      <protection/>
    </xf>
    <xf numFmtId="164" fontId="17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0" xfId="0" applyNumberFormat="1" applyFont="1" applyFill="1" applyBorder="1" applyAlignment="1" applyProtection="1">
      <alignment vertical="center" wrapText="1"/>
      <protection/>
    </xf>
    <xf numFmtId="164" fontId="15" fillId="0" borderId="23" xfId="0" applyNumberFormat="1" applyFont="1" applyFill="1" applyBorder="1" applyAlignment="1" applyProtection="1">
      <alignment vertical="center" wrapText="1"/>
      <protection/>
    </xf>
    <xf numFmtId="164" fontId="15" fillId="0" borderId="26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14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1" xfId="0" applyNumberFormat="1" applyFont="1" applyFill="1" applyBorder="1" applyAlignment="1" applyProtection="1">
      <alignment vertical="center" wrapText="1"/>
      <protection locked="0"/>
    </xf>
    <xf numFmtId="164" fontId="14" fillId="0" borderId="29" xfId="0" applyNumberFormat="1" applyFont="1" applyFill="1" applyBorder="1" applyAlignment="1" applyProtection="1">
      <alignment vertical="center" wrapText="1"/>
      <protection/>
    </xf>
    <xf numFmtId="164" fontId="14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5" xfId="0" applyNumberFormat="1" applyFont="1" applyFill="1" applyBorder="1" applyAlignment="1" applyProtection="1">
      <alignment vertical="center" wrapText="1"/>
      <protection locked="0"/>
    </xf>
    <xf numFmtId="164" fontId="14" fillId="0" borderId="30" xfId="0" applyNumberFormat="1" applyFont="1" applyFill="1" applyBorder="1" applyAlignment="1" applyProtection="1">
      <alignment vertical="center" wrapText="1"/>
      <protection/>
    </xf>
    <xf numFmtId="164" fontId="7" fillId="0" borderId="26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Alignment="1">
      <alignment horizontal="center" vertical="center" wrapText="1"/>
    </xf>
    <xf numFmtId="164" fontId="17" fillId="0" borderId="31" xfId="0" applyNumberFormat="1" applyFont="1" applyFill="1" applyBorder="1" applyAlignment="1" applyProtection="1">
      <alignment vertical="center" wrapText="1"/>
      <protection/>
    </xf>
    <xf numFmtId="164" fontId="17" fillId="0" borderId="32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3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4" xfId="0" applyNumberFormat="1" applyFont="1" applyFill="1" applyBorder="1" applyAlignment="1" applyProtection="1">
      <alignment horizontal="left" vertical="center" wrapText="1" indent="1"/>
      <protection locked="0"/>
    </xf>
    <xf numFmtId="164" fontId="9" fillId="0" borderId="0" xfId="0" applyNumberFormat="1" applyFont="1" applyFill="1" applyAlignment="1">
      <alignment horizontal="center" vertical="center" wrapText="1"/>
    </xf>
    <xf numFmtId="164" fontId="9" fillId="0" borderId="0" xfId="0" applyNumberFormat="1" applyFont="1" applyFill="1" applyAlignment="1">
      <alignment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4" fontId="17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7" xfId="0" applyFont="1" applyFill="1" applyBorder="1" applyAlignment="1">
      <alignment horizontal="center" vertical="center" wrapText="1"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1" xfId="0" applyFont="1" applyFill="1" applyBorder="1" applyAlignment="1" applyProtection="1">
      <alignment vertical="center" wrapText="1"/>
      <protection locked="0"/>
    </xf>
    <xf numFmtId="0" fontId="17" fillId="0" borderId="36" xfId="0" applyFont="1" applyFill="1" applyBorder="1" applyAlignment="1" applyProtection="1">
      <alignment vertical="center" wrapText="1"/>
      <protection locked="0"/>
    </xf>
    <xf numFmtId="164" fontId="1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6" fillId="0" borderId="0" xfId="0" applyFont="1" applyFill="1" applyAlignment="1">
      <alignment/>
    </xf>
    <xf numFmtId="3" fontId="17" fillId="0" borderId="13" xfId="0" applyNumberFormat="1" applyFont="1" applyFill="1" applyBorder="1" applyAlignment="1" applyProtection="1">
      <alignment vertical="center"/>
      <protection locked="0"/>
    </xf>
    <xf numFmtId="3" fontId="23" fillId="0" borderId="11" xfId="0" applyNumberFormat="1" applyFont="1" applyFill="1" applyBorder="1" applyAlignment="1" applyProtection="1">
      <alignment vertical="center"/>
      <protection locked="0"/>
    </xf>
    <xf numFmtId="3" fontId="17" fillId="0" borderId="11" xfId="0" applyNumberFormat="1" applyFont="1" applyFill="1" applyBorder="1" applyAlignment="1" applyProtection="1">
      <alignment vertical="center"/>
      <protection locked="0"/>
    </xf>
    <xf numFmtId="49" fontId="17" fillId="0" borderId="19" xfId="0" applyNumberFormat="1" applyFont="1" applyFill="1" applyBorder="1" applyAlignment="1" applyProtection="1">
      <alignment vertical="center"/>
      <protection locked="0"/>
    </xf>
    <xf numFmtId="3" fontId="17" fillId="0" borderId="15" xfId="0" applyNumberFormat="1" applyFont="1" applyFill="1" applyBorder="1" applyAlignment="1" applyProtection="1">
      <alignment vertical="center"/>
      <protection locked="0"/>
    </xf>
    <xf numFmtId="49" fontId="17" fillId="0" borderId="17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7" fillId="0" borderId="24" xfId="59" applyFont="1" applyFill="1" applyBorder="1" applyAlignment="1" applyProtection="1">
      <alignment horizontal="center" vertical="center" wrapText="1"/>
      <protection/>
    </xf>
    <xf numFmtId="0" fontId="7" fillId="0" borderId="25" xfId="59" applyFont="1" applyFill="1" applyBorder="1" applyAlignment="1" applyProtection="1">
      <alignment horizontal="center" vertical="center"/>
      <protection/>
    </xf>
    <xf numFmtId="0" fontId="7" fillId="0" borderId="38" xfId="59" applyFont="1" applyFill="1" applyBorder="1" applyAlignment="1" applyProtection="1">
      <alignment horizontal="center" vertical="center"/>
      <protection/>
    </xf>
    <xf numFmtId="0" fontId="2" fillId="0" borderId="0" xfId="59" applyFill="1" applyProtection="1">
      <alignment/>
      <protection/>
    </xf>
    <xf numFmtId="0" fontId="17" fillId="0" borderId="22" xfId="59" applyFont="1" applyFill="1" applyBorder="1" applyAlignment="1" applyProtection="1">
      <alignment horizontal="left" vertical="center" indent="1"/>
      <protection/>
    </xf>
    <xf numFmtId="0" fontId="2" fillId="0" borderId="0" xfId="59" applyFill="1" applyAlignment="1" applyProtection="1">
      <alignment vertical="center"/>
      <protection/>
    </xf>
    <xf numFmtId="0" fontId="17" fillId="0" borderId="16" xfId="59" applyFont="1" applyFill="1" applyBorder="1" applyAlignment="1" applyProtection="1">
      <alignment horizontal="left" vertical="center" indent="1"/>
      <protection/>
    </xf>
    <xf numFmtId="164" fontId="17" fillId="0" borderId="39" xfId="59" applyNumberFormat="1" applyFont="1" applyFill="1" applyBorder="1" applyAlignment="1" applyProtection="1">
      <alignment vertical="center"/>
      <protection/>
    </xf>
    <xf numFmtId="0" fontId="17" fillId="0" borderId="17" xfId="59" applyFont="1" applyFill="1" applyBorder="1" applyAlignment="1" applyProtection="1">
      <alignment horizontal="left" vertical="center" indent="1"/>
      <protection/>
    </xf>
    <xf numFmtId="164" fontId="17" fillId="0" borderId="29" xfId="59" applyNumberFormat="1" applyFont="1" applyFill="1" applyBorder="1" applyAlignment="1" applyProtection="1">
      <alignment vertical="center"/>
      <protection/>
    </xf>
    <xf numFmtId="0" fontId="2" fillId="0" borderId="0" xfId="59" applyFill="1" applyAlignment="1" applyProtection="1">
      <alignment vertical="center"/>
      <protection locked="0"/>
    </xf>
    <xf numFmtId="164" fontId="17" fillId="0" borderId="35" xfId="59" applyNumberFormat="1" applyFont="1" applyFill="1" applyBorder="1" applyAlignment="1" applyProtection="1">
      <alignment vertical="center"/>
      <protection/>
    </xf>
    <xf numFmtId="164" fontId="15" fillId="0" borderId="26" xfId="59" applyNumberFormat="1" applyFont="1" applyFill="1" applyBorder="1" applyAlignment="1" applyProtection="1">
      <alignment vertical="center"/>
      <protection/>
    </xf>
    <xf numFmtId="0" fontId="17" fillId="0" borderId="18" xfId="59" applyFont="1" applyFill="1" applyBorder="1" applyAlignment="1" applyProtection="1">
      <alignment horizontal="left" vertical="center" indent="1"/>
      <protection/>
    </xf>
    <xf numFmtId="0" fontId="15" fillId="0" borderId="22" xfId="59" applyFont="1" applyFill="1" applyBorder="1" applyAlignment="1" applyProtection="1">
      <alignment horizontal="left" vertical="center" indent="1"/>
      <protection/>
    </xf>
    <xf numFmtId="0" fontId="2" fillId="0" borderId="0" xfId="59" applyFill="1" applyProtection="1">
      <alignment/>
      <protection locked="0"/>
    </xf>
    <xf numFmtId="0" fontId="0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 locked="0"/>
    </xf>
    <xf numFmtId="0" fontId="6" fillId="0" borderId="0" xfId="59" applyFont="1" applyFill="1" applyProtection="1">
      <alignment/>
      <protection locked="0"/>
    </xf>
    <xf numFmtId="0" fontId="21" fillId="0" borderId="40" xfId="0" applyFont="1" applyFill="1" applyBorder="1" applyAlignment="1" applyProtection="1">
      <alignment horizontal="left" vertical="center" wrapText="1"/>
      <protection locked="0"/>
    </xf>
    <xf numFmtId="0" fontId="21" fillId="0" borderId="41" xfId="0" applyFont="1" applyFill="1" applyBorder="1" applyAlignment="1" applyProtection="1">
      <alignment horizontal="left" vertical="center" wrapText="1"/>
      <protection locked="0"/>
    </xf>
    <xf numFmtId="0" fontId="21" fillId="0" borderId="42" xfId="0" applyFont="1" applyFill="1" applyBorder="1" applyAlignment="1" applyProtection="1">
      <alignment horizontal="left" vertical="center" wrapText="1"/>
      <protection locked="0"/>
    </xf>
    <xf numFmtId="164" fontId="15" fillId="33" borderId="23" xfId="0" applyNumberFormat="1" applyFont="1" applyFill="1" applyBorder="1" applyAlignment="1" applyProtection="1">
      <alignment vertical="center" wrapText="1"/>
      <protection/>
    </xf>
    <xf numFmtId="164" fontId="7" fillId="33" borderId="23" xfId="0" applyNumberFormat="1" applyFont="1" applyFill="1" applyBorder="1" applyAlignment="1" applyProtection="1">
      <alignment vertical="center" wrapText="1"/>
      <protection/>
    </xf>
    <xf numFmtId="3" fontId="3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7" fillId="0" borderId="12" xfId="0" applyFont="1" applyFill="1" applyBorder="1" applyAlignment="1" applyProtection="1">
      <alignment vertical="center" wrapText="1"/>
      <protection locked="0"/>
    </xf>
    <xf numFmtId="0" fontId="15" fillId="0" borderId="23" xfId="58" applyFont="1" applyFill="1" applyBorder="1" applyAlignment="1" applyProtection="1">
      <alignment horizontal="left" vertical="center" wrapText="1" indent="1"/>
      <protection/>
    </xf>
    <xf numFmtId="0" fontId="6" fillId="0" borderId="0" xfId="58" applyFont="1" applyFill="1">
      <alignment/>
      <protection/>
    </xf>
    <xf numFmtId="164" fontId="15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24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right" indent="1"/>
    </xf>
    <xf numFmtId="0" fontId="19" fillId="0" borderId="0" xfId="0" applyFont="1" applyAlignment="1">
      <alignment horizontal="center"/>
    </xf>
    <xf numFmtId="0" fontId="15" fillId="0" borderId="23" xfId="58" applyFont="1" applyFill="1" applyBorder="1" applyAlignment="1" applyProtection="1">
      <alignment horizontal="left" vertical="center" wrapText="1"/>
      <protection/>
    </xf>
    <xf numFmtId="164" fontId="17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0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 horizontal="right" indent="1"/>
    </xf>
    <xf numFmtId="3" fontId="7" fillId="0" borderId="0" xfId="0" applyNumberFormat="1" applyFont="1" applyFill="1" applyAlignment="1">
      <alignment horizontal="right" indent="1"/>
    </xf>
    <xf numFmtId="0" fontId="14" fillId="0" borderId="0" xfId="0" applyFont="1" applyFill="1" applyAlignment="1">
      <alignment horizontal="right" indent="1"/>
    </xf>
    <xf numFmtId="0" fontId="5" fillId="0" borderId="44" xfId="0" applyFont="1" applyFill="1" applyBorder="1" applyAlignment="1" applyProtection="1">
      <alignment horizontal="right"/>
      <protection/>
    </xf>
    <xf numFmtId="164" fontId="16" fillId="0" borderId="44" xfId="58" applyNumberFormat="1" applyFont="1" applyFill="1" applyBorder="1" applyAlignment="1" applyProtection="1">
      <alignment horizontal="left" vertical="center"/>
      <protection/>
    </xf>
    <xf numFmtId="0" fontId="17" fillId="0" borderId="28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indent="6"/>
      <protection/>
    </xf>
    <xf numFmtId="0" fontId="17" fillId="0" borderId="11" xfId="58" applyFont="1" applyFill="1" applyBorder="1" applyAlignment="1" applyProtection="1">
      <alignment horizontal="left" vertical="center" wrapText="1" indent="6"/>
      <protection/>
    </xf>
    <xf numFmtId="0" fontId="17" fillId="0" borderId="15" xfId="58" applyFont="1" applyFill="1" applyBorder="1" applyAlignment="1" applyProtection="1">
      <alignment horizontal="left" vertical="center" wrapText="1" indent="6"/>
      <protection/>
    </xf>
    <xf numFmtId="0" fontId="17" fillId="0" borderId="36" xfId="58" applyFont="1" applyFill="1" applyBorder="1" applyAlignment="1" applyProtection="1">
      <alignment horizontal="left" vertical="center" wrapText="1" indent="6"/>
      <protection/>
    </xf>
    <xf numFmtId="0" fontId="28" fillId="0" borderId="0" xfId="0" applyFont="1" applyFill="1" applyAlignment="1">
      <alignment/>
    </xf>
    <xf numFmtId="0" fontId="29" fillId="0" borderId="0" xfId="0" applyFont="1" applyAlignment="1">
      <alignment/>
    </xf>
    <xf numFmtId="0" fontId="0" fillId="0" borderId="0" xfId="58" applyFont="1" applyFill="1" applyBorder="1">
      <alignment/>
      <protection/>
    </xf>
    <xf numFmtId="0" fontId="1" fillId="0" borderId="0" xfId="58" applyFont="1" applyFill="1">
      <alignment/>
      <protection/>
    </xf>
    <xf numFmtId="164" fontId="4" fillId="0" borderId="0" xfId="58" applyNumberFormat="1" applyFont="1" applyFill="1" applyBorder="1" applyAlignment="1" applyProtection="1">
      <alignment horizontal="centerContinuous" vertical="center"/>
      <protection/>
    </xf>
    <xf numFmtId="0" fontId="0" fillId="0" borderId="17" xfId="58" applyFont="1" applyFill="1" applyBorder="1" applyAlignment="1">
      <alignment horizontal="center" vertical="center"/>
      <protection/>
    </xf>
    <xf numFmtId="0" fontId="0" fillId="0" borderId="18" xfId="58" applyFont="1" applyFill="1" applyBorder="1" applyAlignment="1">
      <alignment horizontal="center" vertical="center"/>
      <protection/>
    </xf>
    <xf numFmtId="0" fontId="0" fillId="0" borderId="22" xfId="58" applyFont="1" applyFill="1" applyBorder="1" applyAlignment="1">
      <alignment horizontal="center" vertical="center"/>
      <protection/>
    </xf>
    <xf numFmtId="0" fontId="0" fillId="0" borderId="23" xfId="58" applyFont="1" applyFill="1" applyBorder="1" applyAlignment="1">
      <alignment horizontal="center" vertical="center"/>
      <protection/>
    </xf>
    <xf numFmtId="0" fontId="0" fillId="0" borderId="26" xfId="58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 applyProtection="1">
      <alignment/>
      <protection/>
    </xf>
    <xf numFmtId="0" fontId="0" fillId="0" borderId="19" xfId="58" applyFont="1" applyFill="1" applyBorder="1" applyAlignment="1">
      <alignment horizontal="center" vertical="center"/>
      <protection/>
    </xf>
    <xf numFmtId="0" fontId="3" fillId="0" borderId="23" xfId="58" applyFont="1" applyFill="1" applyBorder="1">
      <alignment/>
      <protection/>
    </xf>
    <xf numFmtId="0" fontId="18" fillId="0" borderId="0" xfId="0" applyFont="1" applyFill="1" applyBorder="1" applyAlignment="1" applyProtection="1">
      <alignment horizontal="right"/>
      <protection/>
    </xf>
    <xf numFmtId="0" fontId="7" fillId="0" borderId="45" xfId="58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0" borderId="0" xfId="0" applyFont="1" applyFill="1" applyAlignment="1">
      <alignment/>
    </xf>
    <xf numFmtId="164" fontId="17" fillId="0" borderId="12" xfId="0" applyNumberFormat="1" applyFont="1" applyFill="1" applyBorder="1" applyAlignment="1" applyProtection="1">
      <alignment vertical="center"/>
      <protection locked="0"/>
    </xf>
    <xf numFmtId="164" fontId="17" fillId="0" borderId="11" xfId="0" applyNumberFormat="1" applyFont="1" applyFill="1" applyBorder="1" applyAlignment="1" applyProtection="1">
      <alignment vertical="center"/>
      <protection locked="0"/>
    </xf>
    <xf numFmtId="164" fontId="17" fillId="0" borderId="15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12" xfId="58" applyFont="1" applyFill="1" applyBorder="1" applyProtection="1">
      <alignment/>
      <protection locked="0"/>
    </xf>
    <xf numFmtId="0" fontId="0" fillId="0" borderId="11" xfId="58" applyFont="1" applyFill="1" applyBorder="1" applyProtection="1">
      <alignment/>
      <protection locked="0"/>
    </xf>
    <xf numFmtId="0" fontId="0" fillId="0" borderId="15" xfId="58" applyFont="1" applyFill="1" applyBorder="1" applyProtection="1">
      <alignment/>
      <protection locked="0"/>
    </xf>
    <xf numFmtId="0" fontId="15" fillId="0" borderId="20" xfId="58" applyFont="1" applyFill="1" applyBorder="1" applyAlignment="1" applyProtection="1">
      <alignment horizontal="center" vertical="center" wrapText="1"/>
      <protection/>
    </xf>
    <xf numFmtId="0" fontId="15" fillId="0" borderId="13" xfId="58" applyFont="1" applyFill="1" applyBorder="1" applyAlignment="1" applyProtection="1">
      <alignment horizontal="center" vertical="center" wrapText="1"/>
      <protection/>
    </xf>
    <xf numFmtId="0" fontId="15" fillId="0" borderId="46" xfId="58" applyFont="1" applyFill="1" applyBorder="1" applyAlignment="1" applyProtection="1">
      <alignment horizontal="center" vertical="center" wrapText="1"/>
      <protection/>
    </xf>
    <xf numFmtId="0" fontId="17" fillId="0" borderId="22" xfId="58" applyFont="1" applyFill="1" applyBorder="1" applyAlignment="1" applyProtection="1">
      <alignment horizontal="center" vertical="center"/>
      <protection/>
    </xf>
    <xf numFmtId="0" fontId="17" fillId="0" borderId="20" xfId="58" applyFont="1" applyFill="1" applyBorder="1" applyAlignment="1" applyProtection="1">
      <alignment horizontal="center" vertical="center"/>
      <protection/>
    </xf>
    <xf numFmtId="0" fontId="17" fillId="0" borderId="17" xfId="58" applyFont="1" applyFill="1" applyBorder="1" applyAlignment="1" applyProtection="1">
      <alignment horizontal="center" vertical="center"/>
      <protection/>
    </xf>
    <xf numFmtId="0" fontId="17" fillId="0" borderId="19" xfId="58" applyFont="1" applyFill="1" applyBorder="1" applyAlignment="1" applyProtection="1">
      <alignment horizontal="center" vertical="center"/>
      <protection/>
    </xf>
    <xf numFmtId="166" fontId="15" fillId="0" borderId="26" xfId="46" applyNumberFormat="1" applyFont="1" applyFill="1" applyBorder="1" applyAlignment="1" applyProtection="1">
      <alignment/>
      <protection/>
    </xf>
    <xf numFmtId="166" fontId="17" fillId="0" borderId="46" xfId="46" applyNumberFormat="1" applyFont="1" applyFill="1" applyBorder="1" applyAlignment="1" applyProtection="1">
      <alignment/>
      <protection locked="0"/>
    </xf>
    <xf numFmtId="166" fontId="17" fillId="0" borderId="29" xfId="46" applyNumberFormat="1" applyFont="1" applyFill="1" applyBorder="1" applyAlignment="1" applyProtection="1">
      <alignment/>
      <protection locked="0"/>
    </xf>
    <xf numFmtId="166" fontId="17" fillId="0" borderId="30" xfId="46" applyNumberFormat="1" applyFont="1" applyFill="1" applyBorder="1" applyAlignment="1" applyProtection="1">
      <alignment/>
      <protection locked="0"/>
    </xf>
    <xf numFmtId="0" fontId="17" fillId="0" borderId="13" xfId="58" applyFont="1" applyFill="1" applyBorder="1" applyProtection="1">
      <alignment/>
      <protection locked="0"/>
    </xf>
    <xf numFmtId="0" fontId="17" fillId="0" borderId="11" xfId="58" applyFont="1" applyFill="1" applyBorder="1" applyProtection="1">
      <alignment/>
      <protection locked="0"/>
    </xf>
    <xf numFmtId="0" fontId="17" fillId="0" borderId="15" xfId="58" applyFont="1" applyFill="1" applyBorder="1" applyProtection="1">
      <alignment/>
      <protection locked="0"/>
    </xf>
    <xf numFmtId="0" fontId="22" fillId="0" borderId="22" xfId="0" applyFont="1" applyFill="1" applyBorder="1" applyAlignment="1" applyProtection="1">
      <alignment horizontal="center" vertical="center" wrapText="1"/>
      <protection/>
    </xf>
    <xf numFmtId="0" fontId="22" fillId="0" borderId="26" xfId="0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center" vertical="center" wrapText="1"/>
      <protection/>
    </xf>
    <xf numFmtId="164" fontId="7" fillId="0" borderId="23" xfId="0" applyNumberFormat="1" applyFont="1" applyFill="1" applyBorder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left" vertical="center" wrapText="1"/>
      <protection/>
    </xf>
    <xf numFmtId="164" fontId="7" fillId="0" borderId="23" xfId="0" applyNumberFormat="1" applyFont="1" applyFill="1" applyBorder="1" applyAlignment="1" applyProtection="1">
      <alignment vertical="center" wrapText="1"/>
      <protection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center" vertical="center" wrapText="1"/>
      <protection/>
    </xf>
    <xf numFmtId="0" fontId="7" fillId="0" borderId="26" xfId="0" applyFont="1" applyFill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5" fillId="0" borderId="26" xfId="0" applyFont="1" applyFill="1" applyBorder="1" applyAlignment="1" applyProtection="1">
      <alignment horizontal="center" vertical="center" wrapText="1"/>
      <protection/>
    </xf>
    <xf numFmtId="0" fontId="21" fillId="0" borderId="43" xfId="0" applyFont="1" applyFill="1" applyBorder="1" applyAlignment="1" applyProtection="1">
      <alignment horizontal="left" vertical="center" wrapText="1" indent="1"/>
      <protection/>
    </xf>
    <xf numFmtId="0" fontId="21" fillId="0" borderId="14" xfId="0" applyFont="1" applyFill="1" applyBorder="1" applyAlignment="1" applyProtection="1">
      <alignment horizontal="left" vertical="center" wrapText="1" indent="1"/>
      <protection/>
    </xf>
    <xf numFmtId="0" fontId="21" fillId="0" borderId="14" xfId="0" applyFont="1" applyFill="1" applyBorder="1" applyAlignment="1" applyProtection="1">
      <alignment horizontal="left" vertical="center" wrapText="1" indent="8"/>
      <protection/>
    </xf>
    <xf numFmtId="0" fontId="17" fillId="0" borderId="12" xfId="0" applyFont="1" applyFill="1" applyBorder="1" applyAlignment="1" applyProtection="1">
      <alignment vertical="center" wrapText="1"/>
      <protection/>
    </xf>
    <xf numFmtId="0" fontId="17" fillId="0" borderId="11" xfId="0" applyFont="1" applyFill="1" applyBorder="1" applyAlignment="1" applyProtection="1">
      <alignment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vertical="center" wrapText="1"/>
      <protection/>
    </xf>
    <xf numFmtId="164" fontId="15" fillId="0" borderId="28" xfId="0" applyNumberFormat="1" applyFont="1" applyFill="1" applyBorder="1" applyAlignment="1" applyProtection="1">
      <alignment vertical="center" wrapText="1"/>
      <protection/>
    </xf>
    <xf numFmtId="164" fontId="15" fillId="0" borderId="47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17" fillId="0" borderId="20" xfId="0" applyFont="1" applyBorder="1" applyAlignment="1" applyProtection="1">
      <alignment horizontal="right" vertical="center" indent="1"/>
      <protection/>
    </xf>
    <xf numFmtId="0" fontId="17" fillId="0" borderId="17" xfId="0" applyFont="1" applyBorder="1" applyAlignment="1" applyProtection="1">
      <alignment horizontal="right" vertical="center" indent="1"/>
      <protection/>
    </xf>
    <xf numFmtId="0" fontId="17" fillId="0" borderId="19" xfId="0" applyFont="1" applyBorder="1" applyAlignment="1" applyProtection="1">
      <alignment horizontal="right" vertical="center" indent="1"/>
      <protection/>
    </xf>
    <xf numFmtId="164" fontId="0" fillId="34" borderId="31" xfId="0" applyNumberFormat="1" applyFont="1" applyFill="1" applyBorder="1" applyAlignment="1" applyProtection="1">
      <alignment horizontal="left" vertical="center" wrapText="1" indent="2"/>
      <protection/>
    </xf>
    <xf numFmtId="0" fontId="0" fillId="0" borderId="0" xfId="0" applyFill="1" applyAlignment="1" applyProtection="1">
      <alignment/>
      <protection/>
    </xf>
    <xf numFmtId="0" fontId="7" fillId="0" borderId="24" xfId="0" applyFont="1" applyFill="1" applyBorder="1" applyAlignment="1" applyProtection="1">
      <alignment vertical="center"/>
      <protection/>
    </xf>
    <xf numFmtId="0" fontId="7" fillId="0" borderId="25" xfId="0" applyFont="1" applyFill="1" applyBorder="1" applyAlignment="1" applyProtection="1">
      <alignment horizontal="center" vertical="center"/>
      <protection/>
    </xf>
    <xf numFmtId="0" fontId="7" fillId="0" borderId="38" xfId="0" applyFont="1" applyFill="1" applyBorder="1" applyAlignment="1" applyProtection="1">
      <alignment horizontal="center" vertical="center"/>
      <protection/>
    </xf>
    <xf numFmtId="49" fontId="17" fillId="0" borderId="20" xfId="0" applyNumberFormat="1" applyFont="1" applyFill="1" applyBorder="1" applyAlignment="1" applyProtection="1">
      <alignment vertical="center"/>
      <protection/>
    </xf>
    <xf numFmtId="3" fontId="17" fillId="0" borderId="46" xfId="0" applyNumberFormat="1" applyFont="1" applyFill="1" applyBorder="1" applyAlignment="1" applyProtection="1">
      <alignment vertical="center"/>
      <protection/>
    </xf>
    <xf numFmtId="49" fontId="23" fillId="0" borderId="17" xfId="0" applyNumberFormat="1" applyFont="1" applyFill="1" applyBorder="1" applyAlignment="1" applyProtection="1" quotePrefix="1">
      <alignment horizontal="left" vertical="center" indent="1"/>
      <protection/>
    </xf>
    <xf numFmtId="3" fontId="23" fillId="0" borderId="29" xfId="0" applyNumberFormat="1" applyFont="1" applyFill="1" applyBorder="1" applyAlignment="1" applyProtection="1">
      <alignment vertical="center"/>
      <protection/>
    </xf>
    <xf numFmtId="49" fontId="17" fillId="0" borderId="17" xfId="0" applyNumberFormat="1" applyFont="1" applyFill="1" applyBorder="1" applyAlignment="1" applyProtection="1">
      <alignment vertical="center"/>
      <protection/>
    </xf>
    <xf numFmtId="3" fontId="17" fillId="0" borderId="29" xfId="0" applyNumberFormat="1" applyFont="1" applyFill="1" applyBorder="1" applyAlignment="1" applyProtection="1">
      <alignment vertical="center"/>
      <protection/>
    </xf>
    <xf numFmtId="49" fontId="7" fillId="0" borderId="22" xfId="0" applyNumberFormat="1" applyFont="1" applyFill="1" applyBorder="1" applyAlignment="1" applyProtection="1">
      <alignment vertical="center"/>
      <protection/>
    </xf>
    <xf numFmtId="3" fontId="17" fillId="0" borderId="23" xfId="0" applyNumberFormat="1" applyFont="1" applyFill="1" applyBorder="1" applyAlignment="1" applyProtection="1">
      <alignment vertical="center"/>
      <protection/>
    </xf>
    <xf numFmtId="3" fontId="17" fillId="0" borderId="26" xfId="0" applyNumberFormat="1" applyFont="1" applyFill="1" applyBorder="1" applyAlignment="1" applyProtection="1">
      <alignment vertical="center"/>
      <protection/>
    </xf>
    <xf numFmtId="49" fontId="17" fillId="0" borderId="17" xfId="0" applyNumberFormat="1" applyFont="1" applyFill="1" applyBorder="1" applyAlignment="1" applyProtection="1">
      <alignment horizontal="left" vertical="center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4" fillId="0" borderId="0" xfId="0" applyNumberFormat="1" applyFont="1" applyFill="1" applyAlignment="1" applyProtection="1">
      <alignment vertical="center" wrapText="1"/>
      <protection/>
    </xf>
    <xf numFmtId="0" fontId="7" fillId="0" borderId="48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/>
      <protection/>
    </xf>
    <xf numFmtId="0" fontId="7" fillId="0" borderId="25" xfId="0" applyFont="1" applyFill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 applyProtection="1">
      <alignment horizontal="center" vertical="center" wrapText="1"/>
      <protection/>
    </xf>
    <xf numFmtId="0" fontId="7" fillId="0" borderId="49" xfId="0" applyFont="1" applyFill="1" applyBorder="1" applyAlignment="1" applyProtection="1">
      <alignment horizontal="center" vertical="center" wrapText="1"/>
      <protection/>
    </xf>
    <xf numFmtId="0" fontId="7" fillId="0" borderId="50" xfId="0" applyFont="1" applyFill="1" applyBorder="1" applyAlignment="1" applyProtection="1">
      <alignment horizontal="center" vertical="center" wrapText="1"/>
      <protection/>
    </xf>
    <xf numFmtId="164" fontId="7" fillId="0" borderId="51" xfId="0" applyNumberFormat="1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left" vertical="center" wrapText="1" inden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0" fontId="25" fillId="0" borderId="52" xfId="0" applyFont="1" applyBorder="1" applyAlignment="1" applyProtection="1">
      <alignment horizontal="left" wrapText="1" inden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 indent="1"/>
      <protection/>
    </xf>
    <xf numFmtId="0" fontId="17" fillId="0" borderId="0" xfId="0" applyFont="1" applyFill="1" applyAlignment="1" applyProtection="1">
      <alignment horizontal="left" vertical="center" wrapText="1"/>
      <protection/>
    </xf>
    <xf numFmtId="0" fontId="17" fillId="0" borderId="0" xfId="0" applyFont="1" applyFill="1" applyAlignment="1" applyProtection="1">
      <alignment vertical="center" wrapText="1"/>
      <protection/>
    </xf>
    <xf numFmtId="0" fontId="15" fillId="0" borderId="53" xfId="0" applyFont="1" applyFill="1" applyBorder="1" applyAlignment="1" applyProtection="1">
      <alignment horizontal="center" vertical="center" wrapText="1"/>
      <protection/>
    </xf>
    <xf numFmtId="0" fontId="7" fillId="0" borderId="54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52" xfId="0" applyFont="1" applyFill="1" applyBorder="1" applyAlignment="1" applyProtection="1">
      <alignment vertical="center" wrapText="1"/>
      <protection/>
    </xf>
    <xf numFmtId="16" fontId="0" fillId="0" borderId="0" xfId="0" applyNumberFormat="1" applyFill="1" applyAlignment="1">
      <alignment vertical="center" wrapText="1"/>
    </xf>
    <xf numFmtId="0" fontId="1" fillId="0" borderId="0" xfId="0" applyFont="1" applyFill="1" applyAlignment="1" applyProtection="1">
      <alignment/>
      <protection/>
    </xf>
    <xf numFmtId="0" fontId="17" fillId="0" borderId="18" xfId="0" applyFont="1" applyFill="1" applyBorder="1" applyAlignment="1" applyProtection="1">
      <alignment horizontal="center" vertical="center"/>
      <protection/>
    </xf>
    <xf numFmtId="164" fontId="15" fillId="0" borderId="35" xfId="0" applyNumberFormat="1" applyFont="1" applyFill="1" applyBorder="1" applyAlignment="1" applyProtection="1">
      <alignment vertical="center"/>
      <protection/>
    </xf>
    <xf numFmtId="0" fontId="17" fillId="0" borderId="17" xfId="0" applyFont="1" applyFill="1" applyBorder="1" applyAlignment="1" applyProtection="1">
      <alignment horizontal="center" vertical="center"/>
      <protection/>
    </xf>
    <xf numFmtId="164" fontId="15" fillId="0" borderId="29" xfId="0" applyNumberFormat="1" applyFont="1" applyFill="1" applyBorder="1" applyAlignment="1" applyProtection="1">
      <alignment vertical="center"/>
      <protection/>
    </xf>
    <xf numFmtId="0" fontId="17" fillId="0" borderId="19" xfId="0" applyFont="1" applyFill="1" applyBorder="1" applyAlignment="1" applyProtection="1">
      <alignment horizontal="center" vertical="center"/>
      <protection/>
    </xf>
    <xf numFmtId="0" fontId="17" fillId="0" borderId="15" xfId="0" applyFont="1" applyFill="1" applyBorder="1" applyAlignment="1" applyProtection="1">
      <alignment vertical="center" wrapText="1"/>
      <protection/>
    </xf>
    <xf numFmtId="164" fontId="15" fillId="0" borderId="30" xfId="0" applyNumberFormat="1" applyFont="1" applyFill="1" applyBorder="1" applyAlignment="1" applyProtection="1">
      <alignment vertical="center"/>
      <protection/>
    </xf>
    <xf numFmtId="0" fontId="15" fillId="0" borderId="22" xfId="0" applyFont="1" applyFill="1" applyBorder="1" applyAlignment="1" applyProtection="1">
      <alignment horizontal="center" vertical="center"/>
      <protection/>
    </xf>
    <xf numFmtId="0" fontId="7" fillId="0" borderId="23" xfId="0" applyFont="1" applyFill="1" applyBorder="1" applyAlignment="1" applyProtection="1">
      <alignment vertical="center" wrapText="1"/>
      <protection/>
    </xf>
    <xf numFmtId="164" fontId="15" fillId="0" borderId="23" xfId="0" applyNumberFormat="1" applyFont="1" applyFill="1" applyBorder="1" applyAlignment="1" applyProtection="1">
      <alignment vertical="center"/>
      <protection/>
    </xf>
    <xf numFmtId="164" fontId="15" fillId="0" borderId="26" xfId="0" applyNumberFormat="1" applyFont="1" applyFill="1" applyBorder="1" applyAlignment="1" applyProtection="1">
      <alignment vertical="center"/>
      <protection/>
    </xf>
    <xf numFmtId="0" fontId="0" fillId="0" borderId="55" xfId="0" applyFill="1" applyBorder="1" applyAlignment="1" applyProtection="1">
      <alignment/>
      <protection/>
    </xf>
    <xf numFmtId="0" fontId="5" fillId="0" borderId="55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164" fontId="15" fillId="0" borderId="45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56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7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1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6" xfId="58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58" xfId="0" applyNumberFormat="1" applyFont="1" applyFill="1" applyBorder="1" applyAlignment="1" applyProtection="1">
      <alignment horizontal="center" vertical="center"/>
      <protection/>
    </xf>
    <xf numFmtId="164" fontId="7" fillId="0" borderId="37" xfId="0" applyNumberFormat="1" applyFont="1" applyFill="1" applyBorder="1" applyAlignment="1" applyProtection="1">
      <alignment horizontal="center" vertical="center" wrapText="1"/>
      <protection/>
    </xf>
    <xf numFmtId="164" fontId="15" fillId="0" borderId="53" xfId="0" applyNumberFormat="1" applyFont="1" applyFill="1" applyBorder="1" applyAlignment="1" applyProtection="1">
      <alignment horizontal="center" vertical="center" wrapText="1"/>
      <protection/>
    </xf>
    <xf numFmtId="164" fontId="15" fillId="0" borderId="31" xfId="0" applyNumberFormat="1" applyFont="1" applyFill="1" applyBorder="1" applyAlignment="1" applyProtection="1">
      <alignment horizontal="center" vertical="center" wrapText="1"/>
      <protection/>
    </xf>
    <xf numFmtId="164" fontId="15" fillId="0" borderId="59" xfId="0" applyNumberFormat="1" applyFont="1" applyFill="1" applyBorder="1" applyAlignment="1" applyProtection="1">
      <alignment horizontal="center" vertical="center" wrapText="1"/>
      <protection/>
    </xf>
    <xf numFmtId="164" fontId="15" fillId="0" borderId="26" xfId="0" applyNumberFormat="1" applyFont="1" applyFill="1" applyBorder="1" applyAlignment="1" applyProtection="1">
      <alignment horizontal="center" vertical="center" wrapText="1"/>
      <protection/>
    </xf>
    <xf numFmtId="164" fontId="15" fillId="0" borderId="60" xfId="0" applyNumberFormat="1" applyFont="1" applyFill="1" applyBorder="1" applyAlignment="1" applyProtection="1">
      <alignment horizontal="center" vertical="center" wrapText="1"/>
      <protection/>
    </xf>
    <xf numFmtId="164" fontId="15" fillId="0" borderId="22" xfId="0" applyNumberFormat="1" applyFont="1" applyFill="1" applyBorder="1" applyAlignment="1" applyProtection="1">
      <alignment horizontal="center" vertical="center" wrapText="1"/>
      <protection/>
    </xf>
    <xf numFmtId="164" fontId="15" fillId="0" borderId="31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7" xfId="0" applyNumberFormat="1" applyFont="1" applyFill="1" applyBorder="1" applyAlignment="1" applyProtection="1">
      <alignment horizontal="center" vertical="center" wrapText="1"/>
      <protection/>
    </xf>
    <xf numFmtId="164" fontId="17" fillId="0" borderId="32" xfId="0" applyNumberFormat="1" applyFont="1" applyFill="1" applyBorder="1" applyAlignment="1" applyProtection="1">
      <alignment vertical="center" wrapText="1"/>
      <protection/>
    </xf>
    <xf numFmtId="164" fontId="15" fillId="0" borderId="19" xfId="0" applyNumberFormat="1" applyFont="1" applyFill="1" applyBorder="1" applyAlignment="1" applyProtection="1">
      <alignment horizontal="center" vertical="center" wrapText="1"/>
      <protection/>
    </xf>
    <xf numFmtId="164" fontId="17" fillId="0" borderId="33" xfId="0" applyNumberFormat="1" applyFont="1" applyFill="1" applyBorder="1" applyAlignment="1" applyProtection="1">
      <alignment vertical="center" wrapText="1"/>
      <protection/>
    </xf>
    <xf numFmtId="164" fontId="15" fillId="0" borderId="31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6" xfId="0" applyNumberFormat="1" applyFont="1" applyFill="1" applyBorder="1" applyAlignment="1" applyProtection="1">
      <alignment horizontal="center" vertical="center" wrapText="1"/>
      <protection/>
    </xf>
    <xf numFmtId="164" fontId="17" fillId="0" borderId="60" xfId="0" applyNumberFormat="1" applyFont="1" applyFill="1" applyBorder="1" applyAlignment="1" applyProtection="1">
      <alignment vertical="center" wrapText="1"/>
      <protection/>
    </xf>
    <xf numFmtId="0" fontId="17" fillId="0" borderId="11" xfId="59" applyFont="1" applyFill="1" applyBorder="1" applyAlignment="1" applyProtection="1">
      <alignment horizontal="left" vertical="center" indent="1"/>
      <protection/>
    </xf>
    <xf numFmtId="0" fontId="17" fillId="0" borderId="12" xfId="59" applyFont="1" applyFill="1" applyBorder="1" applyAlignment="1" applyProtection="1">
      <alignment horizontal="left" vertical="center" wrapText="1" indent="1"/>
      <protection/>
    </xf>
    <xf numFmtId="0" fontId="17" fillId="0" borderId="11" xfId="59" applyFont="1" applyFill="1" applyBorder="1" applyAlignment="1" applyProtection="1">
      <alignment horizontal="left" vertical="center" wrapText="1" indent="1"/>
      <protection/>
    </xf>
    <xf numFmtId="0" fontId="17" fillId="0" borderId="12" xfId="59" applyFont="1" applyFill="1" applyBorder="1" applyAlignment="1" applyProtection="1">
      <alignment horizontal="left" vertical="center" indent="1"/>
      <protection/>
    </xf>
    <xf numFmtId="0" fontId="7" fillId="0" borderId="23" xfId="59" applyFont="1" applyFill="1" applyBorder="1" applyAlignment="1" applyProtection="1">
      <alignment horizontal="left" indent="1"/>
      <protection/>
    </xf>
    <xf numFmtId="164" fontId="17" fillId="0" borderId="57" xfId="58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24" xfId="0" applyFont="1" applyFill="1" applyBorder="1" applyAlignment="1" applyProtection="1">
      <alignment horizontal="center" vertical="center" wrapText="1"/>
      <protection/>
    </xf>
    <xf numFmtId="0" fontId="22" fillId="0" borderId="23" xfId="0" applyFont="1" applyBorder="1" applyAlignment="1" applyProtection="1">
      <alignment horizontal="left" vertical="center" wrapText="1" indent="1"/>
      <protection/>
    </xf>
    <xf numFmtId="0" fontId="21" fillId="0" borderId="11" xfId="0" applyFont="1" applyBorder="1" applyAlignment="1" applyProtection="1">
      <alignment horizontal="left" vertical="center" wrapText="1" indent="1"/>
      <protection/>
    </xf>
    <xf numFmtId="0" fontId="21" fillId="0" borderId="15" xfId="0" applyFont="1" applyBorder="1" applyAlignment="1" applyProtection="1">
      <alignment horizontal="left" vertical="center" wrapText="1" indent="1"/>
      <protection/>
    </xf>
    <xf numFmtId="0" fontId="22" fillId="0" borderId="27" xfId="0" applyFont="1" applyBorder="1" applyAlignment="1" applyProtection="1">
      <alignment horizontal="left" vertical="center" wrapText="1" indent="1"/>
      <protection/>
    </xf>
    <xf numFmtId="164" fontId="15" fillId="0" borderId="38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26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46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9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5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0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9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6" xfId="58" applyNumberFormat="1" applyFont="1" applyFill="1" applyBorder="1" applyAlignment="1" applyProtection="1">
      <alignment horizontal="right" vertical="center" wrapText="1" indent="1"/>
      <protection/>
    </xf>
    <xf numFmtId="164" fontId="6" fillId="0" borderId="0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37" xfId="58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6" xfId="0" applyNumberFormat="1" applyFont="1" applyBorder="1" applyAlignment="1" applyProtection="1">
      <alignment horizontal="right" vertical="center" wrapText="1" indent="1"/>
      <protection/>
    </xf>
    <xf numFmtId="0" fontId="5" fillId="0" borderId="44" xfId="0" applyFont="1" applyFill="1" applyBorder="1" applyAlignment="1" applyProtection="1">
      <alignment horizontal="right" vertical="center"/>
      <protection/>
    </xf>
    <xf numFmtId="164" fontId="1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6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5" fillId="0" borderId="0" xfId="0" applyNumberFormat="1" applyFont="1" applyFill="1" applyAlignment="1" applyProtection="1">
      <alignment horizontal="right" vertical="center"/>
      <protection/>
    </xf>
    <xf numFmtId="164" fontId="7" fillId="0" borderId="22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3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6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5" fillId="0" borderId="31" xfId="0" applyNumberFormat="1" applyFont="1" applyFill="1" applyBorder="1" applyAlignment="1" applyProtection="1">
      <alignment horizontal="center" vertical="center" wrapText="1"/>
      <protection/>
    </xf>
    <xf numFmtId="164" fontId="15" fillId="0" borderId="22" xfId="0" applyNumberFormat="1" applyFont="1" applyFill="1" applyBorder="1" applyAlignment="1" applyProtection="1">
      <alignment horizontal="center" vertical="center" wrapText="1"/>
      <protection/>
    </xf>
    <xf numFmtId="164" fontId="15" fillId="0" borderId="23" xfId="0" applyNumberFormat="1" applyFont="1" applyFill="1" applyBorder="1" applyAlignment="1" applyProtection="1">
      <alignment horizontal="center" vertical="center" wrapText="1"/>
      <protection/>
    </xf>
    <xf numFmtId="164" fontId="15" fillId="0" borderId="26" xfId="0" applyNumberFormat="1" applyFont="1" applyFill="1" applyBorder="1" applyAlignment="1" applyProtection="1">
      <alignment horizontal="center" vertical="center" wrapText="1"/>
      <protection/>
    </xf>
    <xf numFmtId="164" fontId="15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34" xfId="0" applyNumberForma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2" xfId="0" applyNumberForma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6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31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60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2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45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2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23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23" fillId="0" borderId="12" xfId="0" applyNumberFormat="1" applyFont="1" applyFill="1" applyBorder="1" applyAlignment="1" applyProtection="1">
      <alignment horizontal="right" vertical="center" wrapText="1" indent="1"/>
      <protection/>
    </xf>
    <xf numFmtId="166" fontId="17" fillId="0" borderId="63" xfId="46" applyNumberFormat="1" applyFont="1" applyFill="1" applyBorder="1" applyAlignment="1" applyProtection="1">
      <alignment/>
      <protection locked="0"/>
    </xf>
    <xf numFmtId="166" fontId="17" fillId="0" borderId="56" xfId="46" applyNumberFormat="1" applyFont="1" applyFill="1" applyBorder="1" applyAlignment="1" applyProtection="1">
      <alignment/>
      <protection locked="0"/>
    </xf>
    <xf numFmtId="166" fontId="17" fillId="0" borderId="51" xfId="46" applyNumberFormat="1" applyFont="1" applyFill="1" applyBorder="1" applyAlignment="1" applyProtection="1">
      <alignment/>
      <protection locked="0"/>
    </xf>
    <xf numFmtId="0" fontId="17" fillId="0" borderId="12" xfId="58" applyFont="1" applyFill="1" applyBorder="1" applyProtection="1">
      <alignment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36" xfId="0" applyFont="1" applyFill="1" applyBorder="1" applyAlignment="1" applyProtection="1">
      <alignment horizontal="center" vertical="center"/>
      <protection/>
    </xf>
    <xf numFmtId="0" fontId="7" fillId="0" borderId="46" xfId="0" applyFont="1" applyFill="1" applyBorder="1" applyAlignment="1" applyProtection="1" quotePrefix="1">
      <alignment horizontal="right" vertical="center" indent="1"/>
      <protection/>
    </xf>
    <xf numFmtId="0" fontId="7" fillId="0" borderId="38" xfId="0" applyFont="1" applyFill="1" applyBorder="1" applyAlignment="1" applyProtection="1">
      <alignment horizontal="right" vertical="center" wrapText="1" indent="1"/>
      <protection/>
    </xf>
    <xf numFmtId="164" fontId="7" fillId="0" borderId="51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5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7" fillId="0" borderId="0" xfId="0" applyFont="1" applyFill="1" applyAlignment="1" applyProtection="1">
      <alignment horizontal="right" vertical="center" wrapText="1" indent="1"/>
      <protection/>
    </xf>
    <xf numFmtId="164" fontId="15" fillId="0" borderId="45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26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49" fontId="7" fillId="0" borderId="46" xfId="0" applyNumberFormat="1" applyFont="1" applyFill="1" applyBorder="1" applyAlignment="1" applyProtection="1">
      <alignment horizontal="right" vertical="center"/>
      <protection/>
    </xf>
    <xf numFmtId="49" fontId="7" fillId="0" borderId="64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Alignment="1" applyProtection="1">
      <alignment vertical="center" wrapText="1"/>
      <protection/>
    </xf>
    <xf numFmtId="0" fontId="6" fillId="0" borderId="65" xfId="58" applyFont="1" applyFill="1" applyBorder="1" applyAlignment="1" applyProtection="1">
      <alignment horizontal="center" vertical="center" wrapText="1"/>
      <protection/>
    </xf>
    <xf numFmtId="0" fontId="6" fillId="0" borderId="65" xfId="58" applyFont="1" applyFill="1" applyBorder="1" applyAlignment="1" applyProtection="1">
      <alignment vertical="center" wrapText="1"/>
      <protection/>
    </xf>
    <xf numFmtId="164" fontId="6" fillId="0" borderId="65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65" xfId="58" applyFont="1" applyFill="1" applyBorder="1" applyAlignment="1" applyProtection="1">
      <alignment horizontal="right" vertical="center" wrapText="1" indent="1"/>
      <protection locked="0"/>
    </xf>
    <xf numFmtId="164" fontId="17" fillId="0" borderId="65" xfId="58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20" fillId="0" borderId="38" xfId="0" applyFont="1" applyFill="1" applyBorder="1" applyAlignment="1" applyProtection="1">
      <alignment vertical="center" wrapText="1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right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38" xfId="0" applyFont="1" applyBorder="1" applyAlignment="1" applyProtection="1">
      <alignment horizontal="center" vertical="center" wrapText="1"/>
      <protection/>
    </xf>
    <xf numFmtId="0" fontId="20" fillId="0" borderId="28" xfId="0" applyFont="1" applyBorder="1" applyAlignment="1" applyProtection="1">
      <alignment horizontal="left" vertical="center" wrapText="1" indent="1"/>
      <protection/>
    </xf>
    <xf numFmtId="0" fontId="2" fillId="0" borderId="0" xfId="58" applyFont="1" applyFill="1" applyProtection="1">
      <alignment/>
      <protection/>
    </xf>
    <xf numFmtId="0" fontId="2" fillId="0" borderId="0" xfId="58" applyFont="1" applyFill="1" applyAlignment="1" applyProtection="1">
      <alignment horizontal="right" vertical="center" indent="1"/>
      <protection/>
    </xf>
    <xf numFmtId="0" fontId="2" fillId="0" borderId="0" xfId="58" applyFont="1" applyFill="1">
      <alignment/>
      <protection/>
    </xf>
    <xf numFmtId="0" fontId="2" fillId="0" borderId="0" xfId="58" applyFont="1" applyFill="1" applyAlignment="1">
      <alignment horizontal="right" vertical="center" indent="1"/>
      <protection/>
    </xf>
    <xf numFmtId="0" fontId="26" fillId="0" borderId="11" xfId="0" applyFont="1" applyBorder="1" applyAlignment="1">
      <alignment horizontal="justify" wrapText="1"/>
    </xf>
    <xf numFmtId="0" fontId="26" fillId="0" borderId="11" xfId="0" applyFont="1" applyBorder="1" applyAlignment="1">
      <alignment wrapText="1"/>
    </xf>
    <xf numFmtId="0" fontId="26" fillId="0" borderId="36" xfId="0" applyFont="1" applyBorder="1" applyAlignment="1">
      <alignment wrapText="1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0" fillId="0" borderId="60" xfId="0" applyNumberFormat="1" applyFill="1" applyBorder="1" applyAlignment="1" applyProtection="1">
      <alignment horizontal="left" vertical="center" wrapText="1" indent="1"/>
      <protection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66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5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23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2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0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3" xfId="58" applyNumberFormat="1" applyFont="1" applyFill="1" applyBorder="1" applyAlignment="1" applyProtection="1">
      <alignment horizontal="right" vertical="center" wrapText="1" indent="1"/>
      <protection/>
    </xf>
    <xf numFmtId="0" fontId="7" fillId="0" borderId="52" xfId="58" applyFont="1" applyFill="1" applyBorder="1" applyAlignment="1" applyProtection="1">
      <alignment horizontal="center" vertical="center" wrapText="1"/>
      <protection/>
    </xf>
    <xf numFmtId="164" fontId="21" fillId="0" borderId="67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68" xfId="0" applyFont="1" applyFill="1" applyBorder="1" applyAlignment="1" applyProtection="1">
      <alignment horizontal="center" vertical="center" wrapText="1"/>
      <protection/>
    </xf>
    <xf numFmtId="0" fontId="7" fillId="0" borderId="53" xfId="0" applyFont="1" applyFill="1" applyBorder="1" applyAlignment="1" applyProtection="1">
      <alignment horizontal="center" vertical="center" wrapText="1"/>
      <protection/>
    </xf>
    <xf numFmtId="0" fontId="15" fillId="0" borderId="24" xfId="58" applyFont="1" applyFill="1" applyBorder="1" applyAlignment="1" applyProtection="1">
      <alignment horizontal="center" vertical="center" wrapText="1"/>
      <protection/>
    </xf>
    <xf numFmtId="0" fontId="15" fillId="0" borderId="25" xfId="58" applyFont="1" applyFill="1" applyBorder="1" applyAlignment="1" applyProtection="1">
      <alignment horizontal="center" vertical="center" wrapText="1"/>
      <protection/>
    </xf>
    <xf numFmtId="0" fontId="15" fillId="0" borderId="38" xfId="58" applyFont="1" applyFill="1" applyBorder="1" applyAlignment="1" applyProtection="1">
      <alignment horizontal="center" vertical="center" wrapText="1"/>
      <protection/>
    </xf>
    <xf numFmtId="0" fontId="17" fillId="0" borderId="12" xfId="58" applyFont="1" applyFill="1" applyBorder="1" applyAlignment="1" applyProtection="1">
      <alignment horizontal="left" vertical="center" wrapText="1" indent="6"/>
      <protection/>
    </xf>
    <xf numFmtId="0" fontId="2" fillId="0" borderId="0" xfId="58" applyFill="1" applyProtection="1">
      <alignment/>
      <protection/>
    </xf>
    <xf numFmtId="0" fontId="17" fillId="0" borderId="0" xfId="58" applyFont="1" applyFill="1" applyProtection="1">
      <alignment/>
      <protection/>
    </xf>
    <xf numFmtId="0" fontId="0" fillId="0" borderId="0" xfId="58" applyFont="1" applyFill="1" applyProtection="1">
      <alignment/>
      <protection/>
    </xf>
    <xf numFmtId="0" fontId="21" fillId="0" borderId="12" xfId="0" applyFont="1" applyBorder="1" applyAlignment="1" applyProtection="1">
      <alignment horizontal="left" wrapText="1" indent="1"/>
      <protection/>
    </xf>
    <xf numFmtId="0" fontId="21" fillId="0" borderId="11" xfId="0" applyFont="1" applyBorder="1" applyAlignment="1" applyProtection="1">
      <alignment horizontal="left" wrapText="1" indent="1"/>
      <protection/>
    </xf>
    <xf numFmtId="0" fontId="21" fillId="0" borderId="15" xfId="0" applyFont="1" applyBorder="1" applyAlignment="1" applyProtection="1">
      <alignment horizontal="left" wrapText="1" indent="1"/>
      <protection/>
    </xf>
    <xf numFmtId="0" fontId="21" fillId="0" borderId="15" xfId="0" applyFont="1" applyBorder="1" applyAlignment="1" applyProtection="1">
      <alignment wrapText="1"/>
      <protection/>
    </xf>
    <xf numFmtId="0" fontId="21" fillId="0" borderId="18" xfId="0" applyFont="1" applyBorder="1" applyAlignment="1" applyProtection="1">
      <alignment wrapText="1"/>
      <protection/>
    </xf>
    <xf numFmtId="0" fontId="21" fillId="0" borderId="17" xfId="0" applyFont="1" applyBorder="1" applyAlignment="1" applyProtection="1">
      <alignment wrapText="1"/>
      <protection/>
    </xf>
    <xf numFmtId="0" fontId="21" fillId="0" borderId="19" xfId="0" applyFont="1" applyBorder="1" applyAlignment="1" applyProtection="1">
      <alignment wrapText="1"/>
      <protection/>
    </xf>
    <xf numFmtId="0" fontId="22" fillId="0" borderId="23" xfId="0" applyFont="1" applyBorder="1" applyAlignment="1" applyProtection="1">
      <alignment wrapText="1"/>
      <protection/>
    </xf>
    <xf numFmtId="0" fontId="22" fillId="0" borderId="28" xfId="0" applyFont="1" applyBorder="1" applyAlignment="1" applyProtection="1">
      <alignment wrapText="1"/>
      <protection/>
    </xf>
    <xf numFmtId="0" fontId="2" fillId="0" borderId="0" xfId="58" applyFill="1" applyAlignment="1" applyProtection="1">
      <alignment/>
      <protection/>
    </xf>
    <xf numFmtId="164" fontId="20" fillId="0" borderId="26" xfId="0" applyNumberFormat="1" applyFont="1" applyBorder="1" applyAlignment="1" applyProtection="1" quotePrefix="1">
      <alignment horizontal="right" vertical="center" wrapText="1" indent="1"/>
      <protection/>
    </xf>
    <xf numFmtId="0" fontId="19" fillId="0" borderId="0" xfId="58" applyFont="1" applyFill="1" applyProtection="1">
      <alignment/>
      <protection/>
    </xf>
    <xf numFmtId="0" fontId="6" fillId="0" borderId="0" xfId="58" applyFont="1" applyFill="1" applyProtection="1">
      <alignment/>
      <protection/>
    </xf>
    <xf numFmtId="0" fontId="2" fillId="0" borderId="0" xfId="58" applyFill="1" applyBorder="1" applyProtection="1">
      <alignment/>
      <protection/>
    </xf>
    <xf numFmtId="164" fontId="17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17" xfId="0" applyNumberFormat="1" applyFont="1" applyFill="1" applyBorder="1" applyAlignment="1" applyProtection="1" quotePrefix="1">
      <alignment horizontal="left" vertical="center" wrapText="1" indent="3"/>
      <protection locked="0"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7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49" fontId="17" fillId="0" borderId="18" xfId="58" applyNumberFormat="1" applyFont="1" applyFill="1" applyBorder="1" applyAlignment="1" applyProtection="1">
      <alignment horizontal="center" vertical="center" wrapText="1"/>
      <protection/>
    </xf>
    <xf numFmtId="49" fontId="17" fillId="0" borderId="17" xfId="58" applyNumberFormat="1" applyFont="1" applyFill="1" applyBorder="1" applyAlignment="1" applyProtection="1">
      <alignment horizontal="center" vertical="center" wrapText="1"/>
      <protection/>
    </xf>
    <xf numFmtId="49" fontId="17" fillId="0" borderId="19" xfId="58" applyNumberFormat="1" applyFont="1" applyFill="1" applyBorder="1" applyAlignment="1" applyProtection="1">
      <alignment horizontal="center" vertical="center" wrapText="1"/>
      <protection/>
    </xf>
    <xf numFmtId="0" fontId="22" fillId="0" borderId="22" xfId="0" applyFont="1" applyBorder="1" applyAlignment="1" applyProtection="1">
      <alignment horizontal="center" wrapText="1"/>
      <protection/>
    </xf>
    <xf numFmtId="0" fontId="21" fillId="0" borderId="18" xfId="0" applyFont="1" applyBorder="1" applyAlignment="1" applyProtection="1">
      <alignment horizontal="center" wrapText="1"/>
      <protection/>
    </xf>
    <xf numFmtId="0" fontId="21" fillId="0" borderId="17" xfId="0" applyFont="1" applyBorder="1" applyAlignment="1" applyProtection="1">
      <alignment horizontal="center" wrapText="1"/>
      <protection/>
    </xf>
    <xf numFmtId="0" fontId="21" fillId="0" borderId="19" xfId="0" applyFont="1" applyBorder="1" applyAlignment="1" applyProtection="1">
      <alignment horizontal="center" wrapText="1"/>
      <protection/>
    </xf>
    <xf numFmtId="0" fontId="22" fillId="0" borderId="27" xfId="0" applyFont="1" applyBorder="1" applyAlignment="1" applyProtection="1">
      <alignment horizontal="center" wrapText="1"/>
      <protection/>
    </xf>
    <xf numFmtId="49" fontId="17" fillId="0" borderId="20" xfId="58" applyNumberFormat="1" applyFont="1" applyFill="1" applyBorder="1" applyAlignment="1" applyProtection="1">
      <alignment horizontal="center" vertical="center" wrapText="1"/>
      <protection/>
    </xf>
    <xf numFmtId="49" fontId="17" fillId="0" borderId="16" xfId="58" applyNumberFormat="1" applyFont="1" applyFill="1" applyBorder="1" applyAlignment="1" applyProtection="1">
      <alignment horizontal="center" vertical="center" wrapText="1"/>
      <protection/>
    </xf>
    <xf numFmtId="49" fontId="17" fillId="0" borderId="21" xfId="58" applyNumberFormat="1" applyFont="1" applyFill="1" applyBorder="1" applyAlignment="1" applyProtection="1">
      <alignment horizontal="center" vertical="center" wrapText="1"/>
      <protection/>
    </xf>
    <xf numFmtId="0" fontId="22" fillId="0" borderId="27" xfId="0" applyFont="1" applyBorder="1" applyAlignment="1" applyProtection="1">
      <alignment horizontal="center" vertical="center" wrapText="1"/>
      <protection/>
    </xf>
    <xf numFmtId="164" fontId="15" fillId="0" borderId="45" xfId="58" applyNumberFormat="1" applyFont="1" applyFill="1" applyBorder="1" applyAlignment="1" applyProtection="1">
      <alignment horizontal="right" vertical="center" wrapText="1" indent="1"/>
      <protection/>
    </xf>
    <xf numFmtId="0" fontId="15" fillId="0" borderId="45" xfId="58" applyFont="1" applyFill="1" applyBorder="1" applyAlignment="1" applyProtection="1">
      <alignment horizontal="center" vertical="center" wrapText="1"/>
      <protection/>
    </xf>
    <xf numFmtId="0" fontId="7" fillId="0" borderId="48" xfId="0" applyFont="1" applyFill="1" applyBorder="1" applyAlignment="1" applyProtection="1">
      <alignment horizontal="center" vertical="center" wrapText="1"/>
      <protection/>
    </xf>
    <xf numFmtId="49" fontId="17" fillId="0" borderId="20" xfId="0" applyNumberFormat="1" applyFont="1" applyFill="1" applyBorder="1" applyAlignment="1" applyProtection="1">
      <alignment horizontal="center" vertical="center" wrapText="1"/>
      <protection/>
    </xf>
    <xf numFmtId="49" fontId="17" fillId="0" borderId="17" xfId="0" applyNumberFormat="1" applyFont="1" applyFill="1" applyBorder="1" applyAlignment="1" applyProtection="1">
      <alignment horizontal="center" vertical="center" wrapText="1"/>
      <protection/>
    </xf>
    <xf numFmtId="49" fontId="17" fillId="0" borderId="18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vertical="center" wrapText="1" indent="1"/>
      <protection/>
    </xf>
    <xf numFmtId="0" fontId="6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8" fillId="0" borderId="0" xfId="0" applyFont="1" applyFill="1" applyAlignment="1" applyProtection="1">
      <alignment vertical="center" wrapText="1"/>
      <protection/>
    </xf>
    <xf numFmtId="164" fontId="17" fillId="0" borderId="35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6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2" xfId="58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22" xfId="0" applyFont="1" applyBorder="1" applyAlignment="1" applyProtection="1">
      <alignment vertical="center" wrapText="1"/>
      <protection/>
    </xf>
    <xf numFmtId="0" fontId="22" fillId="0" borderId="27" xfId="0" applyFont="1" applyBorder="1" applyAlignment="1" applyProtection="1">
      <alignment vertical="center" wrapText="1"/>
      <protection/>
    </xf>
    <xf numFmtId="164" fontId="15" fillId="0" borderId="23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5" xfId="58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22" xfId="58" applyFont="1" applyFill="1" applyBorder="1" applyAlignment="1">
      <alignment horizontal="center" vertical="center"/>
      <protection/>
    </xf>
    <xf numFmtId="0" fontId="4" fillId="0" borderId="0" xfId="58" applyFont="1" applyFill="1">
      <alignment/>
      <protection/>
    </xf>
    <xf numFmtId="0" fontId="15" fillId="0" borderId="22" xfId="58" applyFont="1" applyFill="1" applyBorder="1" applyAlignment="1" applyProtection="1">
      <alignment horizontal="center" vertical="center"/>
      <protection/>
    </xf>
    <xf numFmtId="164" fontId="17" fillId="0" borderId="17" xfId="0" applyNumberFormat="1" applyFont="1" applyFill="1" applyBorder="1" applyAlignment="1" applyProtection="1">
      <alignment horizontal="left" vertical="center" wrapText="1"/>
      <protection locked="0"/>
    </xf>
    <xf numFmtId="49" fontId="17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Fill="1" applyAlignment="1" applyProtection="1">
      <alignment horizontal="right"/>
      <protection/>
    </xf>
    <xf numFmtId="164" fontId="4" fillId="0" borderId="0" xfId="0" applyNumberFormat="1" applyFont="1" applyFill="1" applyAlignment="1" applyProtection="1">
      <alignment vertical="center"/>
      <protection/>
    </xf>
    <xf numFmtId="164" fontId="4" fillId="0" borderId="0" xfId="0" applyNumberFormat="1" applyFont="1" applyFill="1" applyAlignment="1" applyProtection="1">
      <alignment horizontal="center" vertical="center"/>
      <protection/>
    </xf>
    <xf numFmtId="164" fontId="4" fillId="0" borderId="0" xfId="0" applyNumberFormat="1" applyFont="1" applyFill="1" applyAlignment="1" applyProtection="1">
      <alignment horizontal="center" vertical="center" wrapText="1"/>
      <protection/>
    </xf>
    <xf numFmtId="0" fontId="17" fillId="0" borderId="10" xfId="59" applyFont="1" applyFill="1" applyBorder="1" applyAlignment="1" applyProtection="1">
      <alignment horizontal="left" vertical="center" wrapText="1" indent="1"/>
      <protection/>
    </xf>
    <xf numFmtId="172" fontId="3" fillId="0" borderId="15" xfId="58" applyNumberFormat="1" applyFont="1" applyFill="1" applyBorder="1" applyAlignment="1">
      <alignment horizontal="center" vertical="center" wrapText="1"/>
      <protection/>
    </xf>
    <xf numFmtId="0" fontId="21" fillId="0" borderId="15" xfId="0" applyFont="1" applyBorder="1" applyAlignment="1" applyProtection="1">
      <alignment vertical="center" wrapText="1"/>
      <protection/>
    </xf>
    <xf numFmtId="0" fontId="15" fillId="0" borderId="27" xfId="58" applyFont="1" applyFill="1" applyBorder="1" applyAlignment="1" applyProtection="1">
      <alignment horizontal="left" vertical="center" wrapText="1" indent="1"/>
      <protection/>
    </xf>
    <xf numFmtId="0" fontId="15" fillId="0" borderId="28" xfId="58" applyFont="1" applyFill="1" applyBorder="1" applyAlignment="1" applyProtection="1">
      <alignment vertical="center" wrapText="1"/>
      <protection/>
    </xf>
    <xf numFmtId="164" fontId="15" fillId="0" borderId="47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36" xfId="58" applyFont="1" applyFill="1" applyBorder="1" applyAlignment="1" applyProtection="1">
      <alignment horizontal="left" vertical="center" wrapText="1" indent="7"/>
      <protection/>
    </xf>
    <xf numFmtId="164" fontId="22" fillId="0" borderId="26" xfId="0" applyNumberFormat="1" applyFont="1" applyBorder="1" applyAlignment="1" applyProtection="1">
      <alignment horizontal="right" vertical="center" wrapText="1" indent="1"/>
      <protection locked="0"/>
    </xf>
    <xf numFmtId="0" fontId="15" fillId="0" borderId="22" xfId="58" applyFont="1" applyFill="1" applyBorder="1" applyAlignment="1" applyProtection="1">
      <alignment horizontal="left" vertical="center" wrapText="1"/>
      <protection/>
    </xf>
    <xf numFmtId="164" fontId="23" fillId="0" borderId="10" xfId="0" applyNumberFormat="1" applyFont="1" applyFill="1" applyBorder="1" applyAlignment="1" applyProtection="1">
      <alignment horizontal="right" vertical="center" wrapText="1" indent="1"/>
      <protection/>
    </xf>
    <xf numFmtId="49" fontId="7" fillId="0" borderId="64" xfId="0" applyNumberFormat="1" applyFont="1" applyFill="1" applyBorder="1" applyAlignment="1" applyProtection="1">
      <alignment horizontal="right" vertical="center" indent="1"/>
      <protection/>
    </xf>
    <xf numFmtId="49" fontId="15" fillId="0" borderId="22" xfId="58" applyNumberFormat="1" applyFont="1" applyFill="1" applyBorder="1" applyAlignment="1" applyProtection="1">
      <alignment horizontal="center" vertical="center" wrapText="1"/>
      <protection/>
    </xf>
    <xf numFmtId="164" fontId="15" fillId="0" borderId="69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63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64" xfId="58" applyNumberFormat="1" applyFont="1" applyFill="1" applyBorder="1" applyAlignment="1" applyProtection="1">
      <alignment horizontal="right" vertical="center" wrapText="1" indent="1"/>
      <protection/>
    </xf>
    <xf numFmtId="164" fontId="22" fillId="0" borderId="45" xfId="0" applyNumberFormat="1" applyFont="1" applyBorder="1" applyAlignment="1" applyProtection="1">
      <alignment horizontal="right" vertical="center" wrapText="1" indent="1"/>
      <protection/>
    </xf>
    <xf numFmtId="164" fontId="22" fillId="0" borderId="45" xfId="0" applyNumberFormat="1" applyFont="1" applyBorder="1" applyAlignment="1" applyProtection="1">
      <alignment horizontal="right" vertical="center" wrapText="1" indent="1"/>
      <protection locked="0"/>
    </xf>
    <xf numFmtId="164" fontId="20" fillId="0" borderId="45" xfId="0" applyNumberFormat="1" applyFont="1" applyBorder="1" applyAlignment="1" applyProtection="1" quotePrefix="1">
      <alignment horizontal="right" vertical="center" wrapText="1" indent="1"/>
      <protection/>
    </xf>
    <xf numFmtId="164" fontId="17" fillId="0" borderId="13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6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8" xfId="58" applyNumberFormat="1" applyFont="1" applyFill="1" applyBorder="1" applyAlignment="1" applyProtection="1">
      <alignment horizontal="right" vertical="center" wrapText="1" indent="1"/>
      <protection/>
    </xf>
    <xf numFmtId="164" fontId="22" fillId="0" borderId="23" xfId="0" applyNumberFormat="1" applyFont="1" applyBorder="1" applyAlignment="1" applyProtection="1">
      <alignment horizontal="right" vertical="center" wrapText="1" indent="1"/>
      <protection/>
    </xf>
    <xf numFmtId="164" fontId="22" fillId="0" borderId="23" xfId="0" applyNumberFormat="1" applyFont="1" applyBorder="1" applyAlignment="1" applyProtection="1">
      <alignment horizontal="right" vertical="center" wrapText="1" indent="1"/>
      <protection locked="0"/>
    </xf>
    <xf numFmtId="164" fontId="20" fillId="0" borderId="23" xfId="0" applyNumberFormat="1" applyFont="1" applyBorder="1" applyAlignment="1" applyProtection="1" quotePrefix="1">
      <alignment horizontal="right" vertical="center" wrapText="1" indent="1"/>
      <protection/>
    </xf>
    <xf numFmtId="0" fontId="15" fillId="0" borderId="69" xfId="58" applyFont="1" applyFill="1" applyBorder="1" applyAlignment="1" applyProtection="1">
      <alignment horizontal="center" vertical="center" wrapText="1"/>
      <protection/>
    </xf>
    <xf numFmtId="0" fontId="15" fillId="0" borderId="28" xfId="58" applyFont="1" applyFill="1" applyBorder="1" applyAlignment="1" applyProtection="1">
      <alignment vertical="center" wrapText="1"/>
      <protection/>
    </xf>
    <xf numFmtId="164" fontId="15" fillId="0" borderId="28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64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65" xfId="58" applyFont="1" applyFill="1" applyBorder="1" applyAlignment="1" applyProtection="1">
      <alignment horizontal="right" vertical="center" wrapText="1" indent="1"/>
      <protection/>
    </xf>
    <xf numFmtId="164" fontId="17" fillId="0" borderId="65" xfId="58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58" applyFont="1" applyFill="1" applyBorder="1" applyProtection="1">
      <alignment/>
      <protection/>
    </xf>
    <xf numFmtId="164" fontId="15" fillId="0" borderId="23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5" xfId="58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23" xfId="0" applyNumberFormat="1" applyFont="1" applyBorder="1" applyAlignment="1" applyProtection="1" quotePrefix="1">
      <alignment horizontal="right" vertical="center" wrapText="1" indent="1"/>
      <protection locked="0"/>
    </xf>
    <xf numFmtId="164" fontId="20" fillId="0" borderId="45" xfId="0" applyNumberFormat="1" applyFont="1" applyBorder="1" applyAlignment="1" applyProtection="1" quotePrefix="1">
      <alignment horizontal="right" vertical="center" wrapText="1" indent="1"/>
      <protection locked="0"/>
    </xf>
    <xf numFmtId="0" fontId="21" fillId="0" borderId="15" xfId="0" applyFont="1" applyBorder="1" applyAlignment="1" applyProtection="1">
      <alignment horizontal="left" indent="1"/>
      <protection/>
    </xf>
    <xf numFmtId="0" fontId="15" fillId="0" borderId="23" xfId="58" applyFont="1" applyFill="1" applyBorder="1" applyAlignment="1" applyProtection="1">
      <alignment horizontal="center" vertical="center"/>
      <protection/>
    </xf>
    <xf numFmtId="0" fontId="15" fillId="0" borderId="26" xfId="58" applyFont="1" applyFill="1" applyBorder="1" applyAlignment="1" applyProtection="1">
      <alignment horizontal="center" vertical="center"/>
      <protection/>
    </xf>
    <xf numFmtId="164" fontId="7" fillId="0" borderId="26" xfId="0" applyNumberFormat="1" applyFont="1" applyFill="1" applyBorder="1" applyAlignment="1" applyProtection="1">
      <alignment horizontal="center" wrapText="1"/>
      <protection/>
    </xf>
    <xf numFmtId="0" fontId="21" fillId="0" borderId="15" xfId="0" applyFont="1" applyBorder="1" applyAlignment="1" applyProtection="1">
      <alignment/>
      <protection/>
    </xf>
    <xf numFmtId="164" fontId="15" fillId="0" borderId="47" xfId="0" applyNumberFormat="1" applyFont="1" applyFill="1" applyBorder="1" applyAlignment="1" applyProtection="1">
      <alignment horizontal="center" vertical="center" wrapText="1"/>
      <protection/>
    </xf>
    <xf numFmtId="164" fontId="15" fillId="0" borderId="47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Alignment="1" applyProtection="1">
      <alignment horizontal="right"/>
      <protection/>
    </xf>
    <xf numFmtId="166" fontId="31" fillId="0" borderId="12" xfId="46" applyNumberFormat="1" applyFont="1" applyFill="1" applyBorder="1" applyAlignment="1" applyProtection="1">
      <alignment/>
      <protection locked="0"/>
    </xf>
    <xf numFmtId="166" fontId="31" fillId="0" borderId="35" xfId="46" applyNumberFormat="1" applyFont="1" applyFill="1" applyBorder="1" applyAlignment="1">
      <alignment/>
    </xf>
    <xf numFmtId="166" fontId="31" fillId="0" borderId="11" xfId="46" applyNumberFormat="1" applyFont="1" applyFill="1" applyBorder="1" applyAlignment="1" applyProtection="1">
      <alignment/>
      <protection locked="0"/>
    </xf>
    <xf numFmtId="166" fontId="31" fillId="0" borderId="29" xfId="46" applyNumberFormat="1" applyFont="1" applyFill="1" applyBorder="1" applyAlignment="1">
      <alignment/>
    </xf>
    <xf numFmtId="166" fontId="31" fillId="0" borderId="15" xfId="46" applyNumberFormat="1" applyFont="1" applyFill="1" applyBorder="1" applyAlignment="1" applyProtection="1">
      <alignment/>
      <protection locked="0"/>
    </xf>
    <xf numFmtId="166" fontId="32" fillId="0" borderId="23" xfId="58" applyNumberFormat="1" applyFont="1" applyFill="1" applyBorder="1">
      <alignment/>
      <protection/>
    </xf>
    <xf numFmtId="166" fontId="32" fillId="0" borderId="26" xfId="58" applyNumberFormat="1" applyFont="1" applyFill="1" applyBorder="1">
      <alignment/>
      <protection/>
    </xf>
    <xf numFmtId="49" fontId="31" fillId="0" borderId="23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31" xfId="0" applyNumberFormat="1" applyFont="1" applyFill="1" applyBorder="1" applyAlignment="1" applyProtection="1">
      <alignment vertical="center" wrapText="1"/>
      <protection/>
    </xf>
    <xf numFmtId="164" fontId="31" fillId="0" borderId="22" xfId="0" applyNumberFormat="1" applyFont="1" applyFill="1" applyBorder="1" applyAlignment="1" applyProtection="1">
      <alignment vertical="center" wrapText="1"/>
      <protection/>
    </xf>
    <xf numFmtId="164" fontId="31" fillId="0" borderId="23" xfId="0" applyNumberFormat="1" applyFont="1" applyFill="1" applyBorder="1" applyAlignment="1" applyProtection="1">
      <alignment vertical="center" wrapText="1"/>
      <protection/>
    </xf>
    <xf numFmtId="164" fontId="31" fillId="0" borderId="26" xfId="0" applyNumberFormat="1" applyFont="1" applyFill="1" applyBorder="1" applyAlignment="1" applyProtection="1">
      <alignment vertical="center" wrapText="1"/>
      <protection/>
    </xf>
    <xf numFmtId="49" fontId="31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32" xfId="0" applyNumberFormat="1" applyFont="1" applyFill="1" applyBorder="1" applyAlignment="1" applyProtection="1">
      <alignment vertical="center" wrapText="1"/>
      <protection locked="0"/>
    </xf>
    <xf numFmtId="164" fontId="31" fillId="0" borderId="17" xfId="0" applyNumberFormat="1" applyFont="1" applyFill="1" applyBorder="1" applyAlignment="1" applyProtection="1">
      <alignment vertical="center" wrapText="1"/>
      <protection locked="0"/>
    </xf>
    <xf numFmtId="164" fontId="31" fillId="0" borderId="11" xfId="0" applyNumberFormat="1" applyFont="1" applyFill="1" applyBorder="1" applyAlignment="1" applyProtection="1">
      <alignment vertical="center" wrapText="1"/>
      <protection locked="0"/>
    </xf>
    <xf numFmtId="164" fontId="31" fillId="0" borderId="29" xfId="0" applyNumberFormat="1" applyFont="1" applyFill="1" applyBorder="1" applyAlignment="1" applyProtection="1">
      <alignment vertical="center" wrapText="1"/>
      <protection locked="0"/>
    </xf>
    <xf numFmtId="49" fontId="31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33" xfId="0" applyNumberFormat="1" applyFont="1" applyFill="1" applyBorder="1" applyAlignment="1" applyProtection="1">
      <alignment vertical="center" wrapText="1"/>
      <protection locked="0"/>
    </xf>
    <xf numFmtId="164" fontId="31" fillId="0" borderId="19" xfId="0" applyNumberFormat="1" applyFont="1" applyFill="1" applyBorder="1" applyAlignment="1" applyProtection="1">
      <alignment vertical="center" wrapText="1"/>
      <protection locked="0"/>
    </xf>
    <xf numFmtId="164" fontId="31" fillId="0" borderId="15" xfId="0" applyNumberFormat="1" applyFont="1" applyFill="1" applyBorder="1" applyAlignment="1" applyProtection="1">
      <alignment vertical="center" wrapText="1"/>
      <protection locked="0"/>
    </xf>
    <xf numFmtId="164" fontId="31" fillId="0" borderId="30" xfId="0" applyNumberFormat="1" applyFont="1" applyFill="1" applyBorder="1" applyAlignment="1" applyProtection="1">
      <alignment vertical="center" wrapText="1"/>
      <protection locked="0"/>
    </xf>
    <xf numFmtId="49" fontId="31" fillId="0" borderId="66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60" xfId="0" applyNumberFormat="1" applyFont="1" applyFill="1" applyBorder="1" applyAlignment="1" applyProtection="1">
      <alignment vertical="center" wrapText="1"/>
      <protection locked="0"/>
    </xf>
    <xf numFmtId="164" fontId="31" fillId="0" borderId="16" xfId="0" applyNumberFormat="1" applyFont="1" applyFill="1" applyBorder="1" applyAlignment="1" applyProtection="1">
      <alignment vertical="center" wrapText="1"/>
      <protection locked="0"/>
    </xf>
    <xf numFmtId="164" fontId="31" fillId="0" borderId="10" xfId="0" applyNumberFormat="1" applyFont="1" applyFill="1" applyBorder="1" applyAlignment="1" applyProtection="1">
      <alignment vertical="center" wrapText="1"/>
      <protection locked="0"/>
    </xf>
    <xf numFmtId="164" fontId="31" fillId="0" borderId="39" xfId="0" applyNumberFormat="1" applyFont="1" applyFill="1" applyBorder="1" applyAlignment="1" applyProtection="1">
      <alignment vertical="center" wrapText="1"/>
      <protection locked="0"/>
    </xf>
    <xf numFmtId="164" fontId="31" fillId="33" borderId="59" xfId="0" applyNumberFormat="1" applyFont="1" applyFill="1" applyBorder="1" applyAlignment="1" applyProtection="1">
      <alignment horizontal="left" vertical="center" wrapText="1" indent="2"/>
      <protection/>
    </xf>
    <xf numFmtId="164" fontId="33" fillId="0" borderId="10" xfId="59" applyNumberFormat="1" applyFont="1" applyFill="1" applyBorder="1" applyAlignment="1" applyProtection="1">
      <alignment vertical="center"/>
      <protection locked="0"/>
    </xf>
    <xf numFmtId="164" fontId="33" fillId="0" borderId="11" xfId="59" applyNumberFormat="1" applyFont="1" applyFill="1" applyBorder="1" applyAlignment="1" applyProtection="1">
      <alignment vertical="center"/>
      <protection locked="0"/>
    </xf>
    <xf numFmtId="164" fontId="33" fillId="0" borderId="12" xfId="59" applyNumberFormat="1" applyFont="1" applyFill="1" applyBorder="1" applyAlignment="1" applyProtection="1">
      <alignment vertical="center"/>
      <protection locked="0"/>
    </xf>
    <xf numFmtId="164" fontId="34" fillId="0" borderId="23" xfId="59" applyNumberFormat="1" applyFont="1" applyFill="1" applyBorder="1" applyAlignment="1" applyProtection="1">
      <alignment vertical="center"/>
      <protection/>
    </xf>
    <xf numFmtId="164" fontId="34" fillId="0" borderId="23" xfId="59" applyNumberFormat="1" applyFont="1" applyFill="1" applyBorder="1" applyProtection="1">
      <alignment/>
      <protection/>
    </xf>
    <xf numFmtId="3" fontId="31" fillId="0" borderId="46" xfId="0" applyNumberFormat="1" applyFont="1" applyBorder="1" applyAlignment="1" applyProtection="1">
      <alignment horizontal="right" vertical="center" indent="1"/>
      <protection locked="0"/>
    </xf>
    <xf numFmtId="3" fontId="31" fillId="0" borderId="29" xfId="0" applyNumberFormat="1" applyFont="1" applyBorder="1" applyAlignment="1" applyProtection="1">
      <alignment horizontal="right" vertical="center" indent="1"/>
      <protection locked="0"/>
    </xf>
    <xf numFmtId="3" fontId="31" fillId="0" borderId="29" xfId="0" applyNumberFormat="1" applyFont="1" applyFill="1" applyBorder="1" applyAlignment="1" applyProtection="1">
      <alignment horizontal="right" vertical="center" indent="1"/>
      <protection locked="0"/>
    </xf>
    <xf numFmtId="3" fontId="31" fillId="0" borderId="30" xfId="0" applyNumberFormat="1" applyFont="1" applyFill="1" applyBorder="1" applyAlignment="1" applyProtection="1">
      <alignment horizontal="right" vertical="center" indent="1"/>
      <protection locked="0"/>
    </xf>
    <xf numFmtId="3" fontId="32" fillId="0" borderId="26" xfId="0" applyNumberFormat="1" applyFont="1" applyFill="1" applyBorder="1" applyAlignment="1" applyProtection="1">
      <alignment horizontal="right" vertical="center" indent="1"/>
      <protection/>
    </xf>
    <xf numFmtId="0" fontId="35" fillId="0" borderId="0" xfId="0" applyFont="1" applyAlignment="1" applyProtection="1">
      <alignment horizontal="right" vertical="top"/>
      <protection locked="0"/>
    </xf>
    <xf numFmtId="0" fontId="16" fillId="0" borderId="38" xfId="0" applyFont="1" applyFill="1" applyBorder="1" applyAlignment="1" applyProtection="1">
      <alignment horizontal="center" vertical="center" wrapText="1"/>
      <protection/>
    </xf>
    <xf numFmtId="49" fontId="17" fillId="0" borderId="19" xfId="58" applyNumberFormat="1" applyFont="1" applyFill="1" applyBorder="1" applyAlignment="1" applyProtection="1">
      <alignment horizontal="left" vertical="center" wrapText="1"/>
      <protection/>
    </xf>
    <xf numFmtId="0" fontId="21" fillId="0" borderId="15" xfId="0" applyFont="1" applyBorder="1" applyAlignment="1" applyProtection="1">
      <alignment horizontal="left" vertical="center" wrapText="1"/>
      <protection/>
    </xf>
    <xf numFmtId="0" fontId="0" fillId="0" borderId="0" xfId="58" applyFont="1" applyFill="1" applyAlignment="1" applyProtection="1">
      <alignment vertical="center"/>
      <protection/>
    </xf>
    <xf numFmtId="0" fontId="21" fillId="0" borderId="36" xfId="0" applyFont="1" applyBorder="1" applyAlignment="1" applyProtection="1">
      <alignment horizontal="left" vertical="center" wrapText="1" indent="1"/>
      <protection/>
    </xf>
    <xf numFmtId="0" fontId="21" fillId="0" borderId="12" xfId="0" applyFont="1" applyBorder="1" applyAlignment="1">
      <alignment horizontal="left" wrapText="1" indent="1"/>
    </xf>
    <xf numFmtId="0" fontId="21" fillId="0" borderId="10" xfId="0" applyFont="1" applyBorder="1" applyAlignment="1">
      <alignment horizontal="left" vertical="center" wrapText="1" indent="1"/>
    </xf>
    <xf numFmtId="0" fontId="6" fillId="0" borderId="0" xfId="0" applyFont="1" applyFill="1" applyAlignment="1" applyProtection="1">
      <alignment/>
      <protection locked="0"/>
    </xf>
    <xf numFmtId="164" fontId="17" fillId="0" borderId="39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6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8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6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7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70" xfId="58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17" xfId="0" applyNumberFormat="1" applyFont="1" applyFill="1" applyBorder="1" applyAlignment="1" applyProtection="1">
      <alignment horizontal="left" vertical="center" wrapText="1"/>
      <protection locked="0"/>
    </xf>
    <xf numFmtId="164" fontId="21" fillId="0" borderId="16" xfId="0" applyNumberFormat="1" applyFont="1" applyFill="1" applyBorder="1" applyAlignment="1" applyProtection="1">
      <alignment horizontal="left" vertical="center" wrapText="1"/>
      <protection locked="0"/>
    </xf>
    <xf numFmtId="164" fontId="15" fillId="0" borderId="46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9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8" xfId="58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71" xfId="59" applyFont="1" applyFill="1" applyBorder="1" applyAlignment="1" applyProtection="1">
      <alignment horizontal="center" vertical="center"/>
      <protection/>
    </xf>
    <xf numFmtId="164" fontId="33" fillId="0" borderId="66" xfId="59" applyNumberFormat="1" applyFont="1" applyFill="1" applyBorder="1" applyAlignment="1" applyProtection="1">
      <alignment vertical="center"/>
      <protection locked="0"/>
    </xf>
    <xf numFmtId="164" fontId="33" fillId="0" borderId="72" xfId="59" applyNumberFormat="1" applyFont="1" applyFill="1" applyBorder="1" applyAlignment="1" applyProtection="1">
      <alignment vertical="center"/>
      <protection locked="0"/>
    </xf>
    <xf numFmtId="164" fontId="34" fillId="0" borderId="59" xfId="59" applyNumberFormat="1" applyFont="1" applyFill="1" applyBorder="1" applyAlignment="1" applyProtection="1">
      <alignment vertical="center"/>
      <protection/>
    </xf>
    <xf numFmtId="49" fontId="31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17" fillId="0" borderId="60" xfId="0" applyNumberFormat="1" applyFont="1" applyFill="1" applyBorder="1" applyAlignment="1" applyProtection="1">
      <alignment horizontal="left" vertical="center" wrapText="1" indent="1"/>
      <protection locked="0"/>
    </xf>
    <xf numFmtId="173" fontId="31" fillId="0" borderId="0" xfId="59" applyNumberFormat="1" applyFont="1" applyFill="1" applyProtection="1">
      <alignment/>
      <protection locked="0"/>
    </xf>
    <xf numFmtId="173" fontId="31" fillId="0" borderId="0" xfId="59" applyNumberFormat="1" applyFont="1" applyFill="1" applyProtection="1">
      <alignment/>
      <protection/>
    </xf>
    <xf numFmtId="173" fontId="31" fillId="0" borderId="0" xfId="59" applyNumberFormat="1" applyFont="1" applyFill="1" applyAlignment="1" applyProtection="1">
      <alignment vertical="center"/>
      <protection/>
    </xf>
    <xf numFmtId="173" fontId="31" fillId="0" borderId="0" xfId="59" applyNumberFormat="1" applyFont="1" applyFill="1" applyAlignment="1" applyProtection="1">
      <alignment vertical="center"/>
      <protection locked="0"/>
    </xf>
    <xf numFmtId="173" fontId="17" fillId="0" borderId="0" xfId="59" applyNumberFormat="1" applyFont="1" applyFill="1" applyAlignment="1" applyProtection="1">
      <alignment vertical="center"/>
      <protection locked="0"/>
    </xf>
    <xf numFmtId="0" fontId="17" fillId="0" borderId="0" xfId="59" applyFont="1" applyFill="1" applyProtection="1">
      <alignment/>
      <protection locked="0"/>
    </xf>
    <xf numFmtId="0" fontId="17" fillId="0" borderId="0" xfId="59" applyFont="1" applyFill="1" applyProtection="1">
      <alignment/>
      <protection/>
    </xf>
    <xf numFmtId="0" fontId="17" fillId="0" borderId="0" xfId="59" applyFont="1" applyFill="1" applyAlignment="1" applyProtection="1">
      <alignment vertical="center"/>
      <protection/>
    </xf>
    <xf numFmtId="173" fontId="17" fillId="0" borderId="0" xfId="59" applyNumberFormat="1" applyFont="1" applyFill="1" applyAlignment="1" applyProtection="1">
      <alignment vertical="center"/>
      <protection/>
    </xf>
    <xf numFmtId="0" fontId="22" fillId="0" borderId="22" xfId="0" applyFont="1" applyBorder="1" applyAlignment="1" applyProtection="1">
      <alignment horizontal="left" vertical="center" wrapText="1" indent="1"/>
      <protection/>
    </xf>
    <xf numFmtId="0" fontId="20" fillId="0" borderId="23" xfId="0" applyFont="1" applyBorder="1" applyAlignment="1" applyProtection="1">
      <alignment horizontal="left" vertical="center" wrapText="1" indent="1"/>
      <protection/>
    </xf>
    <xf numFmtId="164" fontId="6" fillId="0" borderId="0" xfId="58" applyNumberFormat="1" applyFont="1" applyFill="1" applyBorder="1" applyAlignment="1" applyProtection="1">
      <alignment horizontal="center" vertical="center"/>
      <protection/>
    </xf>
    <xf numFmtId="164" fontId="16" fillId="0" borderId="44" xfId="58" applyNumberFormat="1" applyFont="1" applyFill="1" applyBorder="1" applyAlignment="1" applyProtection="1">
      <alignment horizontal="left" vertical="center"/>
      <protection/>
    </xf>
    <xf numFmtId="164" fontId="16" fillId="0" borderId="44" xfId="58" applyNumberFormat="1" applyFont="1" applyFill="1" applyBorder="1" applyAlignment="1" applyProtection="1">
      <alignment horizontal="left"/>
      <protection/>
    </xf>
    <xf numFmtId="0" fontId="6" fillId="0" borderId="0" xfId="58" applyFont="1" applyFill="1" applyAlignment="1" applyProtection="1">
      <alignment horizontal="center"/>
      <protection/>
    </xf>
    <xf numFmtId="164" fontId="7" fillId="0" borderId="73" xfId="0" applyNumberFormat="1" applyFont="1" applyFill="1" applyBorder="1" applyAlignment="1" applyProtection="1">
      <alignment horizontal="center" vertical="center" wrapText="1"/>
      <protection/>
    </xf>
    <xf numFmtId="164" fontId="7" fillId="0" borderId="74" xfId="0" applyNumberFormat="1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Fill="1" applyAlignment="1" applyProtection="1">
      <alignment horizontal="center" textRotation="180" wrapText="1"/>
      <protection/>
    </xf>
    <xf numFmtId="164" fontId="75" fillId="0" borderId="65" xfId="0" applyNumberFormat="1" applyFont="1" applyFill="1" applyBorder="1" applyAlignment="1" applyProtection="1">
      <alignment horizontal="center" vertical="center" wrapText="1"/>
      <protection/>
    </xf>
    <xf numFmtId="164" fontId="7" fillId="0" borderId="75" xfId="0" applyNumberFormat="1" applyFont="1" applyFill="1" applyBorder="1" applyAlignment="1" applyProtection="1">
      <alignment horizontal="center" vertical="center" wrapText="1"/>
      <protection/>
    </xf>
    <xf numFmtId="164" fontId="7" fillId="0" borderId="76" xfId="0" applyNumberFormat="1" applyFont="1" applyFill="1" applyBorder="1" applyAlignment="1" applyProtection="1">
      <alignment horizontal="center" vertical="center" wrapText="1"/>
      <protection/>
    </xf>
    <xf numFmtId="164" fontId="4" fillId="0" borderId="0" xfId="58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right"/>
      <protection/>
    </xf>
    <xf numFmtId="0" fontId="3" fillId="0" borderId="46" xfId="58" applyFont="1" applyFill="1" applyBorder="1" applyAlignment="1">
      <alignment horizontal="center" vertical="center" wrapText="1"/>
      <protection/>
    </xf>
    <xf numFmtId="0" fontId="3" fillId="0" borderId="30" xfId="58" applyFont="1" applyFill="1" applyBorder="1" applyAlignment="1">
      <alignment horizontal="center" vertical="center" wrapText="1"/>
      <protection/>
    </xf>
    <xf numFmtId="0" fontId="3" fillId="0" borderId="20" xfId="58" applyFont="1" applyFill="1" applyBorder="1" applyAlignment="1">
      <alignment horizontal="center" vertical="center" wrapText="1"/>
      <protection/>
    </xf>
    <xf numFmtId="0" fontId="3" fillId="0" borderId="19" xfId="58" applyFont="1" applyFill="1" applyBorder="1" applyAlignment="1">
      <alignment horizontal="center" vertical="center" wrapText="1"/>
      <protection/>
    </xf>
    <xf numFmtId="0" fontId="3" fillId="0" borderId="13" xfId="58" applyFont="1" applyFill="1" applyBorder="1" applyAlignment="1">
      <alignment horizontal="center" vertical="center" wrapText="1"/>
      <protection/>
    </xf>
    <xf numFmtId="0" fontId="3" fillId="0" borderId="15" xfId="58" applyFont="1" applyFill="1" applyBorder="1" applyAlignment="1">
      <alignment horizontal="center" vertical="center" wrapText="1"/>
      <protection/>
    </xf>
    <xf numFmtId="0" fontId="16" fillId="0" borderId="0" xfId="0" applyFont="1" applyFill="1" applyBorder="1" applyAlignment="1" applyProtection="1">
      <alignment horizontal="right"/>
      <protection/>
    </xf>
    <xf numFmtId="0" fontId="7" fillId="0" borderId="22" xfId="58" applyFont="1" applyFill="1" applyBorder="1" applyAlignment="1" applyProtection="1">
      <alignment horizontal="left"/>
      <protection/>
    </xf>
    <xf numFmtId="0" fontId="7" fillId="0" borderId="23" xfId="58" applyFont="1" applyFill="1" applyBorder="1" applyAlignment="1" applyProtection="1">
      <alignment horizontal="left"/>
      <protection/>
    </xf>
    <xf numFmtId="0" fontId="17" fillId="0" borderId="65" xfId="58" applyFont="1" applyFill="1" applyBorder="1" applyAlignment="1">
      <alignment horizontal="justify" vertical="center" wrapText="1"/>
      <protection/>
    </xf>
    <xf numFmtId="164" fontId="6" fillId="0" borderId="0" xfId="0" applyNumberFormat="1" applyFont="1" applyFill="1" applyAlignment="1">
      <alignment horizontal="center" vertical="center" wrapText="1"/>
    </xf>
    <xf numFmtId="0" fontId="7" fillId="0" borderId="77" xfId="0" applyFont="1" applyFill="1" applyBorder="1" applyAlignment="1" applyProtection="1">
      <alignment horizontal="center"/>
      <protection/>
    </xf>
    <xf numFmtId="0" fontId="7" fillId="0" borderId="65" xfId="0" applyFont="1" applyFill="1" applyBorder="1" applyAlignment="1" applyProtection="1">
      <alignment horizontal="center"/>
      <protection/>
    </xf>
    <xf numFmtId="0" fontId="7" fillId="0" borderId="78" xfId="0" applyFont="1" applyFill="1" applyBorder="1" applyAlignment="1" applyProtection="1">
      <alignment horizontal="center"/>
      <protection/>
    </xf>
    <xf numFmtId="0" fontId="17" fillId="0" borderId="68" xfId="0" applyFont="1" applyFill="1" applyBorder="1" applyAlignment="1" applyProtection="1">
      <alignment horizontal="left" indent="1"/>
      <protection locked="0"/>
    </xf>
    <xf numFmtId="0" fontId="17" fillId="0" borderId="79" xfId="0" applyFont="1" applyFill="1" applyBorder="1" applyAlignment="1" applyProtection="1">
      <alignment horizontal="left" indent="1"/>
      <protection locked="0"/>
    </xf>
    <xf numFmtId="0" fontId="17" fillId="0" borderId="80" xfId="0" applyFont="1" applyFill="1" applyBorder="1" applyAlignment="1" applyProtection="1">
      <alignment horizontal="left" indent="1"/>
      <protection locked="0"/>
    </xf>
    <xf numFmtId="0" fontId="17" fillId="0" borderId="49" xfId="0" applyFont="1" applyFill="1" applyBorder="1" applyAlignment="1" applyProtection="1">
      <alignment horizontal="left" indent="1"/>
      <protection locked="0"/>
    </xf>
    <xf numFmtId="0" fontId="17" fillId="0" borderId="50" xfId="0" applyFont="1" applyFill="1" applyBorder="1" applyAlignment="1" applyProtection="1">
      <alignment horizontal="left" indent="1"/>
      <protection locked="0"/>
    </xf>
    <xf numFmtId="0" fontId="17" fillId="0" borderId="81" xfId="0" applyFont="1" applyFill="1" applyBorder="1" applyAlignment="1" applyProtection="1">
      <alignment horizontal="left" indent="1"/>
      <protection locked="0"/>
    </xf>
    <xf numFmtId="0" fontId="0" fillId="0" borderId="0" xfId="0" applyFill="1" applyAlignment="1" applyProtection="1">
      <alignment horizontal="left" wrapText="1"/>
      <protection locked="0"/>
    </xf>
    <xf numFmtId="0" fontId="5" fillId="0" borderId="0" xfId="0" applyFont="1" applyFill="1" applyBorder="1" applyAlignment="1" applyProtection="1">
      <alignment horizontal="right"/>
      <protection/>
    </xf>
    <xf numFmtId="0" fontId="7" fillId="0" borderId="53" xfId="0" applyFont="1" applyFill="1" applyBorder="1" applyAlignment="1" applyProtection="1">
      <alignment horizontal="left" indent="1"/>
      <protection/>
    </xf>
    <xf numFmtId="0" fontId="7" fillId="0" borderId="54" xfId="0" applyFont="1" applyFill="1" applyBorder="1" applyAlignment="1" applyProtection="1">
      <alignment horizontal="left" indent="1"/>
      <protection/>
    </xf>
    <xf numFmtId="0" fontId="7" fillId="0" borderId="52" xfId="0" applyFont="1" applyFill="1" applyBorder="1" applyAlignment="1" applyProtection="1">
      <alignment horizontal="left" indent="1"/>
      <protection/>
    </xf>
    <xf numFmtId="0" fontId="17" fillId="0" borderId="13" xfId="0" applyFont="1" applyFill="1" applyBorder="1" applyAlignment="1" applyProtection="1">
      <alignment horizontal="right" indent="1"/>
      <protection locked="0"/>
    </xf>
    <xf numFmtId="0" fontId="17" fillId="0" borderId="46" xfId="0" applyFont="1" applyFill="1" applyBorder="1" applyAlignment="1" applyProtection="1">
      <alignment horizontal="right" indent="1"/>
      <protection locked="0"/>
    </xf>
    <xf numFmtId="0" fontId="17" fillId="0" borderId="15" xfId="0" applyFont="1" applyFill="1" applyBorder="1" applyAlignment="1" applyProtection="1">
      <alignment horizontal="right" indent="1"/>
      <protection locked="0"/>
    </xf>
    <xf numFmtId="0" fontId="17" fillId="0" borderId="30" xfId="0" applyFont="1" applyFill="1" applyBorder="1" applyAlignment="1" applyProtection="1">
      <alignment horizontal="right" indent="1"/>
      <protection locked="0"/>
    </xf>
    <xf numFmtId="0" fontId="6" fillId="0" borderId="0" xfId="0" applyNumberFormat="1" applyFont="1" applyFill="1" applyBorder="1" applyAlignment="1" applyProtection="1">
      <alignment horizontal="left" vertical="center"/>
      <protection locked="0"/>
    </xf>
    <xf numFmtId="0" fontId="15" fillId="0" borderId="23" xfId="0" applyFont="1" applyFill="1" applyBorder="1" applyAlignment="1" applyProtection="1">
      <alignment horizontal="right" indent="1"/>
      <protection/>
    </xf>
    <xf numFmtId="0" fontId="15" fillId="0" borderId="26" xfId="0" applyFont="1" applyFill="1" applyBorder="1" applyAlignment="1" applyProtection="1">
      <alignment horizontal="right" indent="1"/>
      <protection/>
    </xf>
    <xf numFmtId="0" fontId="7" fillId="0" borderId="25" xfId="0" applyFont="1" applyFill="1" applyBorder="1" applyAlignment="1" applyProtection="1">
      <alignment horizontal="center"/>
      <protection/>
    </xf>
    <xf numFmtId="0" fontId="7" fillId="0" borderId="38" xfId="0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>
      <alignment horizontal="center" wrapText="1"/>
    </xf>
    <xf numFmtId="164" fontId="8" fillId="0" borderId="62" xfId="0" applyNumberFormat="1" applyFont="1" applyFill="1" applyBorder="1" applyAlignment="1" applyProtection="1">
      <alignment horizontal="center" textRotation="180" wrapText="1"/>
      <protection/>
    </xf>
    <xf numFmtId="164" fontId="6" fillId="0" borderId="0" xfId="0" applyNumberFormat="1" applyFont="1" applyFill="1" applyAlignment="1" applyProtection="1">
      <alignment horizontal="center" vertical="center" wrapText="1"/>
      <protection/>
    </xf>
    <xf numFmtId="164" fontId="7" fillId="0" borderId="53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45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73" xfId="0" applyNumberFormat="1" applyFont="1" applyFill="1" applyBorder="1" applyAlignment="1" applyProtection="1">
      <alignment horizontal="center" vertical="center"/>
      <protection/>
    </xf>
    <xf numFmtId="164" fontId="7" fillId="0" borderId="74" xfId="0" applyNumberFormat="1" applyFont="1" applyFill="1" applyBorder="1" applyAlignment="1" applyProtection="1">
      <alignment horizontal="center" vertical="center"/>
      <protection/>
    </xf>
    <xf numFmtId="164" fontId="7" fillId="0" borderId="68" xfId="0" applyNumberFormat="1" applyFont="1" applyFill="1" applyBorder="1" applyAlignment="1" applyProtection="1">
      <alignment horizontal="center" vertical="center"/>
      <protection/>
    </xf>
    <xf numFmtId="164" fontId="7" fillId="0" borderId="79" xfId="0" applyNumberFormat="1" applyFont="1" applyFill="1" applyBorder="1" applyAlignment="1" applyProtection="1">
      <alignment horizontal="center" vertical="center"/>
      <protection/>
    </xf>
    <xf numFmtId="164" fontId="7" fillId="0" borderId="63" xfId="0" applyNumberFormat="1" applyFont="1" applyFill="1" applyBorder="1" applyAlignment="1" applyProtection="1">
      <alignment horizontal="center" vertical="center"/>
      <protection/>
    </xf>
    <xf numFmtId="164" fontId="7" fillId="0" borderId="73" xfId="0" applyNumberFormat="1" applyFont="1" applyFill="1" applyBorder="1" applyAlignment="1" applyProtection="1">
      <alignment horizontal="center" vertical="center" wrapText="1"/>
      <protection/>
    </xf>
    <xf numFmtId="164" fontId="7" fillId="0" borderId="74" xfId="0" applyNumberFormat="1" applyFont="1" applyFill="1" applyBorder="1" applyAlignment="1" applyProtection="1">
      <alignment horizontal="center" vertical="center" wrapText="1"/>
      <protection/>
    </xf>
    <xf numFmtId="0" fontId="17" fillId="0" borderId="65" xfId="0" applyFont="1" applyFill="1" applyBorder="1" applyAlignment="1">
      <alignment horizontal="justify" vertical="center" wrapText="1"/>
    </xf>
    <xf numFmtId="0" fontId="13" fillId="0" borderId="0" xfId="0" applyFont="1" applyAlignment="1">
      <alignment horizontal="center" wrapText="1"/>
    </xf>
    <xf numFmtId="0" fontId="16" fillId="0" borderId="59" xfId="59" applyFont="1" applyFill="1" applyBorder="1" applyAlignment="1" applyProtection="1">
      <alignment horizontal="left" vertical="center" indent="1"/>
      <protection/>
    </xf>
    <xf numFmtId="0" fontId="16" fillId="0" borderId="54" xfId="59" applyFont="1" applyFill="1" applyBorder="1" applyAlignment="1" applyProtection="1">
      <alignment horizontal="left" vertical="center" indent="1"/>
      <protection/>
    </xf>
    <xf numFmtId="0" fontId="16" fillId="0" borderId="45" xfId="59" applyFont="1" applyFill="1" applyBorder="1" applyAlignment="1" applyProtection="1">
      <alignment horizontal="left" vertical="center" indent="1"/>
      <protection/>
    </xf>
    <xf numFmtId="0" fontId="6" fillId="0" borderId="0" xfId="59" applyFont="1" applyFill="1" applyAlignment="1" applyProtection="1">
      <alignment horizontal="center" wrapText="1"/>
      <protection/>
    </xf>
    <xf numFmtId="0" fontId="6" fillId="0" borderId="0" xfId="59" applyFont="1" applyFill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8" fillId="0" borderId="62" xfId="0" applyFont="1" applyFill="1" applyBorder="1" applyAlignment="1">
      <alignment horizontal="center" textRotation="180"/>
    </xf>
    <xf numFmtId="0" fontId="16" fillId="0" borderId="0" xfId="0" applyFont="1" applyAlignment="1" applyProtection="1">
      <alignment horizontal="right"/>
      <protection/>
    </xf>
    <xf numFmtId="0" fontId="7" fillId="0" borderId="53" xfId="0" applyFont="1" applyBorder="1" applyAlignment="1" applyProtection="1">
      <alignment horizontal="left" vertical="center" indent="2"/>
      <protection/>
    </xf>
    <xf numFmtId="0" fontId="7" fillId="0" borderId="52" xfId="0" applyFont="1" applyBorder="1" applyAlignment="1" applyProtection="1">
      <alignment horizontal="left" vertical="center" indent="2"/>
      <protection/>
    </xf>
    <xf numFmtId="0" fontId="6" fillId="0" borderId="0" xfId="0" applyFont="1" applyAlignment="1">
      <alignment horizontal="center" wrapText="1"/>
    </xf>
  </cellXfs>
  <cellStyles count="53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perhivatkozás" xfId="49"/>
    <cellStyle name="Hyperlink" xfId="50"/>
    <cellStyle name="Hivatkozott cella" xfId="51"/>
    <cellStyle name="Jegyzet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Normál_KVRENMUNKA" xfId="58"/>
    <cellStyle name="Normál_SEGEDLETEK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dxfs count="5">
    <dxf>
      <font>
        <color indexed="9"/>
      </font>
    </dxf>
    <dxf>
      <font>
        <color indexed="9"/>
      </font>
    </dxf>
    <dxf>
      <font>
        <color indexed="10"/>
      </font>
    </dxf>
    <dxf>
      <font>
        <color rgb="FFFF0000"/>
      </font>
      <border/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B16"/>
  <sheetViews>
    <sheetView workbookViewId="0" topLeftCell="L1">
      <selection activeCell="C11" sqref="C11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2" ht="12.75">
      <c r="A2" t="s">
        <v>149</v>
      </c>
    </row>
    <row r="4" spans="1:2" ht="12.75">
      <c r="A4" s="141"/>
      <c r="B4" s="141"/>
    </row>
    <row r="5" spans="1:2" s="153" customFormat="1" ht="15.75">
      <c r="A5" s="90" t="s">
        <v>574</v>
      </c>
      <c r="B5" s="152"/>
    </row>
    <row r="6" spans="1:2" ht="12.75">
      <c r="A6" s="141"/>
      <c r="B6" s="141"/>
    </row>
    <row r="7" spans="1:2" ht="12.75">
      <c r="A7" s="141" t="s">
        <v>549</v>
      </c>
      <c r="B7" s="141" t="s">
        <v>490</v>
      </c>
    </row>
    <row r="8" spans="1:2" ht="12.75">
      <c r="A8" s="141" t="s">
        <v>550</v>
      </c>
      <c r="B8" s="141" t="s">
        <v>491</v>
      </c>
    </row>
    <row r="9" spans="1:2" ht="12.75">
      <c r="A9" s="141" t="s">
        <v>551</v>
      </c>
      <c r="B9" s="141" t="s">
        <v>492</v>
      </c>
    </row>
    <row r="10" spans="1:2" ht="12.75">
      <c r="A10" s="141"/>
      <c r="B10" s="141"/>
    </row>
    <row r="11" spans="1:2" ht="12.75">
      <c r="A11" s="141"/>
      <c r="B11" s="141"/>
    </row>
    <row r="12" spans="1:2" s="153" customFormat="1" ht="15.75">
      <c r="A12" s="90" t="str">
        <f>+CONCATENATE(LEFT(A5,4),". évi előirányzat KIADÁSOK")</f>
        <v>2018. évi előirányzat KIADÁSOK</v>
      </c>
      <c r="B12" s="152"/>
    </row>
    <row r="13" spans="1:2" ht="12.75">
      <c r="A13" s="141"/>
      <c r="B13" s="141"/>
    </row>
    <row r="14" spans="1:2" ht="12.75">
      <c r="A14" s="141" t="s">
        <v>552</v>
      </c>
      <c r="B14" s="141" t="s">
        <v>493</v>
      </c>
    </row>
    <row r="15" spans="1:2" ht="12.75">
      <c r="A15" s="141" t="s">
        <v>553</v>
      </c>
      <c r="B15" s="141" t="s">
        <v>494</v>
      </c>
    </row>
    <row r="16" spans="1:2" ht="12.75">
      <c r="A16" s="141" t="s">
        <v>554</v>
      </c>
      <c r="B16" s="141" t="s">
        <v>495</v>
      </c>
    </row>
  </sheetData>
  <sheetProtection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D12"/>
  <sheetViews>
    <sheetView zoomScale="120" zoomScaleNormal="120" workbookViewId="0" topLeftCell="A1">
      <selection activeCell="F27" sqref="F27:F30"/>
    </sheetView>
  </sheetViews>
  <sheetFormatPr defaultColWidth="9.00390625" defaultRowHeight="12.75"/>
  <cols>
    <col min="1" max="1" width="5.625" style="155" customWidth="1"/>
    <col min="2" max="2" width="68.625" style="155" customWidth="1"/>
    <col min="3" max="3" width="19.50390625" style="155" customWidth="1"/>
    <col min="4" max="16384" width="9.375" style="155" customWidth="1"/>
  </cols>
  <sheetData>
    <row r="1" spans="1:3" ht="33" customHeight="1">
      <c r="A1" s="630" t="s">
        <v>594</v>
      </c>
      <c r="B1" s="630"/>
      <c r="C1" s="630"/>
    </row>
    <row r="2" spans="1:4" ht="15.75" customHeight="1" thickBot="1">
      <c r="A2" s="156"/>
      <c r="B2" s="156"/>
      <c r="C2" s="165" t="str">
        <f>'2.2.sz.mell  '!E2</f>
        <v>Forintban!</v>
      </c>
      <c r="D2" s="162"/>
    </row>
    <row r="3" spans="1:3" ht="26.25" customHeight="1" thickBot="1">
      <c r="A3" s="181" t="s">
        <v>17</v>
      </c>
      <c r="B3" s="182" t="s">
        <v>194</v>
      </c>
      <c r="C3" s="183" t="str">
        <f>+'1.sz.mell '!C3</f>
        <v>2020  évi előirányzat</v>
      </c>
    </row>
    <row r="4" spans="1:3" ht="15.75" thickBot="1">
      <c r="A4" s="184"/>
      <c r="B4" s="538" t="s">
        <v>496</v>
      </c>
      <c r="C4" s="539" t="s">
        <v>497</v>
      </c>
    </row>
    <row r="5" spans="1:3" ht="15">
      <c r="A5" s="185" t="s">
        <v>19</v>
      </c>
      <c r="B5" s="371" t="s">
        <v>506</v>
      </c>
      <c r="C5" s="368">
        <f>'1.sz.mell '!C27+'1.sz.mell '!C29+'1.sz.mell '!C30</f>
        <v>5460000</v>
      </c>
    </row>
    <row r="6" spans="1:3" ht="24.75">
      <c r="A6" s="186" t="s">
        <v>20</v>
      </c>
      <c r="B6" s="407" t="s">
        <v>249</v>
      </c>
      <c r="C6" s="369">
        <f>'1.sz.mell '!C38</f>
        <v>5316000</v>
      </c>
    </row>
    <row r="7" spans="1:3" ht="15">
      <c r="A7" s="186" t="s">
        <v>21</v>
      </c>
      <c r="B7" s="408" t="s">
        <v>507</v>
      </c>
      <c r="C7" s="369"/>
    </row>
    <row r="8" spans="1:3" ht="24.75">
      <c r="A8" s="186" t="s">
        <v>22</v>
      </c>
      <c r="B8" s="408" t="s">
        <v>251</v>
      </c>
      <c r="C8" s="369"/>
    </row>
    <row r="9" spans="1:3" ht="15">
      <c r="A9" s="187" t="s">
        <v>23</v>
      </c>
      <c r="B9" s="408" t="s">
        <v>250</v>
      </c>
      <c r="C9" s="370">
        <f>'1.sz.mell '!C33</f>
        <v>50000</v>
      </c>
    </row>
    <row r="10" spans="1:3" ht="15.75" thickBot="1">
      <c r="A10" s="186" t="s">
        <v>24</v>
      </c>
      <c r="B10" s="409" t="s">
        <v>508</v>
      </c>
      <c r="C10" s="369"/>
    </row>
    <row r="11" spans="1:3" ht="15.75" thickBot="1">
      <c r="A11" s="639" t="s">
        <v>197</v>
      </c>
      <c r="B11" s="640"/>
      <c r="C11" s="188">
        <f>SUM(C5:C10)</f>
        <v>10826000</v>
      </c>
    </row>
    <row r="12" spans="1:3" ht="23.25" customHeight="1">
      <c r="A12" s="641" t="s">
        <v>227</v>
      </c>
      <c r="B12" s="641"/>
      <c r="C12" s="641"/>
    </row>
  </sheetData>
  <sheetProtection/>
  <mergeCells count="3">
    <mergeCell ref="A1:C1"/>
    <mergeCell ref="A11:B11"/>
    <mergeCell ref="A12:C1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4. melléklet  a 3/2020. (II.28) 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D8"/>
  <sheetViews>
    <sheetView zoomScale="120" zoomScaleNormal="120" workbookViewId="0" topLeftCell="A1">
      <selection activeCell="A1" sqref="A1:C1"/>
    </sheetView>
  </sheetViews>
  <sheetFormatPr defaultColWidth="9.00390625" defaultRowHeight="12.75"/>
  <cols>
    <col min="1" max="1" width="5.625" style="155" customWidth="1"/>
    <col min="2" max="2" width="66.875" style="155" customWidth="1"/>
    <col min="3" max="3" width="27.00390625" style="155" customWidth="1"/>
    <col min="4" max="16384" width="9.375" style="155" customWidth="1"/>
  </cols>
  <sheetData>
    <row r="1" spans="1:3" ht="33" customHeight="1">
      <c r="A1" s="630" t="s">
        <v>621</v>
      </c>
      <c r="B1" s="630"/>
      <c r="C1" s="630"/>
    </row>
    <row r="2" spans="1:4" ht="15.75" customHeight="1" thickBot="1">
      <c r="A2" s="156"/>
      <c r="B2" s="156"/>
      <c r="C2" s="165" t="str">
        <f>'4.sz.mell.'!C2</f>
        <v>Forintban!</v>
      </c>
      <c r="D2" s="162"/>
    </row>
    <row r="3" spans="1:3" ht="26.25" customHeight="1" thickBot="1">
      <c r="A3" s="181" t="s">
        <v>17</v>
      </c>
      <c r="B3" s="182" t="s">
        <v>198</v>
      </c>
      <c r="C3" s="183" t="s">
        <v>225</v>
      </c>
    </row>
    <row r="4" spans="1:3" ht="15.75" thickBot="1">
      <c r="A4" s="184"/>
      <c r="B4" s="538" t="s">
        <v>496</v>
      </c>
      <c r="C4" s="539" t="s">
        <v>497</v>
      </c>
    </row>
    <row r="5" spans="1:3" ht="15">
      <c r="A5" s="185" t="s">
        <v>19</v>
      </c>
      <c r="B5" s="192"/>
      <c r="C5" s="189"/>
    </row>
    <row r="6" spans="1:3" ht="15">
      <c r="A6" s="186" t="s">
        <v>20</v>
      </c>
      <c r="B6" s="193"/>
      <c r="C6" s="190"/>
    </row>
    <row r="7" spans="1:3" ht="15.75" thickBot="1">
      <c r="A7" s="187" t="s">
        <v>21</v>
      </c>
      <c r="B7" s="194"/>
      <c r="C7" s="191"/>
    </row>
    <row r="8" spans="1:3" s="491" customFormat="1" ht="17.25" customHeight="1" thickBot="1">
      <c r="A8" s="492" t="s">
        <v>22</v>
      </c>
      <c r="B8" s="136" t="s">
        <v>199</v>
      </c>
      <c r="C8" s="188">
        <f>SUM(C5:C7)</f>
        <v>0</v>
      </c>
    </row>
  </sheetData>
  <sheetProtection/>
  <mergeCells count="1">
    <mergeCell ref="A1:C1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5. melléklet a 3/2020. (II.28) 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F19"/>
  <sheetViews>
    <sheetView workbookViewId="0" topLeftCell="A1">
      <selection activeCell="D21" sqref="D21"/>
    </sheetView>
  </sheetViews>
  <sheetFormatPr defaultColWidth="9.00390625" defaultRowHeight="12.75"/>
  <cols>
    <col min="1" max="1" width="47.125" style="44" customWidth="1"/>
    <col min="2" max="2" width="15.625" style="43" customWidth="1"/>
    <col min="3" max="3" width="16.375" style="43" customWidth="1"/>
    <col min="4" max="4" width="18.00390625" style="43" customWidth="1"/>
    <col min="5" max="5" width="16.625" style="43" customWidth="1"/>
    <col min="6" max="6" width="18.875" style="57" customWidth="1"/>
    <col min="7" max="8" width="12.875" style="43" customWidth="1"/>
    <col min="9" max="9" width="13.875" style="43" customWidth="1"/>
    <col min="10" max="16384" width="9.375" style="43" customWidth="1"/>
  </cols>
  <sheetData>
    <row r="1" spans="1:6" ht="25.5" customHeight="1">
      <c r="A1" s="642" t="s">
        <v>0</v>
      </c>
      <c r="B1" s="642"/>
      <c r="C1" s="642"/>
      <c r="D1" s="642"/>
      <c r="E1" s="642"/>
      <c r="F1" s="642"/>
    </row>
    <row r="2" spans="1:6" ht="22.5" customHeight="1" thickBot="1">
      <c r="A2" s="197"/>
      <c r="B2" s="57"/>
      <c r="C2" s="57"/>
      <c r="D2" s="57"/>
      <c r="E2" s="57"/>
      <c r="F2" s="53" t="str">
        <f>'5.sz.mell.'!C2</f>
        <v>Forintban!</v>
      </c>
    </row>
    <row r="3" spans="1:6" s="46" customFormat="1" ht="44.25" customHeight="1" thickBot="1">
      <c r="A3" s="198" t="s">
        <v>65</v>
      </c>
      <c r="B3" s="199" t="s">
        <v>66</v>
      </c>
      <c r="C3" s="199" t="s">
        <v>67</v>
      </c>
      <c r="D3" s="199" t="s">
        <v>606</v>
      </c>
      <c r="E3" s="199" t="str">
        <f>+'1.sz.mell '!C3</f>
        <v>2020  évi előirányzat</v>
      </c>
      <c r="F3" s="54" t="s">
        <v>615</v>
      </c>
    </row>
    <row r="4" spans="1:6" s="57" customFormat="1" ht="12" customHeight="1" thickBot="1">
      <c r="A4" s="55" t="s">
        <v>496</v>
      </c>
      <c r="B4" s="56" t="s">
        <v>497</v>
      </c>
      <c r="C4" s="56" t="s">
        <v>498</v>
      </c>
      <c r="D4" s="56" t="s">
        <v>500</v>
      </c>
      <c r="E4" s="56" t="s">
        <v>499</v>
      </c>
      <c r="F4" s="542" t="s">
        <v>567</v>
      </c>
    </row>
    <row r="5" spans="1:6" ht="24" customHeight="1">
      <c r="A5" s="598" t="s">
        <v>622</v>
      </c>
      <c r="B5" s="25">
        <f>3447362+64052638+2647316</f>
        <v>70147316</v>
      </c>
      <c r="C5" s="494" t="s">
        <v>610</v>
      </c>
      <c r="D5" s="25">
        <v>2647316</v>
      </c>
      <c r="E5" s="25">
        <f>3447362+64052638</f>
        <v>67500000</v>
      </c>
      <c r="F5" s="58">
        <f aca="true" t="shared" si="0" ref="F5:F18">B5-D5-E5</f>
        <v>0</v>
      </c>
    </row>
    <row r="6" spans="1:6" ht="15.75" customHeight="1">
      <c r="A6" s="599" t="s">
        <v>585</v>
      </c>
      <c r="B6" s="25">
        <v>300000</v>
      </c>
      <c r="C6" s="494" t="s">
        <v>609</v>
      </c>
      <c r="D6" s="25"/>
      <c r="E6" s="25">
        <f>B6</f>
        <v>300000</v>
      </c>
      <c r="F6" s="58">
        <f t="shared" si="0"/>
        <v>0</v>
      </c>
    </row>
    <row r="7" spans="1:6" ht="15.75" customHeight="1">
      <c r="A7" s="493" t="s">
        <v>611</v>
      </c>
      <c r="B7" s="25">
        <v>3072899</v>
      </c>
      <c r="C7" s="494" t="s">
        <v>612</v>
      </c>
      <c r="D7" s="25">
        <v>240000</v>
      </c>
      <c r="E7" s="25">
        <v>2832899</v>
      </c>
      <c r="F7" s="58">
        <f t="shared" si="0"/>
        <v>0</v>
      </c>
    </row>
    <row r="8" spans="1:6" ht="15.75" customHeight="1">
      <c r="A8" s="493"/>
      <c r="B8" s="25"/>
      <c r="C8" s="494"/>
      <c r="D8" s="25"/>
      <c r="E8" s="25"/>
      <c r="F8" s="58">
        <f t="shared" si="0"/>
        <v>0</v>
      </c>
    </row>
    <row r="9" spans="1:6" ht="15.75" customHeight="1">
      <c r="A9" s="493"/>
      <c r="B9" s="25"/>
      <c r="C9" s="494"/>
      <c r="D9" s="25"/>
      <c r="E9" s="25"/>
      <c r="F9" s="58">
        <f t="shared" si="0"/>
        <v>0</v>
      </c>
    </row>
    <row r="10" spans="1:6" ht="15.75" customHeight="1">
      <c r="A10" s="493"/>
      <c r="B10" s="25"/>
      <c r="C10" s="494"/>
      <c r="D10" s="25"/>
      <c r="E10" s="25"/>
      <c r="F10" s="58">
        <f t="shared" si="0"/>
        <v>0</v>
      </c>
    </row>
    <row r="11" spans="1:6" ht="15.75" customHeight="1">
      <c r="A11" s="493"/>
      <c r="B11" s="25"/>
      <c r="C11" s="494"/>
      <c r="D11" s="25"/>
      <c r="E11" s="25"/>
      <c r="F11" s="58">
        <f t="shared" si="0"/>
        <v>0</v>
      </c>
    </row>
    <row r="12" spans="1:6" ht="15.75" customHeight="1">
      <c r="A12" s="493"/>
      <c r="B12" s="25"/>
      <c r="C12" s="494"/>
      <c r="D12" s="25"/>
      <c r="E12" s="25"/>
      <c r="F12" s="58">
        <f t="shared" si="0"/>
        <v>0</v>
      </c>
    </row>
    <row r="13" spans="1:6" ht="15.75" customHeight="1">
      <c r="A13" s="493"/>
      <c r="B13" s="25"/>
      <c r="C13" s="494"/>
      <c r="D13" s="25"/>
      <c r="E13" s="25"/>
      <c r="F13" s="58">
        <f t="shared" si="0"/>
        <v>0</v>
      </c>
    </row>
    <row r="14" spans="1:6" ht="15.75" customHeight="1">
      <c r="A14" s="493"/>
      <c r="B14" s="25"/>
      <c r="C14" s="494"/>
      <c r="D14" s="25"/>
      <c r="E14" s="25"/>
      <c r="F14" s="58">
        <f t="shared" si="0"/>
        <v>0</v>
      </c>
    </row>
    <row r="15" spans="1:6" ht="15.75" customHeight="1">
      <c r="A15" s="493"/>
      <c r="B15" s="25"/>
      <c r="C15" s="494"/>
      <c r="D15" s="25"/>
      <c r="E15" s="25"/>
      <c r="F15" s="58">
        <f t="shared" si="0"/>
        <v>0</v>
      </c>
    </row>
    <row r="16" spans="1:6" ht="15.75" customHeight="1">
      <c r="A16" s="493"/>
      <c r="B16" s="25"/>
      <c r="C16" s="494"/>
      <c r="D16" s="25"/>
      <c r="E16" s="25"/>
      <c r="F16" s="58">
        <f t="shared" si="0"/>
        <v>0</v>
      </c>
    </row>
    <row r="17" spans="1:6" ht="15.75" customHeight="1">
      <c r="A17" s="493"/>
      <c r="B17" s="25"/>
      <c r="C17" s="494"/>
      <c r="D17" s="25"/>
      <c r="E17" s="25"/>
      <c r="F17" s="58">
        <f t="shared" si="0"/>
        <v>0</v>
      </c>
    </row>
    <row r="18" spans="1:6" ht="15.75" customHeight="1" thickBot="1">
      <c r="A18" s="59"/>
      <c r="B18" s="26"/>
      <c r="C18" s="495"/>
      <c r="D18" s="26"/>
      <c r="E18" s="26"/>
      <c r="F18" s="60">
        <f t="shared" si="0"/>
        <v>0</v>
      </c>
    </row>
    <row r="19" spans="1:6" s="63" customFormat="1" ht="18" customHeight="1" thickBot="1">
      <c r="A19" s="200" t="s">
        <v>64</v>
      </c>
      <c r="B19" s="61">
        <f>SUM(B5:B18)</f>
        <v>73520215</v>
      </c>
      <c r="C19" s="124"/>
      <c r="D19" s="61">
        <f>SUM(D5:D18)</f>
        <v>2887316</v>
      </c>
      <c r="E19" s="61">
        <f>SUM(E5:E18)</f>
        <v>70632899</v>
      </c>
      <c r="F19" s="62">
        <f>SUM(F5:F18)</f>
        <v>0</v>
      </c>
    </row>
  </sheetData>
  <sheetProtection/>
  <mergeCells count="1">
    <mergeCell ref="A1:F1"/>
  </mergeCells>
  <printOptions horizontalCentered="1"/>
  <pageMargins left="0.7874015748031497" right="0.7874015748031497" top="1.0236220472440944" bottom="0.984251968503937" header="0.7874015748031497" footer="0.7874015748031497"/>
  <pageSetup horizontalDpi="600" verticalDpi="600" orientation="landscape" paperSize="9" scale="105" r:id="rId1"/>
  <headerFooter alignWithMargins="0">
    <oddHeader>&amp;R&amp;"Times New Roman CE,Félkövér dőlt"&amp;11 6. melléklet a 3/2020. (II.28)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F24"/>
  <sheetViews>
    <sheetView workbookViewId="0" topLeftCell="A1">
      <selection activeCell="D20" sqref="D20"/>
    </sheetView>
  </sheetViews>
  <sheetFormatPr defaultColWidth="9.00390625" defaultRowHeight="12.75"/>
  <cols>
    <col min="1" max="1" width="60.625" style="44" customWidth="1"/>
    <col min="2" max="2" width="15.625" style="43" customWidth="1"/>
    <col min="3" max="3" width="16.375" style="43" customWidth="1"/>
    <col min="4" max="4" width="18.00390625" style="43" customWidth="1"/>
    <col min="5" max="5" width="16.625" style="43" customWidth="1"/>
    <col min="6" max="6" width="18.875" style="43" customWidth="1"/>
    <col min="7" max="8" width="12.875" style="43" customWidth="1"/>
    <col min="9" max="9" width="13.875" style="43" customWidth="1"/>
    <col min="10" max="16384" width="9.375" style="43" customWidth="1"/>
  </cols>
  <sheetData>
    <row r="1" spans="1:6" ht="24.75" customHeight="1">
      <c r="A1" s="642" t="s">
        <v>1</v>
      </c>
      <c r="B1" s="642"/>
      <c r="C1" s="642"/>
      <c r="D1" s="642"/>
      <c r="E1" s="642"/>
      <c r="F1" s="642"/>
    </row>
    <row r="2" spans="1:6" ht="23.25" customHeight="1" thickBot="1">
      <c r="A2" s="197"/>
      <c r="B2" s="57"/>
      <c r="C2" s="57"/>
      <c r="D2" s="57"/>
      <c r="E2" s="57"/>
      <c r="F2" s="53" t="str">
        <f>'6.sz.mell.'!F2</f>
        <v>Forintban!</v>
      </c>
    </row>
    <row r="3" spans="1:6" s="46" customFormat="1" ht="48.75" customHeight="1" thickBot="1">
      <c r="A3" s="198" t="s">
        <v>68</v>
      </c>
      <c r="B3" s="199" t="s">
        <v>66</v>
      </c>
      <c r="C3" s="199" t="s">
        <v>67</v>
      </c>
      <c r="D3" s="199" t="str">
        <f>+'6.sz.mell.'!D3</f>
        <v>2019 XII. 31-ig</v>
      </c>
      <c r="E3" s="199" t="str">
        <f>+'6.sz.mell.'!E3</f>
        <v>2020  évi előirányzat</v>
      </c>
      <c r="F3" s="540" t="s">
        <v>636</v>
      </c>
    </row>
    <row r="4" spans="1:6" s="57" customFormat="1" ht="15" customHeight="1" thickBot="1">
      <c r="A4" s="55" t="s">
        <v>496</v>
      </c>
      <c r="B4" s="56" t="s">
        <v>497</v>
      </c>
      <c r="C4" s="56" t="s">
        <v>498</v>
      </c>
      <c r="D4" s="56" t="s">
        <v>500</v>
      </c>
      <c r="E4" s="56" t="s">
        <v>499</v>
      </c>
      <c r="F4" s="543" t="s">
        <v>567</v>
      </c>
    </row>
    <row r="5" spans="1:6" ht="15.75" customHeight="1">
      <c r="A5" s="64" t="s">
        <v>613</v>
      </c>
      <c r="B5" s="65">
        <f>18382480+593966+123175</f>
        <v>19099621</v>
      </c>
      <c r="C5" s="496" t="s">
        <v>612</v>
      </c>
      <c r="D5" s="65">
        <v>123175</v>
      </c>
      <c r="E5" s="65">
        <f>18382480+593966</f>
        <v>18976446</v>
      </c>
      <c r="F5" s="66">
        <f aca="true" t="shared" si="0" ref="F5:F23">B5-D5-E5</f>
        <v>0</v>
      </c>
    </row>
    <row r="6" spans="1:6" ht="15.75" customHeight="1">
      <c r="A6" s="64"/>
      <c r="B6" s="65"/>
      <c r="C6" s="496"/>
      <c r="D6" s="65"/>
      <c r="E6" s="65"/>
      <c r="F6" s="66">
        <f t="shared" si="0"/>
        <v>0</v>
      </c>
    </row>
    <row r="7" spans="1:6" ht="15.75" customHeight="1">
      <c r="A7" s="64"/>
      <c r="B7" s="65"/>
      <c r="C7" s="496"/>
      <c r="D7" s="65"/>
      <c r="E7" s="65"/>
      <c r="F7" s="66">
        <f t="shared" si="0"/>
        <v>0</v>
      </c>
    </row>
    <row r="8" spans="1:6" ht="15.75" customHeight="1">
      <c r="A8" s="64"/>
      <c r="B8" s="65"/>
      <c r="C8" s="496"/>
      <c r="D8" s="65"/>
      <c r="E8" s="65"/>
      <c r="F8" s="66">
        <f t="shared" si="0"/>
        <v>0</v>
      </c>
    </row>
    <row r="9" spans="1:6" ht="15.75" customHeight="1">
      <c r="A9" s="64"/>
      <c r="B9" s="65"/>
      <c r="C9" s="496"/>
      <c r="D9" s="65"/>
      <c r="E9" s="65"/>
      <c r="F9" s="66">
        <f t="shared" si="0"/>
        <v>0</v>
      </c>
    </row>
    <row r="10" spans="1:6" ht="15.75" customHeight="1">
      <c r="A10" s="64"/>
      <c r="B10" s="65"/>
      <c r="C10" s="496"/>
      <c r="D10" s="65"/>
      <c r="E10" s="65"/>
      <c r="F10" s="66">
        <f t="shared" si="0"/>
        <v>0</v>
      </c>
    </row>
    <row r="11" spans="1:6" ht="15.75" customHeight="1">
      <c r="A11" s="64"/>
      <c r="B11" s="65"/>
      <c r="C11" s="496"/>
      <c r="D11" s="65"/>
      <c r="E11" s="65"/>
      <c r="F11" s="66">
        <f t="shared" si="0"/>
        <v>0</v>
      </c>
    </row>
    <row r="12" spans="1:6" ht="15.75" customHeight="1">
      <c r="A12" s="64"/>
      <c r="B12" s="65"/>
      <c r="C12" s="496"/>
      <c r="D12" s="65"/>
      <c r="E12" s="65"/>
      <c r="F12" s="66">
        <f t="shared" si="0"/>
        <v>0</v>
      </c>
    </row>
    <row r="13" spans="1:6" ht="15.75" customHeight="1">
      <c r="A13" s="64"/>
      <c r="B13" s="65"/>
      <c r="C13" s="496"/>
      <c r="D13" s="65"/>
      <c r="E13" s="65"/>
      <c r="F13" s="66">
        <f t="shared" si="0"/>
        <v>0</v>
      </c>
    </row>
    <row r="14" spans="1:6" ht="15.75" customHeight="1">
      <c r="A14" s="64"/>
      <c r="B14" s="65"/>
      <c r="C14" s="496"/>
      <c r="D14" s="65"/>
      <c r="E14" s="65"/>
      <c r="F14" s="66">
        <f t="shared" si="0"/>
        <v>0</v>
      </c>
    </row>
    <row r="15" spans="1:6" ht="15.75" customHeight="1">
      <c r="A15" s="64"/>
      <c r="B15" s="65"/>
      <c r="C15" s="496"/>
      <c r="D15" s="65"/>
      <c r="E15" s="65"/>
      <c r="F15" s="66">
        <f t="shared" si="0"/>
        <v>0</v>
      </c>
    </row>
    <row r="16" spans="1:6" ht="15.75" customHeight="1">
      <c r="A16" s="64"/>
      <c r="B16" s="65"/>
      <c r="C16" s="496"/>
      <c r="D16" s="65"/>
      <c r="E16" s="65"/>
      <c r="F16" s="66">
        <f t="shared" si="0"/>
        <v>0</v>
      </c>
    </row>
    <row r="17" spans="1:6" ht="15.75" customHeight="1">
      <c r="A17" s="64"/>
      <c r="B17" s="65"/>
      <c r="C17" s="496"/>
      <c r="D17" s="65"/>
      <c r="E17" s="65"/>
      <c r="F17" s="66">
        <f t="shared" si="0"/>
        <v>0</v>
      </c>
    </row>
    <row r="18" spans="1:6" ht="15.75" customHeight="1">
      <c r="A18" s="64"/>
      <c r="B18" s="65"/>
      <c r="C18" s="496"/>
      <c r="D18" s="65"/>
      <c r="E18" s="65"/>
      <c r="F18" s="66">
        <f t="shared" si="0"/>
        <v>0</v>
      </c>
    </row>
    <row r="19" spans="1:6" ht="15.75" customHeight="1">
      <c r="A19" s="64"/>
      <c r="B19" s="65"/>
      <c r="C19" s="496"/>
      <c r="D19" s="65"/>
      <c r="E19" s="65"/>
      <c r="F19" s="66">
        <f t="shared" si="0"/>
        <v>0</v>
      </c>
    </row>
    <row r="20" spans="1:6" ht="15.75" customHeight="1">
      <c r="A20" s="64"/>
      <c r="B20" s="65"/>
      <c r="C20" s="496"/>
      <c r="D20" s="65"/>
      <c r="E20" s="65"/>
      <c r="F20" s="66">
        <f t="shared" si="0"/>
        <v>0</v>
      </c>
    </row>
    <row r="21" spans="1:6" ht="15.75" customHeight="1">
      <c r="A21" s="64"/>
      <c r="B21" s="65"/>
      <c r="C21" s="496"/>
      <c r="D21" s="65"/>
      <c r="E21" s="65"/>
      <c r="F21" s="66">
        <f t="shared" si="0"/>
        <v>0</v>
      </c>
    </row>
    <row r="22" spans="1:6" ht="15.75" customHeight="1">
      <c r="A22" s="64"/>
      <c r="B22" s="65"/>
      <c r="C22" s="496"/>
      <c r="D22" s="65"/>
      <c r="E22" s="65"/>
      <c r="F22" s="66">
        <f t="shared" si="0"/>
        <v>0</v>
      </c>
    </row>
    <row r="23" spans="1:6" ht="15.75" customHeight="1" thickBot="1">
      <c r="A23" s="67"/>
      <c r="B23" s="68"/>
      <c r="C23" s="497"/>
      <c r="D23" s="68"/>
      <c r="E23" s="68"/>
      <c r="F23" s="69">
        <f t="shared" si="0"/>
        <v>0</v>
      </c>
    </row>
    <row r="24" spans="1:6" s="63" customFormat="1" ht="18" customHeight="1" thickBot="1">
      <c r="A24" s="200" t="s">
        <v>64</v>
      </c>
      <c r="B24" s="201">
        <f>SUM(B5:B23)</f>
        <v>19099621</v>
      </c>
      <c r="C24" s="125"/>
      <c r="D24" s="201">
        <f>SUM(D5:D23)</f>
        <v>123175</v>
      </c>
      <c r="E24" s="201">
        <f>SUM(E5:E23)</f>
        <v>18976446</v>
      </c>
      <c r="F24" s="70">
        <f>SUM(F5:F23)</f>
        <v>0</v>
      </c>
    </row>
  </sheetData>
  <sheetProtection/>
  <mergeCells count="1">
    <mergeCell ref="A1:F1"/>
  </mergeCells>
  <printOptions horizontalCentered="1"/>
  <pageMargins left="0.7874015748031497" right="0.7874015748031497" top="1.220472440944882" bottom="0.984251968503937" header="0.7874015748031497" footer="0.7874015748031497"/>
  <pageSetup horizontalDpi="600" verticalDpi="600" orientation="landscape" paperSize="9" scale="95" r:id="rId1"/>
  <headerFooter alignWithMargins="0">
    <oddHeader xml:space="preserve">&amp;R&amp;"Times New Roman CE,Félkövér dőlt"&amp;12 &amp;11 7. melléklet  a 3/2020. (II.28) önkormányzati rendelethez&amp;"Times New Roman CE,Normál"&amp;10
  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H52"/>
  <sheetViews>
    <sheetView workbookViewId="0" topLeftCell="A1">
      <selection activeCell="N25" sqref="N25"/>
    </sheetView>
  </sheetViews>
  <sheetFormatPr defaultColWidth="9.00390625" defaultRowHeight="12.75"/>
  <cols>
    <col min="1" max="1" width="38.625" style="48" customWidth="1"/>
    <col min="2" max="5" width="13.875" style="48" customWidth="1"/>
    <col min="6" max="16384" width="9.375" style="48" customWidth="1"/>
  </cols>
  <sheetData>
    <row r="1" spans="1:5" ht="12.75">
      <c r="A1" s="222"/>
      <c r="B1" s="222"/>
      <c r="C1" s="222"/>
      <c r="D1" s="222"/>
      <c r="E1" s="222"/>
    </row>
    <row r="2" spans="1:5" ht="25.5" customHeight="1">
      <c r="A2" s="591" t="s">
        <v>138</v>
      </c>
      <c r="B2" s="652" t="str">
        <f>'6.sz.mell.'!A5</f>
        <v>Siójut Község belterület csapadékvíz elvezetési rendszerének korszerűsítése</v>
      </c>
      <c r="C2" s="652"/>
      <c r="D2" s="652"/>
      <c r="E2" s="652"/>
    </row>
    <row r="3" spans="1:5" ht="14.25" thickBot="1">
      <c r="A3" s="222"/>
      <c r="B3" s="222" t="s">
        <v>592</v>
      </c>
      <c r="C3" s="222"/>
      <c r="D3" s="653" t="str">
        <f>'7.sz.mell.'!F2</f>
        <v>Forintban!</v>
      </c>
      <c r="E3" s="653"/>
    </row>
    <row r="4" spans="1:5" ht="15" customHeight="1" thickBot="1">
      <c r="A4" s="223" t="s">
        <v>131</v>
      </c>
      <c r="B4" s="224">
        <v>2020</v>
      </c>
      <c r="C4" s="224">
        <v>2021</v>
      </c>
      <c r="D4" s="224" t="s">
        <v>623</v>
      </c>
      <c r="E4" s="225" t="s">
        <v>52</v>
      </c>
    </row>
    <row r="5" spans="1:5" ht="12.75">
      <c r="A5" s="226" t="s">
        <v>132</v>
      </c>
      <c r="B5" s="91">
        <f>B15+B16+B17-B7</f>
        <v>6781469</v>
      </c>
      <c r="C5" s="91"/>
      <c r="D5" s="91"/>
      <c r="E5" s="227">
        <f aca="true" t="shared" si="0" ref="E5:E11">SUM(B5:D5)</f>
        <v>6781469</v>
      </c>
    </row>
    <row r="6" spans="1:5" ht="12.75">
      <c r="A6" s="228" t="s">
        <v>144</v>
      </c>
      <c r="B6" s="92"/>
      <c r="C6" s="92"/>
      <c r="D6" s="92"/>
      <c r="E6" s="229">
        <f t="shared" si="0"/>
        <v>0</v>
      </c>
    </row>
    <row r="7" spans="1:5" ht="12.75">
      <c r="A7" s="230" t="s">
        <v>625</v>
      </c>
      <c r="B7" s="93">
        <v>60718531</v>
      </c>
      <c r="C7" s="93"/>
      <c r="D7" s="93"/>
      <c r="E7" s="231">
        <f t="shared" si="0"/>
        <v>60718531</v>
      </c>
    </row>
    <row r="8" spans="1:5" ht="12.75">
      <c r="A8" s="230" t="s">
        <v>145</v>
      </c>
      <c r="B8" s="93"/>
      <c r="C8" s="93"/>
      <c r="D8" s="93"/>
      <c r="E8" s="231">
        <f t="shared" si="0"/>
        <v>0</v>
      </c>
    </row>
    <row r="9" spans="1:5" ht="12.75">
      <c r="A9" s="230" t="s">
        <v>134</v>
      </c>
      <c r="B9" s="93"/>
      <c r="C9" s="93"/>
      <c r="D9" s="93"/>
      <c r="E9" s="231">
        <f t="shared" si="0"/>
        <v>0</v>
      </c>
    </row>
    <row r="10" spans="1:5" ht="12.75">
      <c r="A10" s="230" t="s">
        <v>135</v>
      </c>
      <c r="B10" s="93"/>
      <c r="C10" s="93"/>
      <c r="D10" s="93"/>
      <c r="E10" s="231">
        <f t="shared" si="0"/>
        <v>0</v>
      </c>
    </row>
    <row r="11" spans="1:5" ht="13.5" thickBot="1">
      <c r="A11" s="94"/>
      <c r="B11" s="95"/>
      <c r="C11" s="95"/>
      <c r="D11" s="95"/>
      <c r="E11" s="231">
        <f t="shared" si="0"/>
        <v>0</v>
      </c>
    </row>
    <row r="12" spans="1:5" ht="13.5" thickBot="1">
      <c r="A12" s="232" t="s">
        <v>137</v>
      </c>
      <c r="B12" s="233">
        <f>B5+SUM(B7:B11)</f>
        <v>67500000</v>
      </c>
      <c r="C12" s="233">
        <f>C5+SUM(C7:C11)</f>
        <v>0</v>
      </c>
      <c r="D12" s="233">
        <f>D5+SUM(D7:D11)</f>
        <v>0</v>
      </c>
      <c r="E12" s="234">
        <f>E5+SUM(E7:E11)</f>
        <v>67500000</v>
      </c>
    </row>
    <row r="13" spans="1:5" ht="13.5" thickBot="1">
      <c r="A13" s="52"/>
      <c r="B13" s="52"/>
      <c r="C13" s="52"/>
      <c r="D13" s="52"/>
      <c r="E13" s="52"/>
    </row>
    <row r="14" spans="1:5" ht="15" customHeight="1" thickBot="1">
      <c r="A14" s="223" t="s">
        <v>136</v>
      </c>
      <c r="B14" s="224">
        <f>+B4</f>
        <v>2020</v>
      </c>
      <c r="C14" s="224">
        <f>+C4</f>
        <v>2021</v>
      </c>
      <c r="D14" s="224" t="str">
        <f>+D4</f>
        <v>2021 után</v>
      </c>
      <c r="E14" s="225" t="s">
        <v>52</v>
      </c>
    </row>
    <row r="15" spans="1:5" ht="12.75">
      <c r="A15" s="226" t="s">
        <v>141</v>
      </c>
      <c r="B15" s="91">
        <f>1247359+336787</f>
        <v>1584146</v>
      </c>
      <c r="C15" s="91"/>
      <c r="D15" s="91"/>
      <c r="E15" s="227">
        <f aca="true" t="shared" si="1" ref="E15:E21">SUM(B15:D15)</f>
        <v>1584146</v>
      </c>
    </row>
    <row r="16" spans="1:5" ht="12.75">
      <c r="A16" s="235" t="s">
        <v>624</v>
      </c>
      <c r="B16" s="93">
        <v>1863216</v>
      </c>
      <c r="C16" s="93"/>
      <c r="D16" s="93"/>
      <c r="E16" s="231">
        <f t="shared" si="1"/>
        <v>1863216</v>
      </c>
    </row>
    <row r="17" spans="1:5" ht="12.75">
      <c r="A17" s="235" t="s">
        <v>142</v>
      </c>
      <c r="B17" s="93">
        <v>64052638</v>
      </c>
      <c r="C17" s="93"/>
      <c r="D17" s="93"/>
      <c r="E17" s="231">
        <f t="shared" si="1"/>
        <v>64052638</v>
      </c>
    </row>
    <row r="18" spans="1:5" ht="12.75">
      <c r="A18" s="230" t="s">
        <v>143</v>
      </c>
      <c r="B18" s="93"/>
      <c r="C18" s="93"/>
      <c r="D18" s="93"/>
      <c r="E18" s="231">
        <f t="shared" si="1"/>
        <v>0</v>
      </c>
    </row>
    <row r="19" spans="1:5" ht="12.75">
      <c r="A19" s="96"/>
      <c r="B19" s="93"/>
      <c r="C19" s="93"/>
      <c r="D19" s="93"/>
      <c r="E19" s="231">
        <f t="shared" si="1"/>
        <v>0</v>
      </c>
    </row>
    <row r="20" spans="1:5" ht="12.75">
      <c r="A20" s="96"/>
      <c r="B20" s="93"/>
      <c r="C20" s="93"/>
      <c r="D20" s="93"/>
      <c r="E20" s="231">
        <f t="shared" si="1"/>
        <v>0</v>
      </c>
    </row>
    <row r="21" spans="1:5" ht="13.5" thickBot="1">
      <c r="A21" s="94"/>
      <c r="B21" s="95"/>
      <c r="C21" s="95"/>
      <c r="D21" s="95"/>
      <c r="E21" s="231">
        <f t="shared" si="1"/>
        <v>0</v>
      </c>
    </row>
    <row r="22" spans="1:5" ht="13.5" thickBot="1">
      <c r="A22" s="232" t="s">
        <v>54</v>
      </c>
      <c r="B22" s="233">
        <f>SUM(B15:B21)</f>
        <v>67500000</v>
      </c>
      <c r="C22" s="233">
        <f>SUM(C15:C21)</f>
        <v>0</v>
      </c>
      <c r="D22" s="233">
        <f>SUM(D15:D21)</f>
        <v>0</v>
      </c>
      <c r="E22" s="234">
        <f>SUM(E15:E21)</f>
        <v>67500000</v>
      </c>
    </row>
    <row r="23" spans="1:5" ht="12.75">
      <c r="A23" s="222"/>
      <c r="B23" s="222"/>
      <c r="C23" s="222"/>
      <c r="D23" s="222"/>
      <c r="E23" s="222"/>
    </row>
    <row r="24" spans="1:5" ht="12.75">
      <c r="A24" s="222"/>
      <c r="B24" s="222"/>
      <c r="C24" s="222"/>
      <c r="D24" s="222"/>
      <c r="E24" s="222"/>
    </row>
    <row r="25" spans="1:5" ht="38.25" customHeight="1">
      <c r="A25" s="591" t="s">
        <v>138</v>
      </c>
      <c r="B25" s="652" t="s">
        <v>626</v>
      </c>
      <c r="C25" s="652"/>
      <c r="D25" s="652"/>
      <c r="E25" s="652"/>
    </row>
    <row r="26" spans="1:5" ht="14.25" thickBot="1">
      <c r="A26" s="222"/>
      <c r="B26" s="222"/>
      <c r="C26" s="222"/>
      <c r="D26" s="653" t="str">
        <f>D3</f>
        <v>Forintban!</v>
      </c>
      <c r="E26" s="653"/>
    </row>
    <row r="27" spans="1:5" ht="13.5" thickBot="1">
      <c r="A27" s="223" t="s">
        <v>131</v>
      </c>
      <c r="B27" s="224">
        <f>B4</f>
        <v>2020</v>
      </c>
      <c r="C27" s="224">
        <f>C4</f>
        <v>2021</v>
      </c>
      <c r="D27" s="224" t="str">
        <f>D4</f>
        <v>2021 után</v>
      </c>
      <c r="E27" s="225" t="s">
        <v>52</v>
      </c>
    </row>
    <row r="28" spans="1:5" ht="12.75">
      <c r="A28" s="226" t="s">
        <v>132</v>
      </c>
      <c r="B28" s="91">
        <f>B39+B40-B30</f>
        <v>2430200</v>
      </c>
      <c r="C28" s="91"/>
      <c r="D28" s="91"/>
      <c r="E28" s="227"/>
    </row>
    <row r="29" spans="1:5" ht="12.75">
      <c r="A29" s="228" t="s">
        <v>144</v>
      </c>
      <c r="B29" s="92"/>
      <c r="C29" s="92"/>
      <c r="D29" s="92"/>
      <c r="E29" s="229"/>
    </row>
    <row r="30" spans="1:5" ht="12.75">
      <c r="A30" s="230" t="s">
        <v>133</v>
      </c>
      <c r="B30" s="93">
        <v>16546246</v>
      </c>
      <c r="C30" s="93"/>
      <c r="D30" s="93"/>
      <c r="E30" s="231"/>
    </row>
    <row r="31" spans="1:5" ht="12.75">
      <c r="A31" s="230" t="s">
        <v>145</v>
      </c>
      <c r="B31" s="93"/>
      <c r="C31" s="93"/>
      <c r="D31" s="93"/>
      <c r="E31" s="231">
        <f>SUM(B31:D31)</f>
        <v>0</v>
      </c>
    </row>
    <row r="32" spans="1:5" ht="12.75">
      <c r="A32" s="230" t="s">
        <v>134</v>
      </c>
      <c r="B32" s="93"/>
      <c r="C32" s="93"/>
      <c r="D32" s="93"/>
      <c r="E32" s="231">
        <f>SUM(B32:D32)</f>
        <v>0</v>
      </c>
    </row>
    <row r="33" spans="1:5" ht="12.75">
      <c r="A33" s="230" t="s">
        <v>135</v>
      </c>
      <c r="B33" s="93"/>
      <c r="C33" s="93"/>
      <c r="D33" s="93"/>
      <c r="E33" s="231">
        <f>SUM(B33:D33)</f>
        <v>0</v>
      </c>
    </row>
    <row r="34" spans="1:5" ht="13.5" thickBot="1">
      <c r="A34" s="94"/>
      <c r="B34" s="95"/>
      <c r="C34" s="95"/>
      <c r="D34" s="95"/>
      <c r="E34" s="231">
        <f>SUM(B34:D34)</f>
        <v>0</v>
      </c>
    </row>
    <row r="35" spans="1:5" ht="13.5" thickBot="1">
      <c r="A35" s="232" t="s">
        <v>137</v>
      </c>
      <c r="B35" s="233">
        <f>B28+SUM(B30:B34)</f>
        <v>18976446</v>
      </c>
      <c r="C35" s="233">
        <f>C28+SUM(C30:C34)</f>
        <v>0</v>
      </c>
      <c r="D35" s="233">
        <f>D28+SUM(D30:D34)</f>
        <v>0</v>
      </c>
      <c r="E35" s="234">
        <f>E28+SUM(E30:E34)</f>
        <v>0</v>
      </c>
    </row>
    <row r="36" spans="1:5" ht="13.5" thickBot="1">
      <c r="A36" s="52"/>
      <c r="B36" s="52"/>
      <c r="C36" s="52"/>
      <c r="D36" s="52"/>
      <c r="E36" s="52"/>
    </row>
    <row r="37" spans="1:5" ht="13.5" thickBot="1">
      <c r="A37" s="223" t="s">
        <v>136</v>
      </c>
      <c r="B37" s="224">
        <f>+B27</f>
        <v>2020</v>
      </c>
      <c r="C37" s="224">
        <f>+C27</f>
        <v>2021</v>
      </c>
      <c r="D37" s="224" t="str">
        <f>+D27</f>
        <v>2021 után</v>
      </c>
      <c r="E37" s="225" t="s">
        <v>52</v>
      </c>
    </row>
    <row r="38" spans="1:5" ht="12.75">
      <c r="A38" s="226" t="s">
        <v>141</v>
      </c>
      <c r="B38" s="91"/>
      <c r="C38" s="91"/>
      <c r="D38" s="91"/>
      <c r="E38" s="227">
        <f aca="true" t="shared" si="2" ref="E38:E44">SUM(B38:D38)</f>
        <v>0</v>
      </c>
    </row>
    <row r="39" spans="1:5" ht="12.75">
      <c r="A39" s="235" t="s">
        <v>627</v>
      </c>
      <c r="B39" s="93">
        <v>593966</v>
      </c>
      <c r="C39" s="93"/>
      <c r="D39" s="93"/>
      <c r="E39" s="231"/>
    </row>
    <row r="40" spans="1:5" ht="12.75">
      <c r="A40" s="235" t="s">
        <v>142</v>
      </c>
      <c r="B40" s="93">
        <v>18382480</v>
      </c>
      <c r="C40" s="93"/>
      <c r="D40" s="93"/>
      <c r="E40" s="231"/>
    </row>
    <row r="41" spans="1:5" ht="12.75">
      <c r="A41" s="230" t="s">
        <v>143</v>
      </c>
      <c r="B41" s="93"/>
      <c r="C41" s="93"/>
      <c r="D41" s="93"/>
      <c r="E41" s="231">
        <f t="shared" si="2"/>
        <v>0</v>
      </c>
    </row>
    <row r="42" spans="1:5" ht="12.75">
      <c r="A42" s="96"/>
      <c r="B42" s="93"/>
      <c r="C42" s="93"/>
      <c r="D42" s="93"/>
      <c r="E42" s="231">
        <f t="shared" si="2"/>
        <v>0</v>
      </c>
    </row>
    <row r="43" spans="1:5" ht="12.75">
      <c r="A43" s="96"/>
      <c r="B43" s="93"/>
      <c r="C43" s="93"/>
      <c r="D43" s="93"/>
      <c r="E43" s="231">
        <f t="shared" si="2"/>
        <v>0</v>
      </c>
    </row>
    <row r="44" spans="1:5" ht="13.5" thickBot="1">
      <c r="A44" s="94"/>
      <c r="B44" s="95"/>
      <c r="C44" s="95"/>
      <c r="D44" s="95"/>
      <c r="E44" s="231">
        <f t="shared" si="2"/>
        <v>0</v>
      </c>
    </row>
    <row r="45" spans="1:5" ht="13.5" thickBot="1">
      <c r="A45" s="232" t="s">
        <v>54</v>
      </c>
      <c r="B45" s="233">
        <f>SUM(B38:B44)</f>
        <v>18976446</v>
      </c>
      <c r="C45" s="233">
        <f>SUM(C38:C44)</f>
        <v>0</v>
      </c>
      <c r="D45" s="233">
        <f>SUM(D38:D44)</f>
        <v>0</v>
      </c>
      <c r="E45" s="234">
        <f>SUM(E38:E44)</f>
        <v>0</v>
      </c>
    </row>
    <row r="46" spans="1:5" ht="12.75">
      <c r="A46" s="222"/>
      <c r="B46" s="222"/>
      <c r="C46" s="222"/>
      <c r="D46" s="222"/>
      <c r="E46" s="222"/>
    </row>
    <row r="47" spans="1:5" ht="15.75">
      <c r="A47" s="661" t="s">
        <v>635</v>
      </c>
      <c r="B47" s="661"/>
      <c r="C47" s="661"/>
      <c r="D47" s="661"/>
      <c r="E47" s="661"/>
    </row>
    <row r="48" spans="1:5" ht="13.5" thickBot="1">
      <c r="A48" s="222"/>
      <c r="B48" s="222"/>
      <c r="C48" s="222"/>
      <c r="D48" s="222"/>
      <c r="E48" s="222"/>
    </row>
    <row r="49" spans="1:8" ht="13.5" thickBot="1">
      <c r="A49" s="643" t="s">
        <v>139</v>
      </c>
      <c r="B49" s="644"/>
      <c r="C49" s="645"/>
      <c r="D49" s="664" t="s">
        <v>570</v>
      </c>
      <c r="E49" s="665"/>
      <c r="H49" s="49"/>
    </row>
    <row r="50" spans="1:5" ht="12.75">
      <c r="A50" s="646"/>
      <c r="B50" s="647"/>
      <c r="C50" s="648"/>
      <c r="D50" s="657"/>
      <c r="E50" s="658"/>
    </row>
    <row r="51" spans="1:5" ht="13.5" thickBot="1">
      <c r="A51" s="649"/>
      <c r="B51" s="650"/>
      <c r="C51" s="651"/>
      <c r="D51" s="659"/>
      <c r="E51" s="660"/>
    </row>
    <row r="52" spans="1:5" ht="13.5" thickBot="1">
      <c r="A52" s="654" t="s">
        <v>54</v>
      </c>
      <c r="B52" s="655"/>
      <c r="C52" s="656"/>
      <c r="D52" s="662">
        <f>SUM(D50:E51)</f>
        <v>0</v>
      </c>
      <c r="E52" s="663"/>
    </row>
  </sheetData>
  <sheetProtection/>
  <mergeCells count="13">
    <mergeCell ref="A52:C52"/>
    <mergeCell ref="D50:E50"/>
    <mergeCell ref="D51:E51"/>
    <mergeCell ref="A47:E47"/>
    <mergeCell ref="D52:E52"/>
    <mergeCell ref="D49:E49"/>
    <mergeCell ref="A49:C49"/>
    <mergeCell ref="A50:C50"/>
    <mergeCell ref="A51:C51"/>
    <mergeCell ref="B2:E2"/>
    <mergeCell ref="B25:E25"/>
    <mergeCell ref="D3:E3"/>
    <mergeCell ref="D26:E26"/>
  </mergeCells>
  <conditionalFormatting sqref="E5:E12 B12:D12 B22:E22 E15:E21 E28:E35 B35:D35 E38:E45 B45:D45 D52:E52">
    <cfRule type="cellIs" priority="1" dxfId="4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1" r:id="rId1"/>
  <headerFooter alignWithMargins="0">
    <oddHeader>&amp;C&amp;"Times New Roman CE,Félkövér"&amp;12
Európai uniós támogatással megvalósuló projektek 
bevételei, kiadásai, hozzájárulások&amp;R&amp;"Times New Roman CE,Félkövér dőlt"&amp;11 8. melléklet  a 3/2020. (II.28)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view="pageBreakPreview" zoomScale="85" zoomScaleNormal="91" zoomScaleSheetLayoutView="85" workbookViewId="0" topLeftCell="A47">
      <selection activeCell="F128" sqref="F128"/>
    </sheetView>
  </sheetViews>
  <sheetFormatPr defaultColWidth="9.00390625" defaultRowHeight="12.75"/>
  <cols>
    <col min="1" max="1" width="19.50390625" style="413" customWidth="1"/>
    <col min="2" max="2" width="72.00390625" style="414" customWidth="1"/>
    <col min="3" max="3" width="25.00390625" style="415" customWidth="1"/>
    <col min="4" max="16384" width="9.375" style="3" customWidth="1"/>
  </cols>
  <sheetData>
    <row r="1" spans="1:3" s="2" customFormat="1" ht="16.5" customHeight="1" thickBot="1">
      <c r="A1" s="236"/>
      <c r="B1" s="238"/>
      <c r="C1" s="583" t="s">
        <v>596</v>
      </c>
    </row>
    <row r="2" spans="1:3" s="97" customFormat="1" ht="21" customHeight="1">
      <c r="A2" s="430" t="s">
        <v>62</v>
      </c>
      <c r="B2" s="372" t="s">
        <v>595</v>
      </c>
      <c r="C2" s="374" t="s">
        <v>55</v>
      </c>
    </row>
    <row r="3" spans="1:3" s="97" customFormat="1" ht="16.5" thickBot="1">
      <c r="A3" s="239" t="s">
        <v>201</v>
      </c>
      <c r="B3" s="373" t="s">
        <v>400</v>
      </c>
      <c r="C3" s="512" t="s">
        <v>55</v>
      </c>
    </row>
    <row r="4" spans="1:3" s="98" customFormat="1" ht="15.75" customHeight="1" thickBot="1">
      <c r="A4" s="240"/>
      <c r="B4" s="240"/>
      <c r="C4" s="241" t="str">
        <f>'7.sz.mell.'!F2</f>
        <v>Forintban!</v>
      </c>
    </row>
    <row r="5" spans="1:3" ht="13.5" thickBot="1">
      <c r="A5" s="431" t="s">
        <v>203</v>
      </c>
      <c r="B5" s="242" t="s">
        <v>568</v>
      </c>
      <c r="C5" s="375" t="s">
        <v>56</v>
      </c>
    </row>
    <row r="6" spans="1:3" s="71" customFormat="1" ht="12.75" customHeight="1" thickBot="1">
      <c r="A6" s="205"/>
      <c r="B6" s="206" t="s">
        <v>496</v>
      </c>
      <c r="C6" s="207" t="s">
        <v>497</v>
      </c>
    </row>
    <row r="7" spans="1:3" s="71" customFormat="1" ht="15.75" customHeight="1" thickBot="1">
      <c r="A7" s="244"/>
      <c r="B7" s="245" t="s">
        <v>57</v>
      </c>
      <c r="C7" s="376"/>
    </row>
    <row r="8" spans="1:3" s="71" customFormat="1" ht="12" customHeight="1" thickBot="1">
      <c r="A8" s="32" t="s">
        <v>19</v>
      </c>
      <c r="B8" s="21" t="s">
        <v>253</v>
      </c>
      <c r="C8" s="311">
        <f>+C9+C10+C11+C12+C13+C14</f>
        <v>27635708</v>
      </c>
    </row>
    <row r="9" spans="1:3" s="99" customFormat="1" ht="12" customHeight="1">
      <c r="A9" s="458" t="s">
        <v>99</v>
      </c>
      <c r="B9" s="439" t="s">
        <v>254</v>
      </c>
      <c r="C9" s="314">
        <f>'9.1. sz. mell '!C9+'9.2. sz. mell '!C9+'9.3.. sz. mell'!C9</f>
        <v>19075268</v>
      </c>
    </row>
    <row r="10" spans="1:3" s="100" customFormat="1" ht="12" customHeight="1">
      <c r="A10" s="459" t="s">
        <v>100</v>
      </c>
      <c r="B10" s="440" t="s">
        <v>255</v>
      </c>
      <c r="C10" s="314">
        <f>'9.1. sz. mell '!C10+'9.2. sz. mell '!C10+'9.3.. sz. mell'!C10</f>
        <v>0</v>
      </c>
    </row>
    <row r="11" spans="1:3" s="100" customFormat="1" ht="12" customHeight="1">
      <c r="A11" s="459" t="s">
        <v>101</v>
      </c>
      <c r="B11" s="440" t="s">
        <v>555</v>
      </c>
      <c r="C11" s="314">
        <f>'9.1. sz. mell '!C11+'9.2. sz. mell '!C11+'9.3.. sz. mell'!C11</f>
        <v>6760440</v>
      </c>
    </row>
    <row r="12" spans="1:3" s="100" customFormat="1" ht="12" customHeight="1">
      <c r="A12" s="459" t="s">
        <v>102</v>
      </c>
      <c r="B12" s="440" t="s">
        <v>257</v>
      </c>
      <c r="C12" s="314">
        <f>'9.1. sz. mell '!C12+'9.2. sz. mell '!C12+'9.3.. sz. mell'!C12</f>
        <v>1800000</v>
      </c>
    </row>
    <row r="13" spans="1:3" s="100" customFormat="1" ht="12" customHeight="1">
      <c r="A13" s="459" t="s">
        <v>146</v>
      </c>
      <c r="B13" s="440" t="s">
        <v>509</v>
      </c>
      <c r="C13" s="314">
        <f>'9.1. sz. mell '!C13+'9.2. sz. mell '!C13+'9.3.. sz. mell'!C13</f>
        <v>0</v>
      </c>
    </row>
    <row r="14" spans="1:3" s="99" customFormat="1" ht="12" customHeight="1" thickBot="1">
      <c r="A14" s="460" t="s">
        <v>103</v>
      </c>
      <c r="B14" s="586" t="s">
        <v>582</v>
      </c>
      <c r="C14" s="319">
        <f>'9.1. sz. mell '!C14+'9.2. sz. mell '!C14+'9.3.. sz. mell'!C14</f>
        <v>0</v>
      </c>
    </row>
    <row r="15" spans="1:3" s="99" customFormat="1" ht="12" customHeight="1" thickBot="1">
      <c r="A15" s="32" t="s">
        <v>20</v>
      </c>
      <c r="B15" s="306" t="s">
        <v>258</v>
      </c>
      <c r="C15" s="595">
        <f>'9.1. sz. mell '!C15+'9.2. sz. mell '!C15+'9.3.. sz. mell'!C15</f>
        <v>4270655</v>
      </c>
    </row>
    <row r="16" spans="1:3" s="99" customFormat="1" ht="12" customHeight="1">
      <c r="A16" s="458" t="s">
        <v>105</v>
      </c>
      <c r="B16" s="439" t="s">
        <v>259</v>
      </c>
      <c r="C16" s="314">
        <f>'9.1. sz. mell '!C16+'9.2. sz. mell '!C16+'9.3.. sz. mell'!C16</f>
        <v>0</v>
      </c>
    </row>
    <row r="17" spans="1:3" s="99" customFormat="1" ht="12" customHeight="1">
      <c r="A17" s="459" t="s">
        <v>106</v>
      </c>
      <c r="B17" s="440" t="s">
        <v>260</v>
      </c>
      <c r="C17" s="314">
        <f>'9.1. sz. mell '!C17+'9.2. sz. mell '!C17+'9.3.. sz. mell'!C17</f>
        <v>0</v>
      </c>
    </row>
    <row r="18" spans="1:3" s="99" customFormat="1" ht="12" customHeight="1">
      <c r="A18" s="459" t="s">
        <v>107</v>
      </c>
      <c r="B18" s="440" t="s">
        <v>425</v>
      </c>
      <c r="C18" s="314">
        <f>'9.1. sz. mell '!C18+'9.2. sz. mell '!C18+'9.3.. sz. mell'!C18</f>
        <v>0</v>
      </c>
    </row>
    <row r="19" spans="1:3" s="99" customFormat="1" ht="12" customHeight="1">
      <c r="A19" s="459" t="s">
        <v>108</v>
      </c>
      <c r="B19" s="440" t="s">
        <v>426</v>
      </c>
      <c r="C19" s="314">
        <f>'9.1. sz. mell '!C19+'9.2. sz. mell '!C19+'9.3.. sz. mell'!C19</f>
        <v>0</v>
      </c>
    </row>
    <row r="20" spans="1:3" s="99" customFormat="1" ht="12" customHeight="1">
      <c r="A20" s="459" t="s">
        <v>109</v>
      </c>
      <c r="B20" s="440" t="s">
        <v>261</v>
      </c>
      <c r="C20" s="314">
        <f>'9.1. sz. mell '!C20+'9.2. sz. mell '!C20+'9.3.. sz. mell'!C20</f>
        <v>4270655</v>
      </c>
    </row>
    <row r="21" spans="1:3" s="100" customFormat="1" ht="12" customHeight="1" thickBot="1">
      <c r="A21" s="460" t="s">
        <v>117</v>
      </c>
      <c r="B21" s="586" t="s">
        <v>583</v>
      </c>
      <c r="C21" s="319">
        <f>'9.1. sz. mell '!C21+'9.2. sz. mell '!C21+'9.3.. sz. mell'!C21</f>
        <v>3170000</v>
      </c>
    </row>
    <row r="22" spans="1:3" s="100" customFormat="1" ht="12" customHeight="1" thickBot="1">
      <c r="A22" s="32" t="s">
        <v>21</v>
      </c>
      <c r="B22" s="21" t="s">
        <v>263</v>
      </c>
      <c r="C22" s="595">
        <f>'9.1. sz. mell '!C22+'9.2. sz. mell '!C22+'9.3.. sz. mell'!C22</f>
        <v>4455978</v>
      </c>
    </row>
    <row r="23" spans="1:3" s="100" customFormat="1" ht="12" customHeight="1">
      <c r="A23" s="458" t="s">
        <v>88</v>
      </c>
      <c r="B23" s="439" t="s">
        <v>264</v>
      </c>
      <c r="C23" s="314">
        <f>'9.1. sz. mell '!C23+'9.2. sz. mell '!C23+'9.3.. sz. mell'!C23</f>
        <v>0</v>
      </c>
    </row>
    <row r="24" spans="1:3" s="99" customFormat="1" ht="12" customHeight="1">
      <c r="A24" s="459" t="s">
        <v>89</v>
      </c>
      <c r="B24" s="440" t="s">
        <v>265</v>
      </c>
      <c r="C24" s="314">
        <f>'9.1. sz. mell '!C24+'9.2. sz. mell '!C24+'9.3.. sz. mell'!C24</f>
        <v>0</v>
      </c>
    </row>
    <row r="25" spans="1:3" s="100" customFormat="1" ht="12" customHeight="1">
      <c r="A25" s="459" t="s">
        <v>90</v>
      </c>
      <c r="B25" s="440" t="s">
        <v>427</v>
      </c>
      <c r="C25" s="314">
        <f>'9.1. sz. mell '!C25+'9.2. sz. mell '!C25+'9.3.. sz. mell'!C25</f>
        <v>0</v>
      </c>
    </row>
    <row r="26" spans="1:3" s="100" customFormat="1" ht="12" customHeight="1">
      <c r="A26" s="459" t="s">
        <v>91</v>
      </c>
      <c r="B26" s="440" t="s">
        <v>428</v>
      </c>
      <c r="C26" s="314">
        <f>'9.1. sz. mell '!C26+'9.2. sz. mell '!C26+'9.3.. sz. mell'!C26</f>
        <v>0</v>
      </c>
    </row>
    <row r="27" spans="1:3" s="100" customFormat="1" ht="12" customHeight="1">
      <c r="A27" s="459" t="s">
        <v>169</v>
      </c>
      <c r="B27" s="440" t="s">
        <v>266</v>
      </c>
      <c r="C27" s="314">
        <f>'9.1. sz. mell '!C27+'9.2. sz. mell '!C27+'9.3.. sz. mell'!C27</f>
        <v>4455978</v>
      </c>
    </row>
    <row r="28" spans="1:3" s="100" customFormat="1" ht="12" customHeight="1" thickBot="1">
      <c r="A28" s="460" t="s">
        <v>170</v>
      </c>
      <c r="B28" s="586" t="s">
        <v>575</v>
      </c>
      <c r="C28" s="319">
        <f>'9.1. sz. mell '!C28+'9.2. sz. mell '!C28+'9.3.. sz. mell'!C28</f>
        <v>0</v>
      </c>
    </row>
    <row r="29" spans="1:3" s="100" customFormat="1" ht="12" customHeight="1" thickBot="1">
      <c r="A29" s="32" t="s">
        <v>171</v>
      </c>
      <c r="B29" s="21" t="s">
        <v>565</v>
      </c>
      <c r="C29" s="595">
        <f>'9.1. sz. mell '!C29+'9.2. sz. mell '!C29+'9.3.. sz. mell'!C29</f>
        <v>7010000</v>
      </c>
    </row>
    <row r="30" spans="1:3" s="100" customFormat="1" ht="12" customHeight="1">
      <c r="A30" s="458" t="s">
        <v>269</v>
      </c>
      <c r="B30" s="439" t="s">
        <v>560</v>
      </c>
      <c r="C30" s="314">
        <f>'9.1. sz. mell '!C30+'9.2. sz. mell '!C30+'9.3.. sz. mell'!C30</f>
        <v>1950000</v>
      </c>
    </row>
    <row r="31" spans="1:3" s="100" customFormat="1" ht="12" customHeight="1">
      <c r="A31" s="459" t="s">
        <v>270</v>
      </c>
      <c r="B31" s="440" t="s">
        <v>561</v>
      </c>
      <c r="C31" s="314">
        <f>'9.1. sz. mell '!C31+'9.2. sz. mell '!C31+'9.3.. sz. mell'!C31</f>
        <v>0</v>
      </c>
    </row>
    <row r="32" spans="1:3" s="100" customFormat="1" ht="12" customHeight="1">
      <c r="A32" s="459" t="s">
        <v>271</v>
      </c>
      <c r="B32" s="440" t="s">
        <v>562</v>
      </c>
      <c r="C32" s="314">
        <f>'9.1. sz. mell '!C32+'9.2. sz. mell '!C32+'9.3.. sz. mell'!C32</f>
        <v>3500000</v>
      </c>
    </row>
    <row r="33" spans="1:3" s="100" customFormat="1" ht="12" customHeight="1">
      <c r="A33" s="459" t="s">
        <v>272</v>
      </c>
      <c r="B33" s="440" t="s">
        <v>563</v>
      </c>
      <c r="C33" s="314">
        <f>'9.1. sz. mell '!C33+'9.2. sz. mell '!C33+'9.3.. sz. mell'!C33</f>
        <v>10000</v>
      </c>
    </row>
    <row r="34" spans="1:3" s="100" customFormat="1" ht="12" customHeight="1">
      <c r="A34" s="459" t="s">
        <v>557</v>
      </c>
      <c r="B34" s="440" t="s">
        <v>273</v>
      </c>
      <c r="C34" s="314">
        <f>'9.1. sz. mell '!C34+'9.2. sz. mell '!C34+'9.3.. sz. mell'!C34</f>
        <v>1500000</v>
      </c>
    </row>
    <row r="35" spans="1:3" s="100" customFormat="1" ht="12" customHeight="1">
      <c r="A35" s="459" t="s">
        <v>558</v>
      </c>
      <c r="B35" s="440" t="s">
        <v>274</v>
      </c>
      <c r="C35" s="314">
        <f>'9.1. sz. mell '!C35+'9.2. sz. mell '!C35+'9.3.. sz. mell'!C35</f>
        <v>0</v>
      </c>
    </row>
    <row r="36" spans="1:3" s="100" customFormat="1" ht="12" customHeight="1" thickBot="1">
      <c r="A36" s="460" t="s">
        <v>559</v>
      </c>
      <c r="B36" s="537" t="s">
        <v>275</v>
      </c>
      <c r="C36" s="319">
        <f>'9.1. sz. mell '!C36+'9.2. sz. mell '!C36+'9.3.. sz. mell'!C36</f>
        <v>50000</v>
      </c>
    </row>
    <row r="37" spans="1:3" s="100" customFormat="1" ht="12" customHeight="1" thickBot="1">
      <c r="A37" s="32" t="s">
        <v>23</v>
      </c>
      <c r="B37" s="21" t="s">
        <v>437</v>
      </c>
      <c r="C37" s="595">
        <f>'9.1. sz. mell '!C37+'9.2. sz. mell '!C37+'9.3.. sz. mell'!C37</f>
        <v>5879000</v>
      </c>
    </row>
    <row r="38" spans="1:3" s="100" customFormat="1" ht="12" customHeight="1">
      <c r="A38" s="458" t="s">
        <v>92</v>
      </c>
      <c r="B38" s="439" t="s">
        <v>278</v>
      </c>
      <c r="C38" s="314">
        <f>'9.1. sz. mell '!C38+'9.2. sz. mell '!C38+'9.3.. sz. mell'!C38</f>
        <v>0</v>
      </c>
    </row>
    <row r="39" spans="1:3" s="100" customFormat="1" ht="12" customHeight="1">
      <c r="A39" s="459" t="s">
        <v>93</v>
      </c>
      <c r="B39" s="440" t="s">
        <v>279</v>
      </c>
      <c r="C39" s="314">
        <f>'9.1. sz. mell '!C39+'9.2. sz. mell '!C39+'9.3.. sz. mell'!C39</f>
        <v>18000</v>
      </c>
    </row>
    <row r="40" spans="1:3" s="100" customFormat="1" ht="12" customHeight="1">
      <c r="A40" s="459" t="s">
        <v>94</v>
      </c>
      <c r="B40" s="440" t="s">
        <v>280</v>
      </c>
      <c r="C40" s="314">
        <f>'9.1. sz. mell '!C40+'9.2. sz. mell '!C40+'9.3.. sz. mell'!C40</f>
        <v>40000</v>
      </c>
    </row>
    <row r="41" spans="1:3" s="100" customFormat="1" ht="12" customHeight="1">
      <c r="A41" s="459" t="s">
        <v>173</v>
      </c>
      <c r="B41" s="440" t="s">
        <v>281</v>
      </c>
      <c r="C41" s="314">
        <f>'9.1. sz. mell '!C41+'9.2. sz. mell '!C41+'9.3.. sz. mell'!C41</f>
        <v>5316000</v>
      </c>
    </row>
    <row r="42" spans="1:3" s="100" customFormat="1" ht="12" customHeight="1">
      <c r="A42" s="459" t="s">
        <v>174</v>
      </c>
      <c r="B42" s="440" t="s">
        <v>282</v>
      </c>
      <c r="C42" s="314">
        <f>'9.1. sz. mell '!C42+'9.2. sz. mell '!C42+'9.3.. sz. mell'!C42</f>
        <v>500000</v>
      </c>
    </row>
    <row r="43" spans="1:3" s="100" customFormat="1" ht="12" customHeight="1">
      <c r="A43" s="459" t="s">
        <v>175</v>
      </c>
      <c r="B43" s="440" t="s">
        <v>283</v>
      </c>
      <c r="C43" s="314">
        <f>'9.1. sz. mell '!C43+'9.2. sz. mell '!C43+'9.3.. sz. mell'!C43</f>
        <v>0</v>
      </c>
    </row>
    <row r="44" spans="1:3" s="100" customFormat="1" ht="12" customHeight="1">
      <c r="A44" s="459" t="s">
        <v>176</v>
      </c>
      <c r="B44" s="440" t="s">
        <v>284</v>
      </c>
      <c r="C44" s="314">
        <f>'9.1. sz. mell '!C44+'9.2. sz. mell '!C44+'9.3.. sz. mell'!C44</f>
        <v>0</v>
      </c>
    </row>
    <row r="45" spans="1:3" s="100" customFormat="1" ht="12" customHeight="1">
      <c r="A45" s="459" t="s">
        <v>177</v>
      </c>
      <c r="B45" s="440" t="s">
        <v>564</v>
      </c>
      <c r="C45" s="314">
        <f>'9.1. sz. mell '!C45+'9.2. sz. mell '!C45+'9.3.. sz. mell'!C45</f>
        <v>5000</v>
      </c>
    </row>
    <row r="46" spans="1:3" s="100" customFormat="1" ht="12" customHeight="1">
      <c r="A46" s="459" t="s">
        <v>276</v>
      </c>
      <c r="B46" s="440" t="s">
        <v>286</v>
      </c>
      <c r="C46" s="314">
        <f>'9.1. sz. mell '!C46+'9.2. sz. mell '!C46+'9.3.. sz. mell'!C46</f>
        <v>0</v>
      </c>
    </row>
    <row r="47" spans="1:3" s="100" customFormat="1" ht="12" customHeight="1">
      <c r="A47" s="460" t="s">
        <v>277</v>
      </c>
      <c r="B47" s="441" t="s">
        <v>439</v>
      </c>
      <c r="C47" s="314">
        <f>'9.1. sz. mell '!C47+'9.2. sz. mell '!C47+'9.3.. sz. mell'!C47</f>
        <v>0</v>
      </c>
    </row>
    <row r="48" spans="1:3" s="100" customFormat="1" ht="12" customHeight="1" thickBot="1">
      <c r="A48" s="460" t="s">
        <v>438</v>
      </c>
      <c r="B48" s="586" t="s">
        <v>584</v>
      </c>
      <c r="C48" s="319">
        <f>'9.1. sz. mell '!C48+'9.2. sz. mell '!C48+'9.3.. sz. mell'!C48</f>
        <v>0</v>
      </c>
    </row>
    <row r="49" spans="1:3" s="100" customFormat="1" ht="12" customHeight="1" thickBot="1">
      <c r="A49" s="32" t="s">
        <v>24</v>
      </c>
      <c r="B49" s="21" t="s">
        <v>288</v>
      </c>
      <c r="C49" s="593">
        <f>'9.1. sz. mell '!C49+'9.2. sz. mell '!C49+'9.3.. sz. mell'!C49</f>
        <v>0</v>
      </c>
    </row>
    <row r="50" spans="1:3" s="100" customFormat="1" ht="12" customHeight="1">
      <c r="A50" s="458" t="s">
        <v>95</v>
      </c>
      <c r="B50" s="439" t="s">
        <v>292</v>
      </c>
      <c r="C50" s="314">
        <f>'9.1. sz. mell '!C50+'9.2. sz. mell '!C50+'9.3.. sz. mell'!C50</f>
        <v>0</v>
      </c>
    </row>
    <row r="51" spans="1:3" s="100" customFormat="1" ht="12" customHeight="1">
      <c r="A51" s="459" t="s">
        <v>96</v>
      </c>
      <c r="B51" s="440" t="s">
        <v>293</v>
      </c>
      <c r="C51" s="314">
        <f>'9.1. sz. mell '!C51+'9.2. sz. mell '!C51+'9.3.. sz. mell'!C51</f>
        <v>0</v>
      </c>
    </row>
    <row r="52" spans="1:3" s="100" customFormat="1" ht="12" customHeight="1">
      <c r="A52" s="459" t="s">
        <v>289</v>
      </c>
      <c r="B52" s="440" t="s">
        <v>294</v>
      </c>
      <c r="C52" s="314">
        <f>'9.1. sz. mell '!C52+'9.2. sz. mell '!C52+'9.3.. sz. mell'!C52</f>
        <v>0</v>
      </c>
    </row>
    <row r="53" spans="1:3" s="100" customFormat="1" ht="12" customHeight="1">
      <c r="A53" s="459" t="s">
        <v>290</v>
      </c>
      <c r="B53" s="440" t="s">
        <v>295</v>
      </c>
      <c r="C53" s="314">
        <f>'9.1. sz. mell '!C53+'9.2. sz. mell '!C53+'9.3.. sz. mell'!C53</f>
        <v>0</v>
      </c>
    </row>
    <row r="54" spans="1:3" s="100" customFormat="1" ht="12" customHeight="1" thickBot="1">
      <c r="A54" s="460" t="s">
        <v>291</v>
      </c>
      <c r="B54" s="441" t="s">
        <v>296</v>
      </c>
      <c r="C54" s="319">
        <f>'9.1. sz. mell '!C54+'9.2. sz. mell '!C54+'9.3.. sz. mell'!C54</f>
        <v>0</v>
      </c>
    </row>
    <row r="55" spans="1:3" s="100" customFormat="1" ht="12" customHeight="1" thickBot="1">
      <c r="A55" s="32" t="s">
        <v>178</v>
      </c>
      <c r="B55" s="21" t="s">
        <v>297</v>
      </c>
      <c r="C55" s="593">
        <f>'9.1. sz. mell '!C55+'9.2. sz. mell '!C55+'9.3.. sz. mell'!C55</f>
        <v>37040</v>
      </c>
    </row>
    <row r="56" spans="1:3" s="100" customFormat="1" ht="12" customHeight="1">
      <c r="A56" s="458" t="s">
        <v>97</v>
      </c>
      <c r="B56" s="439" t="s">
        <v>298</v>
      </c>
      <c r="C56" s="314">
        <f>'9.1. sz. mell '!C56+'9.2. sz. mell '!C56+'9.3.. sz. mell'!C56</f>
        <v>0</v>
      </c>
    </row>
    <row r="57" spans="1:3" s="100" customFormat="1" ht="12" customHeight="1">
      <c r="A57" s="459" t="s">
        <v>98</v>
      </c>
      <c r="B57" s="440" t="s">
        <v>429</v>
      </c>
      <c r="C57" s="314">
        <f>'9.1. sz. mell '!C57+'9.2. sz. mell '!C57+'9.3.. sz. mell'!C57</f>
        <v>0</v>
      </c>
    </row>
    <row r="58" spans="1:3" s="100" customFormat="1" ht="12" customHeight="1">
      <c r="A58" s="459" t="s">
        <v>301</v>
      </c>
      <c r="B58" s="440" t="s">
        <v>299</v>
      </c>
      <c r="C58" s="314">
        <f>'9.1. sz. mell '!C58+'9.2. sz. mell '!C58+'9.3.. sz. mell'!C58</f>
        <v>37040</v>
      </c>
    </row>
    <row r="59" spans="1:3" s="100" customFormat="1" ht="12" customHeight="1" thickBot="1">
      <c r="A59" s="460" t="s">
        <v>302</v>
      </c>
      <c r="B59" s="441" t="s">
        <v>300</v>
      </c>
      <c r="C59" s="314">
        <f>'9.1. sz. mell '!C59+'9.2. sz. mell '!C59+'9.3.. sz. mell'!C59</f>
        <v>0</v>
      </c>
    </row>
    <row r="60" spans="1:3" s="100" customFormat="1" ht="12" customHeight="1" thickBot="1">
      <c r="A60" s="32" t="s">
        <v>26</v>
      </c>
      <c r="B60" s="306" t="s">
        <v>303</v>
      </c>
      <c r="C60" s="314">
        <f>'9.1. sz. mell '!C60+'9.2. sz. mell '!C60+'9.3.. sz. mell'!C60</f>
        <v>0</v>
      </c>
    </row>
    <row r="61" spans="1:3" s="100" customFormat="1" ht="12" customHeight="1">
      <c r="A61" s="458" t="s">
        <v>179</v>
      </c>
      <c r="B61" s="439" t="s">
        <v>305</v>
      </c>
      <c r="C61" s="314">
        <f>'9.1. sz. mell '!C61+'9.2. sz. mell '!C61+'9.3.. sz. mell'!C61</f>
        <v>0</v>
      </c>
    </row>
    <row r="62" spans="1:3" s="100" customFormat="1" ht="12" customHeight="1">
      <c r="A62" s="459" t="s">
        <v>180</v>
      </c>
      <c r="B62" s="440" t="s">
        <v>430</v>
      </c>
      <c r="C62" s="314">
        <f>'9.1. sz. mell '!C62+'9.2. sz. mell '!C62+'9.3.. sz. mell'!C62</f>
        <v>0</v>
      </c>
    </row>
    <row r="63" spans="1:3" s="100" customFormat="1" ht="12" customHeight="1">
      <c r="A63" s="459" t="s">
        <v>231</v>
      </c>
      <c r="B63" s="440" t="s">
        <v>306</v>
      </c>
      <c r="C63" s="314">
        <f>'9.1. sz. mell '!C63+'9.2. sz. mell '!C63+'9.3.. sz. mell'!C63</f>
        <v>0</v>
      </c>
    </row>
    <row r="64" spans="1:3" s="100" customFormat="1" ht="12" customHeight="1" thickBot="1">
      <c r="A64" s="460" t="s">
        <v>304</v>
      </c>
      <c r="B64" s="441" t="s">
        <v>307</v>
      </c>
      <c r="C64" s="319">
        <f>'9.1. sz. mell '!C64+'9.2. sz. mell '!C64+'9.3.. sz. mell'!C64</f>
        <v>0</v>
      </c>
    </row>
    <row r="65" spans="1:3" s="100" customFormat="1" ht="12" customHeight="1" thickBot="1">
      <c r="A65" s="32" t="s">
        <v>27</v>
      </c>
      <c r="B65" s="21" t="s">
        <v>308</v>
      </c>
      <c r="C65" s="595">
        <f>'9.1. sz. mell '!C65+'9.2. sz. mell '!C65+'9.3.. sz. mell'!C65</f>
        <v>49288381</v>
      </c>
    </row>
    <row r="66" spans="1:3" s="100" customFormat="1" ht="12" customHeight="1" thickBot="1">
      <c r="A66" s="461" t="s">
        <v>396</v>
      </c>
      <c r="B66" s="306" t="s">
        <v>310</v>
      </c>
      <c r="C66" s="593">
        <f>'9.1. sz. mell '!C66+'9.2. sz. mell '!C66+'9.3.. sz. mell'!C66</f>
        <v>0</v>
      </c>
    </row>
    <row r="67" spans="1:3" s="100" customFormat="1" ht="12" customHeight="1">
      <c r="A67" s="458" t="s">
        <v>338</v>
      </c>
      <c r="B67" s="439" t="s">
        <v>311</v>
      </c>
      <c r="C67" s="314">
        <f>'9.1. sz. mell '!C67+'9.2. sz. mell '!C67+'9.3.. sz. mell'!C67</f>
        <v>0</v>
      </c>
    </row>
    <row r="68" spans="1:3" s="100" customFormat="1" ht="12" customHeight="1">
      <c r="A68" s="459" t="s">
        <v>347</v>
      </c>
      <c r="B68" s="440" t="s">
        <v>312</v>
      </c>
      <c r="C68" s="314">
        <f>'9.1. sz. mell '!C68+'9.2. sz. mell '!C68+'9.3.. sz. mell'!C68</f>
        <v>0</v>
      </c>
    </row>
    <row r="69" spans="1:3" s="100" customFormat="1" ht="12" customHeight="1" thickBot="1">
      <c r="A69" s="460" t="s">
        <v>348</v>
      </c>
      <c r="B69" s="442" t="s">
        <v>464</v>
      </c>
      <c r="C69" s="319">
        <f>'9.1. sz. mell '!C69+'9.2. sz. mell '!C69+'9.3.. sz. mell'!C69</f>
        <v>0</v>
      </c>
    </row>
    <row r="70" spans="1:3" s="100" customFormat="1" ht="12" customHeight="1" thickBot="1">
      <c r="A70" s="461" t="s">
        <v>314</v>
      </c>
      <c r="B70" s="306" t="s">
        <v>315</v>
      </c>
      <c r="C70" s="593">
        <f>'9.1. sz. mell '!C70+'9.2. sz. mell '!C70+'9.3.. sz. mell'!C70</f>
        <v>0</v>
      </c>
    </row>
    <row r="71" spans="1:3" s="100" customFormat="1" ht="12" customHeight="1">
      <c r="A71" s="458" t="s">
        <v>147</v>
      </c>
      <c r="B71" s="439" t="s">
        <v>316</v>
      </c>
      <c r="C71" s="314">
        <f>'9.1. sz. mell '!C71+'9.2. sz. mell '!C71+'9.3.. sz. mell'!C71</f>
        <v>0</v>
      </c>
    </row>
    <row r="72" spans="1:3" s="100" customFormat="1" ht="12" customHeight="1">
      <c r="A72" s="459" t="s">
        <v>148</v>
      </c>
      <c r="B72" s="440" t="s">
        <v>577</v>
      </c>
      <c r="C72" s="314">
        <f>'9.1. sz. mell '!C72+'9.2. sz. mell '!C72+'9.3.. sz. mell'!C72</f>
        <v>0</v>
      </c>
    </row>
    <row r="73" spans="1:3" s="100" customFormat="1" ht="12" customHeight="1">
      <c r="A73" s="459" t="s">
        <v>339</v>
      </c>
      <c r="B73" s="440" t="s">
        <v>317</v>
      </c>
      <c r="C73" s="314">
        <f>'9.1. sz. mell '!C73+'9.2. sz. mell '!C73+'9.3.. sz. mell'!C73</f>
        <v>0</v>
      </c>
    </row>
    <row r="74" spans="1:3" s="100" customFormat="1" ht="12" customHeight="1" thickBot="1">
      <c r="A74" s="460" t="s">
        <v>340</v>
      </c>
      <c r="B74" s="308" t="s">
        <v>578</v>
      </c>
      <c r="C74" s="319">
        <f>'9.1. sz. mell '!C74+'9.2. sz. mell '!C74+'9.3.. sz. mell'!C74</f>
        <v>0</v>
      </c>
    </row>
    <row r="75" spans="1:3" s="100" customFormat="1" ht="12" customHeight="1" thickBot="1">
      <c r="A75" s="461" t="s">
        <v>318</v>
      </c>
      <c r="B75" s="306" t="s">
        <v>319</v>
      </c>
      <c r="C75" s="595">
        <f>'9.1. sz. mell '!C75+'9.2. sz. mell '!C75+'9.3.. sz. mell'!C75</f>
        <v>111065112</v>
      </c>
    </row>
    <row r="76" spans="1:3" s="100" customFormat="1" ht="12" customHeight="1">
      <c r="A76" s="458" t="s">
        <v>341</v>
      </c>
      <c r="B76" s="439" t="s">
        <v>320</v>
      </c>
      <c r="C76" s="314">
        <f>'9.1. sz. mell '!C76+'9.2. sz. mell '!C76+'9.3.. sz. mell'!C76</f>
        <v>111065112</v>
      </c>
    </row>
    <row r="77" spans="1:3" s="100" customFormat="1" ht="12" customHeight="1" thickBot="1">
      <c r="A77" s="460" t="s">
        <v>342</v>
      </c>
      <c r="B77" s="441" t="s">
        <v>321</v>
      </c>
      <c r="C77" s="319">
        <f>'9.1. sz. mell '!C77+'9.2. sz. mell '!C77+'9.3.. sz. mell'!C77</f>
        <v>0</v>
      </c>
    </row>
    <row r="78" spans="1:3" s="99" customFormat="1" ht="12" customHeight="1" thickBot="1">
      <c r="A78" s="461" t="s">
        <v>322</v>
      </c>
      <c r="B78" s="306" t="s">
        <v>323</v>
      </c>
      <c r="C78" s="593">
        <f>'9.1. sz. mell '!C78+'9.2. sz. mell '!C78+'9.3.. sz. mell'!C78</f>
        <v>0</v>
      </c>
    </row>
    <row r="79" spans="1:3" s="100" customFormat="1" ht="12" customHeight="1">
      <c r="A79" s="458" t="s">
        <v>343</v>
      </c>
      <c r="B79" s="439" t="s">
        <v>324</v>
      </c>
      <c r="C79" s="314">
        <f>'9.1. sz. mell '!C79+'9.2. sz. mell '!C79+'9.3.. sz. mell'!C79</f>
        <v>0</v>
      </c>
    </row>
    <row r="80" spans="1:3" s="100" customFormat="1" ht="12" customHeight="1">
      <c r="A80" s="459" t="s">
        <v>344</v>
      </c>
      <c r="B80" s="440" t="s">
        <v>325</v>
      </c>
      <c r="C80" s="314">
        <f>'9.1. sz. mell '!C80+'9.2. sz. mell '!C80+'9.3.. sz. mell'!C80</f>
        <v>0</v>
      </c>
    </row>
    <row r="81" spans="1:3" s="100" customFormat="1" ht="12" customHeight="1" thickBot="1">
      <c r="A81" s="460" t="s">
        <v>345</v>
      </c>
      <c r="B81" s="441" t="s">
        <v>579</v>
      </c>
      <c r="C81" s="319">
        <f>'9.1. sz. mell '!C81+'9.2. sz. mell '!C81+'9.3.. sz. mell'!C81</f>
        <v>0</v>
      </c>
    </row>
    <row r="82" spans="1:3" s="100" customFormat="1" ht="12" customHeight="1" thickBot="1">
      <c r="A82" s="461" t="s">
        <v>326</v>
      </c>
      <c r="B82" s="306" t="s">
        <v>346</v>
      </c>
      <c r="C82" s="593">
        <f>'9.1. sz. mell '!C82+'9.2. sz. mell '!C82+'9.3.. sz. mell'!C82</f>
        <v>0</v>
      </c>
    </row>
    <row r="83" spans="1:3" s="100" customFormat="1" ht="12" customHeight="1">
      <c r="A83" s="462" t="s">
        <v>327</v>
      </c>
      <c r="B83" s="439" t="s">
        <v>328</v>
      </c>
      <c r="C83" s="314">
        <f>'9.1. sz. mell '!C83+'9.2. sz. mell '!C83+'9.3.. sz. mell'!C83</f>
        <v>0</v>
      </c>
    </row>
    <row r="84" spans="1:3" s="100" customFormat="1" ht="12" customHeight="1">
      <c r="A84" s="463" t="s">
        <v>329</v>
      </c>
      <c r="B84" s="440" t="s">
        <v>330</v>
      </c>
      <c r="C84" s="314">
        <f>'9.1. sz. mell '!C84+'9.2. sz. mell '!C84+'9.3.. sz. mell'!C84</f>
        <v>0</v>
      </c>
    </row>
    <row r="85" spans="1:3" s="100" customFormat="1" ht="12" customHeight="1">
      <c r="A85" s="463" t="s">
        <v>331</v>
      </c>
      <c r="B85" s="440" t="s">
        <v>332</v>
      </c>
      <c r="C85" s="314">
        <f>'9.1. sz. mell '!C85+'9.2. sz. mell '!C85+'9.3.. sz. mell'!C85</f>
        <v>0</v>
      </c>
    </row>
    <row r="86" spans="1:3" s="99" customFormat="1" ht="12" customHeight="1" thickBot="1">
      <c r="A86" s="464" t="s">
        <v>333</v>
      </c>
      <c r="B86" s="441" t="s">
        <v>334</v>
      </c>
      <c r="C86" s="319">
        <f>'9.1. sz. mell '!C86+'9.2. sz. mell '!C86+'9.3.. sz. mell'!C86</f>
        <v>0</v>
      </c>
    </row>
    <row r="87" spans="1:3" s="99" customFormat="1" ht="12" customHeight="1" thickBot="1">
      <c r="A87" s="461" t="s">
        <v>335</v>
      </c>
      <c r="B87" s="306" t="s">
        <v>478</v>
      </c>
      <c r="C87" s="593">
        <f>'9.1. sz. mell '!C87+'9.2. sz. mell '!C87+'9.3.. sz. mell'!C87</f>
        <v>0</v>
      </c>
    </row>
    <row r="88" spans="1:3" s="99" customFormat="1" ht="12" customHeight="1" thickBot="1">
      <c r="A88" s="461" t="s">
        <v>510</v>
      </c>
      <c r="B88" s="306" t="s">
        <v>336</v>
      </c>
      <c r="C88" s="593">
        <f>'9.1. sz. mell '!C88+'9.2. sz. mell '!C88+'9.3.. sz. mell'!C88</f>
        <v>0</v>
      </c>
    </row>
    <row r="89" spans="1:3" s="99" customFormat="1" ht="12" customHeight="1" thickBot="1">
      <c r="A89" s="461" t="s">
        <v>511</v>
      </c>
      <c r="B89" s="446" t="s">
        <v>481</v>
      </c>
      <c r="C89" s="595">
        <f>'9.1. sz. mell '!C89+'9.2. sz. mell '!C89+'9.3.. sz. mell'!C89</f>
        <v>111065112</v>
      </c>
    </row>
    <row r="90" spans="1:3" s="99" customFormat="1" ht="12" customHeight="1" thickBot="1">
      <c r="A90" s="465" t="s">
        <v>512</v>
      </c>
      <c r="B90" s="447" t="s">
        <v>513</v>
      </c>
      <c r="C90" s="595">
        <f>'9.1. sz. mell '!C90+'9.2. sz. mell '!C90+'9.3.. sz. mell'!C90</f>
        <v>160353493</v>
      </c>
    </row>
    <row r="91" spans="1:3" s="100" customFormat="1" ht="15" customHeight="1" thickBot="1">
      <c r="A91" s="250"/>
      <c r="B91" s="251"/>
      <c r="C91" s="381"/>
    </row>
    <row r="92" spans="1:3" s="71" customFormat="1" ht="16.5" customHeight="1" thickBot="1">
      <c r="A92" s="254"/>
      <c r="B92" s="255" t="s">
        <v>58</v>
      </c>
      <c r="C92" s="383"/>
    </row>
    <row r="93" spans="1:3" s="101" customFormat="1" ht="12" customHeight="1" thickBot="1">
      <c r="A93" s="432" t="s">
        <v>19</v>
      </c>
      <c r="B93" s="28" t="s">
        <v>517</v>
      </c>
      <c r="C93" s="310">
        <f>+C94+C95+C96+C97+C98+C111</f>
        <v>73680047</v>
      </c>
    </row>
    <row r="94" spans="1:3" ht="12" customHeight="1">
      <c r="A94" s="466" t="s">
        <v>99</v>
      </c>
      <c r="B94" s="10" t="s">
        <v>50</v>
      </c>
      <c r="C94" s="312">
        <f>'9.1. sz. mell '!C94+'9.2. sz. mell '!C94+'9.3.. sz. mell'!C94</f>
        <v>13298855</v>
      </c>
    </row>
    <row r="95" spans="1:3" ht="12" customHeight="1">
      <c r="A95" s="459" t="s">
        <v>100</v>
      </c>
      <c r="B95" s="8" t="s">
        <v>181</v>
      </c>
      <c r="C95" s="313">
        <f>'9.1. sz. mell '!C95+'9.2. sz. mell '!C95+'9.3.. sz. mell'!C95</f>
        <v>2433082</v>
      </c>
    </row>
    <row r="96" spans="1:3" ht="12" customHeight="1">
      <c r="A96" s="459" t="s">
        <v>101</v>
      </c>
      <c r="B96" s="8" t="s">
        <v>140</v>
      </c>
      <c r="C96" s="313">
        <f>'9.1. sz. mell '!C96+'9.2. sz. mell '!C96+'9.3.. sz. mell'!C96</f>
        <v>20727982</v>
      </c>
    </row>
    <row r="97" spans="1:3" ht="12" customHeight="1">
      <c r="A97" s="459" t="s">
        <v>102</v>
      </c>
      <c r="B97" s="11" t="s">
        <v>182</v>
      </c>
      <c r="C97" s="313">
        <f>'9.1. sz. mell '!C97+'9.2. sz. mell '!C97+'9.3.. sz. mell'!C97</f>
        <v>6499000</v>
      </c>
    </row>
    <row r="98" spans="1:3" ht="12" customHeight="1">
      <c r="A98" s="459" t="s">
        <v>112</v>
      </c>
      <c r="B98" s="19" t="s">
        <v>183</v>
      </c>
      <c r="C98" s="313">
        <f>'9.1. sz. mell '!C98+'9.2. sz. mell '!C98+'9.3.. sz. mell'!C98</f>
        <v>4906719</v>
      </c>
    </row>
    <row r="99" spans="1:3" ht="12" customHeight="1">
      <c r="A99" s="459" t="s">
        <v>103</v>
      </c>
      <c r="B99" s="8" t="s">
        <v>514</v>
      </c>
      <c r="C99" s="313">
        <f>'9.1. sz. mell '!C99+'9.2. sz. mell '!C99+'9.3.. sz. mell'!C99</f>
        <v>48600</v>
      </c>
    </row>
    <row r="100" spans="1:3" ht="12" customHeight="1">
      <c r="A100" s="459" t="s">
        <v>104</v>
      </c>
      <c r="B100" s="148" t="s">
        <v>444</v>
      </c>
      <c r="C100" s="313">
        <f>'9.1. sz. mell '!C100+'9.2. sz. mell '!C100+'9.3.. sz. mell'!C100</f>
        <v>0</v>
      </c>
    </row>
    <row r="101" spans="1:3" ht="12" customHeight="1">
      <c r="A101" s="459" t="s">
        <v>113</v>
      </c>
      <c r="B101" s="148" t="s">
        <v>443</v>
      </c>
      <c r="C101" s="313">
        <f>'9.1. sz. mell '!C101+'9.2. sz. mell '!C101+'9.3.. sz. mell'!C101</f>
        <v>0</v>
      </c>
    </row>
    <row r="102" spans="1:3" ht="12" customHeight="1">
      <c r="A102" s="459" t="s">
        <v>114</v>
      </c>
      <c r="B102" s="148" t="s">
        <v>352</v>
      </c>
      <c r="C102" s="313">
        <f>'9.1. sz. mell '!C102+'9.2. sz. mell '!C102+'9.3.. sz. mell'!C102</f>
        <v>0</v>
      </c>
    </row>
    <row r="103" spans="1:3" ht="12" customHeight="1">
      <c r="A103" s="459" t="s">
        <v>115</v>
      </c>
      <c r="B103" s="149" t="s">
        <v>353</v>
      </c>
      <c r="C103" s="313">
        <f>'9.1. sz. mell '!C103+'9.2. sz. mell '!C103+'9.3.. sz. mell'!C103</f>
        <v>0</v>
      </c>
    </row>
    <row r="104" spans="1:3" ht="12" customHeight="1">
      <c r="A104" s="459" t="s">
        <v>116</v>
      </c>
      <c r="B104" s="149" t="s">
        <v>354</v>
      </c>
      <c r="C104" s="313">
        <f>'9.1. sz. mell '!C104+'9.2. sz. mell '!C104+'9.3.. sz. mell'!C104</f>
        <v>0</v>
      </c>
    </row>
    <row r="105" spans="1:3" ht="12" customHeight="1">
      <c r="A105" s="459" t="s">
        <v>118</v>
      </c>
      <c r="B105" s="148" t="str">
        <f>'1.1.sz.mell '!B105</f>
        <v>   - Egyéb működési célú végleges támogatások ÁH-n belülre</v>
      </c>
      <c r="C105" s="313">
        <f>'9.1. sz. mell '!C105+'9.2. sz. mell '!C105+'9.3.. sz. mell'!C105</f>
        <v>3553119</v>
      </c>
    </row>
    <row r="106" spans="1:3" ht="12" customHeight="1">
      <c r="A106" s="459" t="s">
        <v>184</v>
      </c>
      <c r="B106" s="148" t="s">
        <v>356</v>
      </c>
      <c r="C106" s="313">
        <f>'9.1. sz. mell '!C106+'9.2. sz. mell '!C106+'9.3.. sz. mell'!C106</f>
        <v>0</v>
      </c>
    </row>
    <row r="107" spans="1:3" ht="12" customHeight="1">
      <c r="A107" s="459" t="s">
        <v>350</v>
      </c>
      <c r="B107" s="149" t="s">
        <v>357</v>
      </c>
      <c r="C107" s="313">
        <f>'9.1. sz. mell '!C107+'9.2. sz. mell '!C107+'9.3.. sz. mell'!C107</f>
        <v>0</v>
      </c>
    </row>
    <row r="108" spans="1:3" ht="12" customHeight="1">
      <c r="A108" s="467" t="s">
        <v>351</v>
      </c>
      <c r="B108" s="150" t="s">
        <v>358</v>
      </c>
      <c r="C108" s="313">
        <f>'9.1. sz. mell '!C108+'9.2. sz. mell '!C108+'9.3.. sz. mell'!C108</f>
        <v>0</v>
      </c>
    </row>
    <row r="109" spans="1:3" ht="12" customHeight="1">
      <c r="A109" s="459" t="s">
        <v>441</v>
      </c>
      <c r="B109" s="150" t="s">
        <v>359</v>
      </c>
      <c r="C109" s="313">
        <f>'9.1. sz. mell '!C109+'9.2. sz. mell '!C109+'9.3.. sz. mell'!C109</f>
        <v>0</v>
      </c>
    </row>
    <row r="110" spans="1:3" ht="12" customHeight="1">
      <c r="A110" s="459" t="s">
        <v>442</v>
      </c>
      <c r="B110" s="149" t="s">
        <v>360</v>
      </c>
      <c r="C110" s="313">
        <f>'9.1. sz. mell '!C110+'9.2. sz. mell '!C110+'9.3.. sz. mell'!C110</f>
        <v>1305000</v>
      </c>
    </row>
    <row r="111" spans="1:3" ht="12" customHeight="1">
      <c r="A111" s="459" t="s">
        <v>446</v>
      </c>
      <c r="B111" s="11" t="s">
        <v>51</v>
      </c>
      <c r="C111" s="313">
        <f>'9.1. sz. mell '!C111+'9.2. sz. mell '!C111+'9.3.. sz. mell'!C111</f>
        <v>25814409</v>
      </c>
    </row>
    <row r="112" spans="1:3" ht="12" customHeight="1">
      <c r="A112" s="460" t="s">
        <v>447</v>
      </c>
      <c r="B112" s="8" t="s">
        <v>515</v>
      </c>
      <c r="C112" s="313">
        <f>'9.1. sz. mell '!C112+'9.2. sz. mell '!C112+'9.3.. sz. mell'!C112</f>
        <v>3282281</v>
      </c>
    </row>
    <row r="113" spans="1:3" ht="12" customHeight="1" thickBot="1">
      <c r="A113" s="468" t="s">
        <v>448</v>
      </c>
      <c r="B113" s="151" t="s">
        <v>516</v>
      </c>
      <c r="C113" s="319">
        <f>'9.1. sz. mell '!C113+'9.2. sz. mell '!C113+'9.3.. sz. mell'!C113</f>
        <v>22532128</v>
      </c>
    </row>
    <row r="114" spans="1:3" ht="12" customHeight="1" thickBot="1">
      <c r="A114" s="32" t="s">
        <v>20</v>
      </c>
      <c r="B114" s="27" t="s">
        <v>361</v>
      </c>
      <c r="C114" s="593">
        <f>'9.1. sz. mell '!C114+'9.2. sz. mell '!C114+'9.3.. sz. mell'!C114</f>
        <v>85568017</v>
      </c>
    </row>
    <row r="115" spans="1:3" ht="12" customHeight="1">
      <c r="A115" s="458" t="s">
        <v>105</v>
      </c>
      <c r="B115" s="8" t="s">
        <v>230</v>
      </c>
      <c r="C115" s="314">
        <f>'9.1. sz. mell '!C115+'9.2. sz. mell '!C115+'9.3.. sz. mell'!C115</f>
        <v>67185537</v>
      </c>
    </row>
    <row r="116" spans="1:3" ht="12" customHeight="1">
      <c r="A116" s="458" t="s">
        <v>106</v>
      </c>
      <c r="B116" s="12" t="s">
        <v>365</v>
      </c>
      <c r="C116" s="313">
        <f>'9.1. sz. mell '!C116+'9.2. sz. mell '!C116+'9.3.. sz. mell'!C116</f>
        <v>60124093</v>
      </c>
    </row>
    <row r="117" spans="1:3" ht="12" customHeight="1">
      <c r="A117" s="458" t="s">
        <v>107</v>
      </c>
      <c r="B117" s="12" t="s">
        <v>185</v>
      </c>
      <c r="C117" s="313">
        <f>'9.1. sz. mell '!C117+'9.2. sz. mell '!C117+'9.3.. sz. mell'!C117</f>
        <v>18382480</v>
      </c>
    </row>
    <row r="118" spans="1:3" ht="12" customHeight="1">
      <c r="A118" s="458" t="s">
        <v>108</v>
      </c>
      <c r="B118" s="12" t="s">
        <v>366</v>
      </c>
      <c r="C118" s="313">
        <f>'9.1. sz. mell '!C118+'9.2. sz. mell '!C118+'9.3.. sz. mell'!C118</f>
        <v>16546246</v>
      </c>
    </row>
    <row r="119" spans="1:3" ht="12" customHeight="1">
      <c r="A119" s="458" t="s">
        <v>109</v>
      </c>
      <c r="B119" s="308" t="s">
        <v>232</v>
      </c>
      <c r="C119" s="313">
        <f>'9.1. sz. mell '!C119+'9.2. sz. mell '!C119+'9.3.. sz. mell'!C119</f>
        <v>0</v>
      </c>
    </row>
    <row r="120" spans="1:3" ht="12" customHeight="1">
      <c r="A120" s="458" t="s">
        <v>117</v>
      </c>
      <c r="B120" s="307" t="s">
        <v>431</v>
      </c>
      <c r="C120" s="313">
        <f>'9.1. sz. mell '!C120+'9.2. sz. mell '!C120+'9.3.. sz. mell'!C120</f>
        <v>0</v>
      </c>
    </row>
    <row r="121" spans="1:3" ht="12" customHeight="1">
      <c r="A121" s="458" t="s">
        <v>119</v>
      </c>
      <c r="B121" s="435" t="s">
        <v>371</v>
      </c>
      <c r="C121" s="313">
        <f>'9.1. sz. mell '!C121+'9.2. sz. mell '!C121+'9.3.. sz. mell'!C121</f>
        <v>0</v>
      </c>
    </row>
    <row r="122" spans="1:3" ht="12" customHeight="1">
      <c r="A122" s="458" t="s">
        <v>186</v>
      </c>
      <c r="B122" s="149" t="s">
        <v>354</v>
      </c>
      <c r="C122" s="313">
        <f>'9.1. sz. mell '!C122+'9.2. sz. mell '!C122+'9.3.. sz. mell'!C122</f>
        <v>0</v>
      </c>
    </row>
    <row r="123" spans="1:3" ht="12" customHeight="1">
      <c r="A123" s="458" t="s">
        <v>187</v>
      </c>
      <c r="B123" s="149" t="s">
        <v>370</v>
      </c>
      <c r="C123" s="313">
        <f>'9.1. sz. mell '!C123+'9.2. sz. mell '!C123+'9.3.. sz. mell'!C123</f>
        <v>0</v>
      </c>
    </row>
    <row r="124" spans="1:3" ht="12" customHeight="1">
      <c r="A124" s="458" t="s">
        <v>188</v>
      </c>
      <c r="B124" s="149" t="s">
        <v>369</v>
      </c>
      <c r="C124" s="313">
        <f>'9.1. sz. mell '!C124+'9.2. sz. mell '!C124+'9.3.. sz. mell'!C124</f>
        <v>0</v>
      </c>
    </row>
    <row r="125" spans="1:3" ht="12" customHeight="1">
      <c r="A125" s="458" t="s">
        <v>362</v>
      </c>
      <c r="B125" s="149" t="s">
        <v>357</v>
      </c>
      <c r="C125" s="313">
        <f>'9.1. sz. mell '!C125+'9.2. sz. mell '!C125+'9.3.. sz. mell'!C125</f>
        <v>0</v>
      </c>
    </row>
    <row r="126" spans="1:3" ht="12" customHeight="1">
      <c r="A126" s="458" t="s">
        <v>363</v>
      </c>
      <c r="B126" s="149" t="s">
        <v>368</v>
      </c>
      <c r="C126" s="313">
        <f>'9.1. sz. mell '!C126+'9.2. sz. mell '!C126+'9.3.. sz. mell'!C126</f>
        <v>0</v>
      </c>
    </row>
    <row r="127" spans="1:3" ht="12" customHeight="1" thickBot="1">
      <c r="A127" s="467" t="s">
        <v>364</v>
      </c>
      <c r="B127" s="149" t="s">
        <v>367</v>
      </c>
      <c r="C127" s="319">
        <f>'9.1. sz. mell '!C127+'9.2. sz. mell '!C127+'9.3.. sz. mell'!C127</f>
        <v>0</v>
      </c>
    </row>
    <row r="128" spans="1:3" ht="12" customHeight="1" thickBot="1">
      <c r="A128" s="32" t="s">
        <v>21</v>
      </c>
      <c r="B128" s="129" t="s">
        <v>451</v>
      </c>
      <c r="C128" s="593">
        <f>'9.1. sz. mell '!C128+'9.2. sz. mell '!C128+'9.3.. sz. mell'!C128</f>
        <v>159248064</v>
      </c>
    </row>
    <row r="129" spans="1:3" ht="12" customHeight="1" thickBot="1">
      <c r="A129" s="32" t="s">
        <v>22</v>
      </c>
      <c r="B129" s="129" t="s">
        <v>452</v>
      </c>
      <c r="C129" s="593">
        <f>'9.1. sz. mell '!C129+'9.2. sz. mell '!C129+'9.3.. sz. mell'!C129</f>
        <v>0</v>
      </c>
    </row>
    <row r="130" spans="1:3" s="101" customFormat="1" ht="12" customHeight="1">
      <c r="A130" s="458" t="s">
        <v>269</v>
      </c>
      <c r="B130" s="9" t="s">
        <v>520</v>
      </c>
      <c r="C130" s="314">
        <f>'9.1. sz. mell '!C130+'9.2. sz. mell '!C130+'9.3.. sz. mell'!C130</f>
        <v>0</v>
      </c>
    </row>
    <row r="131" spans="1:3" ht="12" customHeight="1">
      <c r="A131" s="458" t="s">
        <v>270</v>
      </c>
      <c r="B131" s="9" t="s">
        <v>460</v>
      </c>
      <c r="C131" s="313">
        <f>'9.1. sz. mell '!C131+'9.2. sz. mell '!C131+'9.3.. sz. mell'!C131</f>
        <v>0</v>
      </c>
    </row>
    <row r="132" spans="1:3" ht="12" customHeight="1" thickBot="1">
      <c r="A132" s="467" t="s">
        <v>271</v>
      </c>
      <c r="B132" s="7" t="s">
        <v>519</v>
      </c>
      <c r="C132" s="319">
        <f>'9.1. sz. mell '!C132+'9.2. sz. mell '!C132+'9.3.. sz. mell'!C132</f>
        <v>0</v>
      </c>
    </row>
    <row r="133" spans="1:3" ht="12" customHeight="1" thickBot="1">
      <c r="A133" s="32" t="s">
        <v>23</v>
      </c>
      <c r="B133" s="129" t="s">
        <v>453</v>
      </c>
      <c r="C133" s="593">
        <f>'9.1. sz. mell '!C133+'9.2. sz. mell '!C133+'9.3.. sz. mell'!C133</f>
        <v>0</v>
      </c>
    </row>
    <row r="134" spans="1:3" ht="12" customHeight="1">
      <c r="A134" s="458" t="s">
        <v>92</v>
      </c>
      <c r="B134" s="9" t="s">
        <v>462</v>
      </c>
      <c r="C134" s="314">
        <f>'9.1. sz. mell '!C134+'9.2. sz. mell '!C134+'9.3.. sz. mell'!C134</f>
        <v>0</v>
      </c>
    </row>
    <row r="135" spans="1:3" ht="12" customHeight="1">
      <c r="A135" s="458" t="s">
        <v>93</v>
      </c>
      <c r="B135" s="9" t="s">
        <v>454</v>
      </c>
      <c r="C135" s="313">
        <f>'9.1. sz. mell '!C135+'9.2. sz. mell '!C135+'9.3.. sz. mell'!C135</f>
        <v>0</v>
      </c>
    </row>
    <row r="136" spans="1:3" ht="12" customHeight="1">
      <c r="A136" s="458" t="s">
        <v>94</v>
      </c>
      <c r="B136" s="9" t="s">
        <v>455</v>
      </c>
      <c r="C136" s="313">
        <f>'9.1. sz. mell '!C136+'9.2. sz. mell '!C136+'9.3.. sz. mell'!C136</f>
        <v>0</v>
      </c>
    </row>
    <row r="137" spans="1:3" ht="12" customHeight="1">
      <c r="A137" s="458" t="s">
        <v>173</v>
      </c>
      <c r="B137" s="9" t="s">
        <v>518</v>
      </c>
      <c r="C137" s="313">
        <f>'9.1. sz. mell '!C137+'9.2. sz. mell '!C137+'9.3.. sz. mell'!C137</f>
        <v>0</v>
      </c>
    </row>
    <row r="138" spans="1:3" ht="12" customHeight="1">
      <c r="A138" s="458" t="s">
        <v>174</v>
      </c>
      <c r="B138" s="9" t="s">
        <v>457</v>
      </c>
      <c r="C138" s="313">
        <f>'9.1. sz. mell '!C138+'9.2. sz. mell '!C138+'9.3.. sz. mell'!C138</f>
        <v>0</v>
      </c>
    </row>
    <row r="139" spans="1:3" s="101" customFormat="1" ht="12" customHeight="1" thickBot="1">
      <c r="A139" s="467" t="s">
        <v>175</v>
      </c>
      <c r="B139" s="7" t="s">
        <v>458</v>
      </c>
      <c r="C139" s="319">
        <f>'9.1. sz. mell '!C139+'9.2. sz. mell '!C139+'9.3.. sz. mell'!C139</f>
        <v>0</v>
      </c>
    </row>
    <row r="140" spans="1:11" ht="12" customHeight="1" thickBot="1">
      <c r="A140" s="32" t="s">
        <v>24</v>
      </c>
      <c r="B140" s="129" t="s">
        <v>546</v>
      </c>
      <c r="C140" s="593">
        <f>'9.1. sz. mell '!C140+'9.2. sz. mell '!C140+'9.3.. sz. mell'!C140</f>
        <v>1105429</v>
      </c>
      <c r="K140" s="261"/>
    </row>
    <row r="141" spans="1:3" ht="12.75">
      <c r="A141" s="458" t="s">
        <v>95</v>
      </c>
      <c r="B141" s="9" t="s">
        <v>372</v>
      </c>
      <c r="C141" s="314">
        <f>'9.1. sz. mell '!C141+'9.2. sz. mell '!C141+'9.3.. sz. mell'!C141</f>
        <v>0</v>
      </c>
    </row>
    <row r="142" spans="1:3" ht="12" customHeight="1">
      <c r="A142" s="458" t="s">
        <v>96</v>
      </c>
      <c r="B142" s="9" t="s">
        <v>373</v>
      </c>
      <c r="C142" s="313">
        <f>'9.1. sz. mell '!C142+'9.2. sz. mell '!C142+'9.3.. sz. mell'!C142</f>
        <v>1105429</v>
      </c>
    </row>
    <row r="143" spans="1:3" ht="12" customHeight="1">
      <c r="A143" s="458" t="s">
        <v>289</v>
      </c>
      <c r="B143" s="9" t="s">
        <v>545</v>
      </c>
      <c r="C143" s="313">
        <f>'9.1. sz. mell '!C143+'9.2. sz. mell '!C143+'9.3.. sz. mell'!C143</f>
        <v>0</v>
      </c>
    </row>
    <row r="144" spans="1:3" s="101" customFormat="1" ht="12" customHeight="1">
      <c r="A144" s="458" t="s">
        <v>290</v>
      </c>
      <c r="B144" s="9" t="s">
        <v>467</v>
      </c>
      <c r="C144" s="313">
        <f>'9.1. sz. mell '!C144+'9.2. sz. mell '!C144+'9.3.. sz. mell'!C144</f>
        <v>0</v>
      </c>
    </row>
    <row r="145" spans="1:3" s="101" customFormat="1" ht="12" customHeight="1" thickBot="1">
      <c r="A145" s="467" t="s">
        <v>291</v>
      </c>
      <c r="B145" s="7" t="s">
        <v>392</v>
      </c>
      <c r="C145" s="319">
        <f>'9.1. sz. mell '!C145+'9.2. sz. mell '!C145+'9.3.. sz. mell'!C145</f>
        <v>0</v>
      </c>
    </row>
    <row r="146" spans="1:3" s="101" customFormat="1" ht="12" customHeight="1" thickBot="1">
      <c r="A146" s="32" t="s">
        <v>25</v>
      </c>
      <c r="B146" s="129" t="s">
        <v>468</v>
      </c>
      <c r="C146" s="593">
        <f>'9.1. sz. mell '!C146+'9.2. sz. mell '!C146+'9.3.. sz. mell'!C146</f>
        <v>0</v>
      </c>
    </row>
    <row r="147" spans="1:3" s="101" customFormat="1" ht="12" customHeight="1">
      <c r="A147" s="458" t="s">
        <v>97</v>
      </c>
      <c r="B147" s="9" t="s">
        <v>463</v>
      </c>
      <c r="C147" s="314">
        <f>'9.1. sz. mell '!C147+'9.2. sz. mell '!C147+'9.3.. sz. mell'!C147</f>
        <v>0</v>
      </c>
    </row>
    <row r="148" spans="1:3" s="101" customFormat="1" ht="12" customHeight="1">
      <c r="A148" s="458" t="s">
        <v>98</v>
      </c>
      <c r="B148" s="9" t="s">
        <v>470</v>
      </c>
      <c r="C148" s="313">
        <f>'9.1. sz. mell '!C148+'9.2. sz. mell '!C148+'9.3.. sz. mell'!C148</f>
        <v>0</v>
      </c>
    </row>
    <row r="149" spans="1:3" s="101" customFormat="1" ht="12" customHeight="1">
      <c r="A149" s="458" t="s">
        <v>301</v>
      </c>
      <c r="B149" s="9" t="s">
        <v>465</v>
      </c>
      <c r="C149" s="313">
        <f>'9.1. sz. mell '!C149+'9.2. sz. mell '!C149+'9.3.. sz. mell'!C149</f>
        <v>0</v>
      </c>
    </row>
    <row r="150" spans="1:3" s="101" customFormat="1" ht="12" customHeight="1">
      <c r="A150" s="458" t="s">
        <v>302</v>
      </c>
      <c r="B150" s="9" t="s">
        <v>521</v>
      </c>
      <c r="C150" s="313">
        <f>'9.1. sz. mell '!C150+'9.2. sz. mell '!C150+'9.3.. sz. mell'!C150</f>
        <v>0</v>
      </c>
    </row>
    <row r="151" spans="1:3" ht="12.75" customHeight="1" thickBot="1">
      <c r="A151" s="467" t="s">
        <v>469</v>
      </c>
      <c r="B151" s="7" t="s">
        <v>472</v>
      </c>
      <c r="C151" s="319">
        <f>'9.1. sz. mell '!C151+'9.2. sz. mell '!C151+'9.3.. sz. mell'!C151</f>
        <v>0</v>
      </c>
    </row>
    <row r="152" spans="1:3" ht="12.75" customHeight="1" thickBot="1">
      <c r="A152" s="513" t="s">
        <v>26</v>
      </c>
      <c r="B152" s="129" t="s">
        <v>473</v>
      </c>
      <c r="C152" s="593">
        <f>'9.1. sz. mell '!C152+'9.2. sz. mell '!C152+'9.3.. sz. mell'!C152</f>
        <v>0</v>
      </c>
    </row>
    <row r="153" spans="1:3" ht="12.75" customHeight="1" thickBot="1">
      <c r="A153" s="513" t="s">
        <v>27</v>
      </c>
      <c r="B153" s="129" t="s">
        <v>474</v>
      </c>
      <c r="C153" s="593">
        <f>'9.1. sz. mell '!C153+'9.2. sz. mell '!C153+'9.3.. sz. mell'!C153</f>
        <v>0</v>
      </c>
    </row>
    <row r="154" spans="1:3" ht="12" customHeight="1" thickBot="1">
      <c r="A154" s="32" t="s">
        <v>28</v>
      </c>
      <c r="B154" s="129" t="s">
        <v>476</v>
      </c>
      <c r="C154" s="314">
        <f>'9.1. sz. mell '!C154+'9.2. sz. mell '!C154+'9.3.. sz. mell'!C154</f>
        <v>1105429</v>
      </c>
    </row>
    <row r="155" spans="1:3" ht="15" customHeight="1" thickBot="1">
      <c r="A155" s="469" t="s">
        <v>29</v>
      </c>
      <c r="B155" s="402" t="s">
        <v>475</v>
      </c>
      <c r="C155" s="449">
        <f>+C128+C154</f>
        <v>160353493</v>
      </c>
    </row>
    <row r="156" spans="1:3" ht="13.5" thickBot="1">
      <c r="A156" s="410"/>
      <c r="B156" s="411"/>
      <c r="C156" s="412"/>
    </row>
    <row r="157" spans="1:3" ht="15" customHeight="1" thickBot="1">
      <c r="A157" s="259" t="s">
        <v>522</v>
      </c>
      <c r="B157" s="260"/>
      <c r="C157" s="126">
        <v>2</v>
      </c>
    </row>
    <row r="158" spans="1:3" ht="14.25" customHeight="1" thickBot="1">
      <c r="A158" s="259" t="s">
        <v>204</v>
      </c>
      <c r="B158" s="260"/>
      <c r="C158" s="126">
        <v>5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8" r:id="rId1"/>
  <rowBreaks count="1" manualBreakCount="1">
    <brk id="90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view="pageBreakPreview" zoomScale="85" zoomScaleNormal="130" zoomScaleSheetLayoutView="85" workbookViewId="0" topLeftCell="A118">
      <selection activeCell="B106" sqref="B106"/>
    </sheetView>
  </sheetViews>
  <sheetFormatPr defaultColWidth="9.00390625" defaultRowHeight="12.75"/>
  <cols>
    <col min="1" max="1" width="19.50390625" style="413" customWidth="1"/>
    <col min="2" max="2" width="72.00390625" style="414" customWidth="1"/>
    <col min="3" max="3" width="25.00390625" style="415" customWidth="1"/>
    <col min="4" max="16384" width="9.375" style="3" customWidth="1"/>
  </cols>
  <sheetData>
    <row r="1" spans="1:3" s="2" customFormat="1" ht="16.5" customHeight="1" thickBot="1">
      <c r="A1" s="236"/>
      <c r="B1" s="238"/>
      <c r="C1" s="583" t="s">
        <v>597</v>
      </c>
    </row>
    <row r="2" spans="1:3" s="97" customFormat="1" ht="21" customHeight="1">
      <c r="A2" s="430" t="s">
        <v>62</v>
      </c>
      <c r="B2" s="372" t="s">
        <v>226</v>
      </c>
      <c r="C2" s="374" t="s">
        <v>55</v>
      </c>
    </row>
    <row r="3" spans="1:3" s="97" customFormat="1" ht="16.5" thickBot="1">
      <c r="A3" s="239" t="s">
        <v>201</v>
      </c>
      <c r="B3" s="373" t="s">
        <v>432</v>
      </c>
      <c r="C3" s="512" t="s">
        <v>60</v>
      </c>
    </row>
    <row r="4" spans="1:3" s="98" customFormat="1" ht="15.75" customHeight="1" thickBot="1">
      <c r="A4" s="240"/>
      <c r="B4" s="240"/>
      <c r="C4" s="241" t="str">
        <f>'9. sz. mell'!C4</f>
        <v>Forintban!</v>
      </c>
    </row>
    <row r="5" spans="1:3" ht="13.5" thickBot="1">
      <c r="A5" s="431" t="s">
        <v>203</v>
      </c>
      <c r="B5" s="242" t="s">
        <v>568</v>
      </c>
      <c r="C5" s="375" t="s">
        <v>56</v>
      </c>
    </row>
    <row r="6" spans="1:3" s="71" customFormat="1" ht="12.75" customHeight="1" thickBot="1">
      <c r="A6" s="205"/>
      <c r="B6" s="206" t="s">
        <v>496</v>
      </c>
      <c r="C6" s="207" t="s">
        <v>497</v>
      </c>
    </row>
    <row r="7" spans="1:3" s="71" customFormat="1" ht="15.75" customHeight="1" thickBot="1">
      <c r="A7" s="244"/>
      <c r="B7" s="245" t="s">
        <v>57</v>
      </c>
      <c r="C7" s="376"/>
    </row>
    <row r="8" spans="1:3" s="71" customFormat="1" ht="12" customHeight="1" thickBot="1">
      <c r="A8" s="32" t="s">
        <v>19</v>
      </c>
      <c r="B8" s="21" t="s">
        <v>253</v>
      </c>
      <c r="C8" s="311">
        <f>+C9+C10+C11+C12+C13+C14</f>
        <v>27635708</v>
      </c>
    </row>
    <row r="9" spans="1:3" s="99" customFormat="1" ht="12" customHeight="1">
      <c r="A9" s="458" t="s">
        <v>99</v>
      </c>
      <c r="B9" s="439" t="s">
        <v>254</v>
      </c>
      <c r="C9" s="314">
        <f>'1.1.sz.mell '!C6</f>
        <v>19075268</v>
      </c>
    </row>
    <row r="10" spans="1:3" s="100" customFormat="1" ht="12" customHeight="1">
      <c r="A10" s="459" t="s">
        <v>100</v>
      </c>
      <c r="B10" s="440" t="s">
        <v>255</v>
      </c>
      <c r="C10" s="314">
        <f>'1.1.sz.mell '!C7</f>
        <v>0</v>
      </c>
    </row>
    <row r="11" spans="1:3" s="100" customFormat="1" ht="12" customHeight="1">
      <c r="A11" s="459" t="s">
        <v>101</v>
      </c>
      <c r="B11" s="440" t="s">
        <v>555</v>
      </c>
      <c r="C11" s="314">
        <f>'1.1.sz.mell '!C8</f>
        <v>6760440</v>
      </c>
    </row>
    <row r="12" spans="1:3" s="100" customFormat="1" ht="12" customHeight="1">
      <c r="A12" s="459" t="s">
        <v>102</v>
      </c>
      <c r="B12" s="440" t="s">
        <v>257</v>
      </c>
      <c r="C12" s="314">
        <f>'1.1.sz.mell '!C9</f>
        <v>1800000</v>
      </c>
    </row>
    <row r="13" spans="1:3" s="100" customFormat="1" ht="12" customHeight="1">
      <c r="A13" s="459" t="s">
        <v>146</v>
      </c>
      <c r="B13" s="440" t="s">
        <v>509</v>
      </c>
      <c r="C13" s="314">
        <f>'1.1.sz.mell '!C10</f>
        <v>0</v>
      </c>
    </row>
    <row r="14" spans="1:3" s="99" customFormat="1" ht="12" customHeight="1" thickBot="1">
      <c r="A14" s="460" t="s">
        <v>103</v>
      </c>
      <c r="B14" s="441" t="s">
        <v>436</v>
      </c>
      <c r="C14" s="314">
        <f>'1.1.sz.mell '!C11</f>
        <v>0</v>
      </c>
    </row>
    <row r="15" spans="1:3" s="99" customFormat="1" ht="12" customHeight="1" thickBot="1">
      <c r="A15" s="32" t="s">
        <v>20</v>
      </c>
      <c r="B15" s="306" t="s">
        <v>258</v>
      </c>
      <c r="C15" s="311">
        <f>+C16+C17+C18+C19+C20</f>
        <v>4270655</v>
      </c>
    </row>
    <row r="16" spans="1:3" s="99" customFormat="1" ht="12" customHeight="1">
      <c r="A16" s="458" t="s">
        <v>105</v>
      </c>
      <c r="B16" s="439" t="s">
        <v>259</v>
      </c>
      <c r="C16" s="314">
        <f>'1.1.sz.mell '!C13</f>
        <v>0</v>
      </c>
    </row>
    <row r="17" spans="1:3" s="99" customFormat="1" ht="12" customHeight="1">
      <c r="A17" s="459" t="s">
        <v>106</v>
      </c>
      <c r="B17" s="440" t="s">
        <v>260</v>
      </c>
      <c r="C17" s="314">
        <f>'1.1.sz.mell '!C14</f>
        <v>0</v>
      </c>
    </row>
    <row r="18" spans="1:3" s="99" customFormat="1" ht="12" customHeight="1">
      <c r="A18" s="459" t="s">
        <v>107</v>
      </c>
      <c r="B18" s="440" t="s">
        <v>425</v>
      </c>
      <c r="C18" s="314">
        <f>'1.1.sz.mell '!C15</f>
        <v>0</v>
      </c>
    </row>
    <row r="19" spans="1:3" s="99" customFormat="1" ht="12" customHeight="1">
      <c r="A19" s="459" t="s">
        <v>108</v>
      </c>
      <c r="B19" s="440" t="s">
        <v>426</v>
      </c>
      <c r="C19" s="314">
        <f>'1.1.sz.mell '!C16</f>
        <v>0</v>
      </c>
    </row>
    <row r="20" spans="1:3" s="99" customFormat="1" ht="12" customHeight="1">
      <c r="A20" s="459" t="s">
        <v>109</v>
      </c>
      <c r="B20" s="440" t="s">
        <v>261</v>
      </c>
      <c r="C20" s="314">
        <f>'1.1.sz.mell '!C17</f>
        <v>4270655</v>
      </c>
    </row>
    <row r="21" spans="1:3" s="100" customFormat="1" ht="12" customHeight="1" thickBot="1">
      <c r="A21" s="460" t="s">
        <v>117</v>
      </c>
      <c r="B21" s="441" t="s">
        <v>262</v>
      </c>
      <c r="C21" s="314">
        <f>'1.1.sz.mell '!C18</f>
        <v>3170000</v>
      </c>
    </row>
    <row r="22" spans="1:3" s="100" customFormat="1" ht="12" customHeight="1" thickBot="1">
      <c r="A22" s="32" t="s">
        <v>21</v>
      </c>
      <c r="B22" s="21" t="s">
        <v>263</v>
      </c>
      <c r="C22" s="311">
        <f>+C23+C24+C25+C26+C27</f>
        <v>4455978</v>
      </c>
    </row>
    <row r="23" spans="1:3" s="100" customFormat="1" ht="12" customHeight="1">
      <c r="A23" s="458" t="s">
        <v>88</v>
      </c>
      <c r="B23" s="439" t="s">
        <v>264</v>
      </c>
      <c r="C23" s="314">
        <f>'1.1.sz.mell '!C20</f>
        <v>0</v>
      </c>
    </row>
    <row r="24" spans="1:3" s="99" customFormat="1" ht="12" customHeight="1">
      <c r="A24" s="459" t="s">
        <v>89</v>
      </c>
      <c r="B24" s="440" t="s">
        <v>265</v>
      </c>
      <c r="C24" s="314">
        <f>'1.1.sz.mell '!C21</f>
        <v>0</v>
      </c>
    </row>
    <row r="25" spans="1:3" s="100" customFormat="1" ht="12" customHeight="1">
      <c r="A25" s="459" t="s">
        <v>90</v>
      </c>
      <c r="B25" s="440" t="s">
        <v>427</v>
      </c>
      <c r="C25" s="314">
        <f>'1.1.sz.mell '!C22</f>
        <v>0</v>
      </c>
    </row>
    <row r="26" spans="1:3" s="100" customFormat="1" ht="12" customHeight="1">
      <c r="A26" s="459" t="s">
        <v>91</v>
      </c>
      <c r="B26" s="440" t="s">
        <v>428</v>
      </c>
      <c r="C26" s="314">
        <f>'1.1.sz.mell '!C23</f>
        <v>0</v>
      </c>
    </row>
    <row r="27" spans="1:3" s="100" customFormat="1" ht="12" customHeight="1">
      <c r="A27" s="459" t="s">
        <v>169</v>
      </c>
      <c r="B27" s="440" t="s">
        <v>266</v>
      </c>
      <c r="C27" s="314">
        <f>'1.1.sz.mell '!C24</f>
        <v>4455978</v>
      </c>
    </row>
    <row r="28" spans="1:3" s="100" customFormat="1" ht="12" customHeight="1" thickBot="1">
      <c r="A28" s="460" t="s">
        <v>170</v>
      </c>
      <c r="B28" s="441" t="s">
        <v>267</v>
      </c>
      <c r="C28" s="314">
        <f>'1.1.sz.mell '!C25</f>
        <v>0</v>
      </c>
    </row>
    <row r="29" spans="1:3" s="100" customFormat="1" ht="12" customHeight="1" thickBot="1">
      <c r="A29" s="32" t="s">
        <v>171</v>
      </c>
      <c r="B29" s="21" t="s">
        <v>565</v>
      </c>
      <c r="C29" s="317">
        <f>SUM(C30:C36)</f>
        <v>7010000</v>
      </c>
    </row>
    <row r="30" spans="1:3" s="100" customFormat="1" ht="12" customHeight="1">
      <c r="A30" s="458" t="s">
        <v>269</v>
      </c>
      <c r="B30" s="439" t="s">
        <v>560</v>
      </c>
      <c r="C30" s="314">
        <f>'1.1.sz.mell '!C27</f>
        <v>1950000</v>
      </c>
    </row>
    <row r="31" spans="1:3" s="100" customFormat="1" ht="12" customHeight="1">
      <c r="A31" s="459" t="s">
        <v>270</v>
      </c>
      <c r="B31" s="440" t="s">
        <v>561</v>
      </c>
      <c r="C31" s="314">
        <f>'1.1.sz.mell '!C28</f>
        <v>0</v>
      </c>
    </row>
    <row r="32" spans="1:3" s="100" customFormat="1" ht="12" customHeight="1">
      <c r="A32" s="459" t="s">
        <v>271</v>
      </c>
      <c r="B32" s="440" t="s">
        <v>562</v>
      </c>
      <c r="C32" s="314">
        <f>'1.1.sz.mell '!C29</f>
        <v>3500000</v>
      </c>
    </row>
    <row r="33" spans="1:3" s="100" customFormat="1" ht="12" customHeight="1">
      <c r="A33" s="459" t="s">
        <v>272</v>
      </c>
      <c r="B33" s="440" t="s">
        <v>563</v>
      </c>
      <c r="C33" s="314">
        <f>'1.1.sz.mell '!C30</f>
        <v>10000</v>
      </c>
    </row>
    <row r="34" spans="1:3" s="100" customFormat="1" ht="12" customHeight="1">
      <c r="A34" s="459" t="s">
        <v>557</v>
      </c>
      <c r="B34" s="440" t="s">
        <v>273</v>
      </c>
      <c r="C34" s="314">
        <f>'1.1.sz.mell '!C31</f>
        <v>1500000</v>
      </c>
    </row>
    <row r="35" spans="1:3" s="100" customFormat="1" ht="12" customHeight="1">
      <c r="A35" s="459" t="s">
        <v>558</v>
      </c>
      <c r="B35" s="440" t="s">
        <v>274</v>
      </c>
      <c r="C35" s="314">
        <f>'1.1.sz.mell '!C32</f>
        <v>0</v>
      </c>
    </row>
    <row r="36" spans="1:3" s="100" customFormat="1" ht="12" customHeight="1" thickBot="1">
      <c r="A36" s="460" t="s">
        <v>559</v>
      </c>
      <c r="B36" s="537" t="s">
        <v>275</v>
      </c>
      <c r="C36" s="314">
        <f>'1.1.sz.mell '!C33</f>
        <v>50000</v>
      </c>
    </row>
    <row r="37" spans="1:3" s="100" customFormat="1" ht="12" customHeight="1" thickBot="1">
      <c r="A37" s="32" t="s">
        <v>23</v>
      </c>
      <c r="B37" s="21" t="s">
        <v>437</v>
      </c>
      <c r="C37" s="311">
        <f>SUM(C38:C48)</f>
        <v>5869000</v>
      </c>
    </row>
    <row r="38" spans="1:3" s="100" customFormat="1" ht="12" customHeight="1">
      <c r="A38" s="458" t="s">
        <v>92</v>
      </c>
      <c r="B38" s="439" t="s">
        <v>278</v>
      </c>
      <c r="C38" s="314">
        <f>'1.1.sz.mell '!C35</f>
        <v>0</v>
      </c>
    </row>
    <row r="39" spans="1:3" s="100" customFormat="1" ht="12" customHeight="1">
      <c r="A39" s="459" t="s">
        <v>93</v>
      </c>
      <c r="B39" s="440" t="s">
        <v>279</v>
      </c>
      <c r="C39" s="314">
        <f>'1.1.sz.mell '!C36</f>
        <v>8000</v>
      </c>
    </row>
    <row r="40" spans="1:3" s="100" customFormat="1" ht="12" customHeight="1">
      <c r="A40" s="459" t="s">
        <v>94</v>
      </c>
      <c r="B40" s="440" t="s">
        <v>280</v>
      </c>
      <c r="C40" s="314">
        <f>'1.1.sz.mell '!C37</f>
        <v>40000</v>
      </c>
    </row>
    <row r="41" spans="1:3" s="100" customFormat="1" ht="12" customHeight="1">
      <c r="A41" s="459" t="s">
        <v>173</v>
      </c>
      <c r="B41" s="440" t="s">
        <v>281</v>
      </c>
      <c r="C41" s="314">
        <f>'1.1.sz.mell '!C38</f>
        <v>5316000</v>
      </c>
    </row>
    <row r="42" spans="1:3" s="100" customFormat="1" ht="12" customHeight="1">
      <c r="A42" s="459" t="s">
        <v>174</v>
      </c>
      <c r="B42" s="440" t="s">
        <v>282</v>
      </c>
      <c r="C42" s="314">
        <f>'1.1.sz.mell '!C39</f>
        <v>500000</v>
      </c>
    </row>
    <row r="43" spans="1:3" s="100" customFormat="1" ht="12" customHeight="1">
      <c r="A43" s="459" t="s">
        <v>175</v>
      </c>
      <c r="B43" s="440" t="s">
        <v>283</v>
      </c>
      <c r="C43" s="314">
        <f>'1.1.sz.mell '!C40</f>
        <v>0</v>
      </c>
    </row>
    <row r="44" spans="1:3" s="100" customFormat="1" ht="12" customHeight="1">
      <c r="A44" s="459" t="s">
        <v>176</v>
      </c>
      <c r="B44" s="440" t="s">
        <v>284</v>
      </c>
      <c r="C44" s="314">
        <f>'1.1.sz.mell '!C41</f>
        <v>0</v>
      </c>
    </row>
    <row r="45" spans="1:3" s="100" customFormat="1" ht="12" customHeight="1">
      <c r="A45" s="459" t="s">
        <v>177</v>
      </c>
      <c r="B45" s="440" t="s">
        <v>564</v>
      </c>
      <c r="C45" s="314">
        <f>'1.1.sz.mell '!C42</f>
        <v>5000</v>
      </c>
    </row>
    <row r="46" spans="1:3" s="100" customFormat="1" ht="12" customHeight="1">
      <c r="A46" s="459" t="s">
        <v>276</v>
      </c>
      <c r="B46" s="440" t="s">
        <v>286</v>
      </c>
      <c r="C46" s="314">
        <f>'1.1.sz.mell '!C43</f>
        <v>0</v>
      </c>
    </row>
    <row r="47" spans="1:3" s="100" customFormat="1" ht="12" customHeight="1">
      <c r="A47" s="460" t="s">
        <v>277</v>
      </c>
      <c r="B47" s="441" t="s">
        <v>439</v>
      </c>
      <c r="C47" s="314">
        <f>'1.1.sz.mell '!C44</f>
        <v>0</v>
      </c>
    </row>
    <row r="48" spans="1:3" s="100" customFormat="1" ht="12" customHeight="1" thickBot="1">
      <c r="A48" s="460" t="s">
        <v>438</v>
      </c>
      <c r="B48" s="441" t="s">
        <v>287</v>
      </c>
      <c r="C48" s="314">
        <f>'1.1.sz.mell '!C45</f>
        <v>0</v>
      </c>
    </row>
    <row r="49" spans="1:3" s="100" customFormat="1" ht="12" customHeight="1" thickBot="1">
      <c r="A49" s="32" t="s">
        <v>24</v>
      </c>
      <c r="B49" s="21" t="s">
        <v>288</v>
      </c>
      <c r="C49" s="311">
        <f>SUM(C50:C54)</f>
        <v>0</v>
      </c>
    </row>
    <row r="50" spans="1:3" s="100" customFormat="1" ht="12" customHeight="1">
      <c r="A50" s="458" t="s">
        <v>95</v>
      </c>
      <c r="B50" s="439" t="s">
        <v>292</v>
      </c>
      <c r="C50" s="483">
        <f>'1.1.sz.mell '!C47</f>
        <v>0</v>
      </c>
    </row>
    <row r="51" spans="1:3" s="100" customFormat="1" ht="12" customHeight="1">
      <c r="A51" s="459" t="s">
        <v>96</v>
      </c>
      <c r="B51" s="440" t="s">
        <v>293</v>
      </c>
      <c r="C51" s="483">
        <f>'1.1.sz.mell '!C48</f>
        <v>0</v>
      </c>
    </row>
    <row r="52" spans="1:3" s="100" customFormat="1" ht="12" customHeight="1">
      <c r="A52" s="459" t="s">
        <v>289</v>
      </c>
      <c r="B52" s="440" t="s">
        <v>294</v>
      </c>
      <c r="C52" s="483">
        <f>'1.1.sz.mell '!C49</f>
        <v>0</v>
      </c>
    </row>
    <row r="53" spans="1:3" s="100" customFormat="1" ht="12" customHeight="1">
      <c r="A53" s="459" t="s">
        <v>290</v>
      </c>
      <c r="B53" s="440" t="s">
        <v>295</v>
      </c>
      <c r="C53" s="483">
        <f>'1.1.sz.mell '!C50</f>
        <v>0</v>
      </c>
    </row>
    <row r="54" spans="1:3" s="100" customFormat="1" ht="12" customHeight="1" thickBot="1">
      <c r="A54" s="460" t="s">
        <v>291</v>
      </c>
      <c r="B54" s="441" t="s">
        <v>296</v>
      </c>
      <c r="C54" s="483">
        <f>'1.1.sz.mell '!C51</f>
        <v>0</v>
      </c>
    </row>
    <row r="55" spans="1:3" s="100" customFormat="1" ht="12" customHeight="1" thickBot="1">
      <c r="A55" s="32" t="s">
        <v>178</v>
      </c>
      <c r="B55" s="21" t="s">
        <v>297</v>
      </c>
      <c r="C55" s="311">
        <f>SUM(C56:C58)</f>
        <v>37040</v>
      </c>
    </row>
    <row r="56" spans="1:3" s="100" customFormat="1" ht="12" customHeight="1">
      <c r="A56" s="458" t="s">
        <v>97</v>
      </c>
      <c r="B56" s="439" t="s">
        <v>298</v>
      </c>
      <c r="C56" s="314"/>
    </row>
    <row r="57" spans="1:3" s="100" customFormat="1" ht="12" customHeight="1">
      <c r="A57" s="459" t="s">
        <v>98</v>
      </c>
      <c r="B57" s="440" t="s">
        <v>429</v>
      </c>
      <c r="C57" s="313"/>
    </row>
    <row r="58" spans="1:3" s="100" customFormat="1" ht="12" customHeight="1">
      <c r="A58" s="459" t="s">
        <v>301</v>
      </c>
      <c r="B58" s="440" t="s">
        <v>299</v>
      </c>
      <c r="C58" s="313">
        <f>'1.1.sz.mell '!C55</f>
        <v>37040</v>
      </c>
    </row>
    <row r="59" spans="1:3" s="100" customFormat="1" ht="12" customHeight="1" thickBot="1">
      <c r="A59" s="460" t="s">
        <v>302</v>
      </c>
      <c r="B59" s="441" t="s">
        <v>300</v>
      </c>
      <c r="C59" s="315"/>
    </row>
    <row r="60" spans="1:3" s="100" customFormat="1" ht="12" customHeight="1" thickBot="1">
      <c r="A60" s="32" t="s">
        <v>26</v>
      </c>
      <c r="B60" s="306" t="s">
        <v>303</v>
      </c>
      <c r="C60" s="311">
        <f>SUM(C61:C63)</f>
        <v>0</v>
      </c>
    </row>
    <row r="61" spans="1:3" s="100" customFormat="1" ht="12" customHeight="1">
      <c r="A61" s="458" t="s">
        <v>179</v>
      </c>
      <c r="B61" s="439" t="s">
        <v>305</v>
      </c>
      <c r="C61" s="316"/>
    </row>
    <row r="62" spans="1:3" s="100" customFormat="1" ht="12" customHeight="1">
      <c r="A62" s="459" t="s">
        <v>180</v>
      </c>
      <c r="B62" s="440" t="s">
        <v>430</v>
      </c>
      <c r="C62" s="316"/>
    </row>
    <row r="63" spans="1:3" s="100" customFormat="1" ht="12" customHeight="1">
      <c r="A63" s="459" t="s">
        <v>231</v>
      </c>
      <c r="B63" s="440" t="s">
        <v>306</v>
      </c>
      <c r="C63" s="316"/>
    </row>
    <row r="64" spans="1:3" s="100" customFormat="1" ht="12" customHeight="1" thickBot="1">
      <c r="A64" s="460" t="s">
        <v>304</v>
      </c>
      <c r="B64" s="441" t="s">
        <v>307</v>
      </c>
      <c r="C64" s="316"/>
    </row>
    <row r="65" spans="1:3" s="100" customFormat="1" ht="12" customHeight="1" thickBot="1">
      <c r="A65" s="32" t="s">
        <v>27</v>
      </c>
      <c r="B65" s="21" t="s">
        <v>308</v>
      </c>
      <c r="C65" s="317">
        <f>+C8+C15+C22+C29+C37+C49+C55+C60</f>
        <v>49278381</v>
      </c>
    </row>
    <row r="66" spans="1:3" s="100" customFormat="1" ht="12" customHeight="1" thickBot="1">
      <c r="A66" s="461" t="s">
        <v>396</v>
      </c>
      <c r="B66" s="306" t="s">
        <v>310</v>
      </c>
      <c r="C66" s="311">
        <f>SUM(C67:C69)</f>
        <v>0</v>
      </c>
    </row>
    <row r="67" spans="1:3" s="100" customFormat="1" ht="12" customHeight="1">
      <c r="A67" s="458" t="s">
        <v>338</v>
      </c>
      <c r="B67" s="439" t="s">
        <v>311</v>
      </c>
      <c r="C67" s="316"/>
    </row>
    <row r="68" spans="1:3" s="100" customFormat="1" ht="12" customHeight="1">
      <c r="A68" s="459" t="s">
        <v>347</v>
      </c>
      <c r="B68" s="440" t="s">
        <v>312</v>
      </c>
      <c r="C68" s="316"/>
    </row>
    <row r="69" spans="1:3" s="100" customFormat="1" ht="12" customHeight="1" thickBot="1">
      <c r="A69" s="460" t="s">
        <v>348</v>
      </c>
      <c r="B69" s="442" t="s">
        <v>313</v>
      </c>
      <c r="C69" s="316"/>
    </row>
    <row r="70" spans="1:3" s="100" customFormat="1" ht="12" customHeight="1" thickBot="1">
      <c r="A70" s="461" t="s">
        <v>314</v>
      </c>
      <c r="B70" s="306" t="s">
        <v>315</v>
      </c>
      <c r="C70" s="311">
        <f>SUM(C71:C74)</f>
        <v>0</v>
      </c>
    </row>
    <row r="71" spans="1:3" s="100" customFormat="1" ht="12" customHeight="1">
      <c r="A71" s="458" t="s">
        <v>147</v>
      </c>
      <c r="B71" s="439" t="s">
        <v>316</v>
      </c>
      <c r="C71" s="316"/>
    </row>
    <row r="72" spans="1:3" s="100" customFormat="1" ht="12" customHeight="1">
      <c r="A72" s="459" t="s">
        <v>148</v>
      </c>
      <c r="B72" s="440" t="s">
        <v>577</v>
      </c>
      <c r="C72" s="316"/>
    </row>
    <row r="73" spans="1:3" s="100" customFormat="1" ht="12" customHeight="1">
      <c r="A73" s="459" t="s">
        <v>339</v>
      </c>
      <c r="B73" s="440" t="s">
        <v>317</v>
      </c>
      <c r="C73" s="316"/>
    </row>
    <row r="74" spans="1:3" s="100" customFormat="1" ht="12" customHeight="1" thickBot="1">
      <c r="A74" s="460" t="s">
        <v>340</v>
      </c>
      <c r="B74" s="308" t="s">
        <v>578</v>
      </c>
      <c r="C74" s="316"/>
    </row>
    <row r="75" spans="1:3" s="100" customFormat="1" ht="12" customHeight="1" thickBot="1">
      <c r="A75" s="461" t="s">
        <v>318</v>
      </c>
      <c r="B75" s="306" t="s">
        <v>319</v>
      </c>
      <c r="C75" s="311">
        <f>SUM(C76:C77)</f>
        <v>111065112</v>
      </c>
    </row>
    <row r="76" spans="1:3" s="100" customFormat="1" ht="12" customHeight="1">
      <c r="A76" s="458" t="s">
        <v>341</v>
      </c>
      <c r="B76" s="439" t="s">
        <v>320</v>
      </c>
      <c r="C76" s="316">
        <f>'1.1.sz.mell '!C73</f>
        <v>111065112</v>
      </c>
    </row>
    <row r="77" spans="1:3" s="100" customFormat="1" ht="12" customHeight="1" thickBot="1">
      <c r="A77" s="460" t="s">
        <v>342</v>
      </c>
      <c r="B77" s="441" t="s">
        <v>321</v>
      </c>
      <c r="C77" s="316"/>
    </row>
    <row r="78" spans="1:3" s="99" customFormat="1" ht="12" customHeight="1" thickBot="1">
      <c r="A78" s="461" t="s">
        <v>322</v>
      </c>
      <c r="B78" s="306" t="s">
        <v>323</v>
      </c>
      <c r="C78" s="311">
        <f>SUM(C79:C81)</f>
        <v>0</v>
      </c>
    </row>
    <row r="79" spans="1:3" s="100" customFormat="1" ht="12" customHeight="1">
      <c r="A79" s="458" t="s">
        <v>343</v>
      </c>
      <c r="B79" s="439" t="s">
        <v>324</v>
      </c>
      <c r="C79" s="316"/>
    </row>
    <row r="80" spans="1:3" s="100" customFormat="1" ht="12" customHeight="1">
      <c r="A80" s="459" t="s">
        <v>344</v>
      </c>
      <c r="B80" s="440" t="s">
        <v>325</v>
      </c>
      <c r="C80" s="316"/>
    </row>
    <row r="81" spans="1:3" s="100" customFormat="1" ht="12" customHeight="1" thickBot="1">
      <c r="A81" s="460" t="s">
        <v>345</v>
      </c>
      <c r="B81" s="441" t="s">
        <v>579</v>
      </c>
      <c r="C81" s="316"/>
    </row>
    <row r="82" spans="1:3" s="100" customFormat="1" ht="12" customHeight="1" thickBot="1">
      <c r="A82" s="461" t="s">
        <v>326</v>
      </c>
      <c r="B82" s="306" t="s">
        <v>346</v>
      </c>
      <c r="C82" s="311">
        <f>SUM(C83:C86)</f>
        <v>0</v>
      </c>
    </row>
    <row r="83" spans="1:3" s="100" customFormat="1" ht="12" customHeight="1">
      <c r="A83" s="462" t="s">
        <v>327</v>
      </c>
      <c r="B83" s="439" t="s">
        <v>328</v>
      </c>
      <c r="C83" s="316"/>
    </row>
    <row r="84" spans="1:3" s="100" customFormat="1" ht="12" customHeight="1">
      <c r="A84" s="463" t="s">
        <v>329</v>
      </c>
      <c r="B84" s="440" t="s">
        <v>330</v>
      </c>
      <c r="C84" s="316"/>
    </row>
    <row r="85" spans="1:3" s="100" customFormat="1" ht="12" customHeight="1">
      <c r="A85" s="463" t="s">
        <v>331</v>
      </c>
      <c r="B85" s="440" t="s">
        <v>332</v>
      </c>
      <c r="C85" s="316"/>
    </row>
    <row r="86" spans="1:3" s="99" customFormat="1" ht="12" customHeight="1" thickBot="1">
      <c r="A86" s="464" t="s">
        <v>333</v>
      </c>
      <c r="B86" s="441" t="s">
        <v>334</v>
      </c>
      <c r="C86" s="316"/>
    </row>
    <row r="87" spans="1:3" s="99" customFormat="1" ht="12" customHeight="1" thickBot="1">
      <c r="A87" s="461" t="s">
        <v>335</v>
      </c>
      <c r="B87" s="306" t="s">
        <v>478</v>
      </c>
      <c r="C87" s="484"/>
    </row>
    <row r="88" spans="1:3" s="99" customFormat="1" ht="12" customHeight="1" thickBot="1">
      <c r="A88" s="461" t="s">
        <v>510</v>
      </c>
      <c r="B88" s="306" t="s">
        <v>336</v>
      </c>
      <c r="C88" s="484"/>
    </row>
    <row r="89" spans="1:3" s="99" customFormat="1" ht="12" customHeight="1" thickBot="1">
      <c r="A89" s="461" t="s">
        <v>511</v>
      </c>
      <c r="B89" s="446" t="s">
        <v>481</v>
      </c>
      <c r="C89" s="317">
        <f>+C66+C70+C75+C78+C82+C88+C87</f>
        <v>111065112</v>
      </c>
    </row>
    <row r="90" spans="1:3" s="99" customFormat="1" ht="12" customHeight="1" thickBot="1">
      <c r="A90" s="465" t="s">
        <v>512</v>
      </c>
      <c r="B90" s="447" t="s">
        <v>513</v>
      </c>
      <c r="C90" s="317">
        <f>+C65+C89</f>
        <v>160343493</v>
      </c>
    </row>
    <row r="91" spans="1:3" s="100" customFormat="1" ht="15" customHeight="1" thickBot="1">
      <c r="A91" s="250"/>
      <c r="B91" s="251"/>
      <c r="C91" s="381"/>
    </row>
    <row r="92" spans="1:3" s="71" customFormat="1" ht="16.5" customHeight="1" thickBot="1">
      <c r="A92" s="254"/>
      <c r="B92" s="255" t="s">
        <v>58</v>
      </c>
      <c r="C92" s="383"/>
    </row>
    <row r="93" spans="1:3" s="101" customFormat="1" ht="12" customHeight="1" thickBot="1">
      <c r="A93" s="432" t="s">
        <v>19</v>
      </c>
      <c r="B93" s="28" t="s">
        <v>517</v>
      </c>
      <c r="C93" s="310">
        <f>+C94+C95+C96+C97+C98+C111</f>
        <v>71219047</v>
      </c>
    </row>
    <row r="94" spans="1:3" ht="12" customHeight="1">
      <c r="A94" s="466" t="s">
        <v>99</v>
      </c>
      <c r="B94" s="10" t="s">
        <v>50</v>
      </c>
      <c r="C94" s="312">
        <f>'1.1.sz.mell '!C94</f>
        <v>13298855</v>
      </c>
    </row>
    <row r="95" spans="1:3" ht="12" customHeight="1">
      <c r="A95" s="459" t="s">
        <v>100</v>
      </c>
      <c r="B95" s="8" t="s">
        <v>181</v>
      </c>
      <c r="C95" s="313">
        <f>'1.1.sz.mell '!C95</f>
        <v>2433082</v>
      </c>
    </row>
    <row r="96" spans="1:3" ht="12" customHeight="1">
      <c r="A96" s="459" t="s">
        <v>101</v>
      </c>
      <c r="B96" s="8" t="s">
        <v>140</v>
      </c>
      <c r="C96" s="313">
        <f>'1.1.sz.mell '!C96</f>
        <v>19566982</v>
      </c>
    </row>
    <row r="97" spans="1:3" ht="12" customHeight="1">
      <c r="A97" s="459" t="s">
        <v>102</v>
      </c>
      <c r="B97" s="11" t="s">
        <v>182</v>
      </c>
      <c r="C97" s="313">
        <f>'1.1.sz.mell '!C97</f>
        <v>6499000</v>
      </c>
    </row>
    <row r="98" spans="1:3" ht="12" customHeight="1">
      <c r="A98" s="459" t="s">
        <v>112</v>
      </c>
      <c r="B98" s="19" t="s">
        <v>183</v>
      </c>
      <c r="C98" s="313">
        <f>'1.1.sz.mell '!C98</f>
        <v>3606719</v>
      </c>
    </row>
    <row r="99" spans="1:3" ht="12" customHeight="1">
      <c r="A99" s="459" t="s">
        <v>103</v>
      </c>
      <c r="B99" s="8" t="s">
        <v>514</v>
      </c>
      <c r="C99" s="313">
        <f>'1.1.sz.mell '!C99</f>
        <v>48600</v>
      </c>
    </row>
    <row r="100" spans="1:3" ht="12" customHeight="1">
      <c r="A100" s="459" t="s">
        <v>104</v>
      </c>
      <c r="B100" s="148" t="s">
        <v>444</v>
      </c>
      <c r="C100" s="313">
        <f>'1.1.sz.mell '!C100</f>
        <v>0</v>
      </c>
    </row>
    <row r="101" spans="1:3" ht="12" customHeight="1">
      <c r="A101" s="459" t="s">
        <v>113</v>
      </c>
      <c r="B101" s="148" t="s">
        <v>443</v>
      </c>
      <c r="C101" s="313">
        <f>'1.1.sz.mell '!C101</f>
        <v>0</v>
      </c>
    </row>
    <row r="102" spans="1:3" ht="12" customHeight="1">
      <c r="A102" s="459" t="s">
        <v>114</v>
      </c>
      <c r="B102" s="148" t="s">
        <v>352</v>
      </c>
      <c r="C102" s="313">
        <f>'1.1.sz.mell '!C102</f>
        <v>0</v>
      </c>
    </row>
    <row r="103" spans="1:3" ht="12" customHeight="1">
      <c r="A103" s="459" t="s">
        <v>115</v>
      </c>
      <c r="B103" s="149" t="s">
        <v>353</v>
      </c>
      <c r="C103" s="313">
        <f>'1.1.sz.mell '!C103</f>
        <v>0</v>
      </c>
    </row>
    <row r="104" spans="1:3" ht="12" customHeight="1">
      <c r="A104" s="459" t="s">
        <v>116</v>
      </c>
      <c r="B104" s="149" t="s">
        <v>354</v>
      </c>
      <c r="C104" s="313">
        <f>'1.1.sz.mell '!C104</f>
        <v>0</v>
      </c>
    </row>
    <row r="105" spans="1:3" ht="12" customHeight="1">
      <c r="A105" s="459" t="s">
        <v>118</v>
      </c>
      <c r="B105" s="148" t="str">
        <f>'9. sz. mell'!B105</f>
        <v>   - Egyéb működési célú végleges támogatások ÁH-n belülre</v>
      </c>
      <c r="C105" s="313">
        <f>'1.1.sz.mell '!C105</f>
        <v>3553119</v>
      </c>
    </row>
    <row r="106" spans="1:3" ht="12" customHeight="1">
      <c r="A106" s="459" t="s">
        <v>184</v>
      </c>
      <c r="B106" s="148" t="s">
        <v>356</v>
      </c>
      <c r="C106" s="313">
        <f>'1.1.sz.mell '!C106</f>
        <v>0</v>
      </c>
    </row>
    <row r="107" spans="1:3" ht="12" customHeight="1">
      <c r="A107" s="459" t="s">
        <v>350</v>
      </c>
      <c r="B107" s="149" t="s">
        <v>357</v>
      </c>
      <c r="C107" s="313">
        <f>'1.1.sz.mell '!C107</f>
        <v>0</v>
      </c>
    </row>
    <row r="108" spans="1:3" ht="12" customHeight="1">
      <c r="A108" s="467" t="s">
        <v>351</v>
      </c>
      <c r="B108" s="150" t="s">
        <v>358</v>
      </c>
      <c r="C108" s="313">
        <f>'1.1.sz.mell '!C108</f>
        <v>0</v>
      </c>
    </row>
    <row r="109" spans="1:3" ht="12" customHeight="1">
      <c r="A109" s="459" t="s">
        <v>441</v>
      </c>
      <c r="B109" s="150" t="s">
        <v>359</v>
      </c>
      <c r="C109" s="313">
        <f>'1.1.sz.mell '!C109</f>
        <v>0</v>
      </c>
    </row>
    <row r="110" spans="1:3" ht="12" customHeight="1">
      <c r="A110" s="459" t="s">
        <v>442</v>
      </c>
      <c r="B110" s="149" t="s">
        <v>360</v>
      </c>
      <c r="C110" s="313">
        <f>'1.1.sz.mell '!C110</f>
        <v>5000</v>
      </c>
    </row>
    <row r="111" spans="1:3" ht="12" customHeight="1">
      <c r="A111" s="459" t="s">
        <v>446</v>
      </c>
      <c r="B111" s="11" t="s">
        <v>51</v>
      </c>
      <c r="C111" s="313">
        <f>'1.1.sz.mell '!C111</f>
        <v>25814409</v>
      </c>
    </row>
    <row r="112" spans="1:3" ht="12" customHeight="1">
      <c r="A112" s="460" t="s">
        <v>447</v>
      </c>
      <c r="B112" s="8" t="s">
        <v>515</v>
      </c>
      <c r="C112" s="313">
        <f>'1.1.sz.mell '!C112</f>
        <v>3282281</v>
      </c>
    </row>
    <row r="113" spans="1:3" ht="12" customHeight="1" thickBot="1">
      <c r="A113" s="468" t="s">
        <v>448</v>
      </c>
      <c r="B113" s="151" t="s">
        <v>516</v>
      </c>
      <c r="C113" s="314">
        <f>'1.1.sz.mell '!C113</f>
        <v>22532128</v>
      </c>
    </row>
    <row r="114" spans="1:3" ht="12" customHeight="1" thickBot="1">
      <c r="A114" s="32" t="s">
        <v>20</v>
      </c>
      <c r="B114" s="27" t="s">
        <v>361</v>
      </c>
      <c r="C114" s="311">
        <f>+C115+C117+C119</f>
        <v>85568017</v>
      </c>
    </row>
    <row r="115" spans="1:3" ht="12" customHeight="1">
      <c r="A115" s="458" t="s">
        <v>105</v>
      </c>
      <c r="B115" s="8" t="s">
        <v>230</v>
      </c>
      <c r="C115" s="314">
        <f>'1.1.sz.mell '!C115</f>
        <v>67185537</v>
      </c>
    </row>
    <row r="116" spans="1:3" ht="12" customHeight="1">
      <c r="A116" s="458" t="s">
        <v>106</v>
      </c>
      <c r="B116" s="12" t="s">
        <v>365</v>
      </c>
      <c r="C116" s="314">
        <f>'1.1.sz.mell '!C116</f>
        <v>60124093</v>
      </c>
    </row>
    <row r="117" spans="1:3" ht="12" customHeight="1">
      <c r="A117" s="458" t="s">
        <v>107</v>
      </c>
      <c r="B117" s="12" t="s">
        <v>185</v>
      </c>
      <c r="C117" s="314">
        <f>'1.1.sz.mell '!C117</f>
        <v>18382480</v>
      </c>
    </row>
    <row r="118" spans="1:3" ht="12" customHeight="1">
      <c r="A118" s="458" t="s">
        <v>108</v>
      </c>
      <c r="B118" s="12" t="s">
        <v>366</v>
      </c>
      <c r="C118" s="314">
        <f>'1.1.sz.mell '!C118</f>
        <v>16546246</v>
      </c>
    </row>
    <row r="119" spans="1:3" ht="12" customHeight="1">
      <c r="A119" s="458" t="s">
        <v>109</v>
      </c>
      <c r="B119" s="308" t="s">
        <v>232</v>
      </c>
      <c r="C119" s="314">
        <f>'1.1.sz.mell '!C119</f>
        <v>0</v>
      </c>
    </row>
    <row r="120" spans="1:3" ht="12" customHeight="1">
      <c r="A120" s="458" t="s">
        <v>117</v>
      </c>
      <c r="B120" s="307" t="s">
        <v>431</v>
      </c>
      <c r="C120" s="314">
        <f>'1.1.sz.mell '!C120</f>
        <v>0</v>
      </c>
    </row>
    <row r="121" spans="1:3" ht="12" customHeight="1">
      <c r="A121" s="458" t="s">
        <v>119</v>
      </c>
      <c r="B121" s="435" t="s">
        <v>371</v>
      </c>
      <c r="C121" s="314">
        <f>'1.1.sz.mell '!C121</f>
        <v>0</v>
      </c>
    </row>
    <row r="122" spans="1:3" ht="12" customHeight="1">
      <c r="A122" s="458" t="s">
        <v>186</v>
      </c>
      <c r="B122" s="149" t="s">
        <v>354</v>
      </c>
      <c r="C122" s="314">
        <f>'1.1.sz.mell '!C122</f>
        <v>0</v>
      </c>
    </row>
    <row r="123" spans="1:3" ht="12" customHeight="1">
      <c r="A123" s="458" t="s">
        <v>187</v>
      </c>
      <c r="B123" s="149" t="s">
        <v>370</v>
      </c>
      <c r="C123" s="314">
        <f>'1.1.sz.mell '!C123</f>
        <v>0</v>
      </c>
    </row>
    <row r="124" spans="1:3" ht="12" customHeight="1">
      <c r="A124" s="458" t="s">
        <v>188</v>
      </c>
      <c r="B124" s="149" t="s">
        <v>369</v>
      </c>
      <c r="C124" s="279"/>
    </row>
    <row r="125" spans="1:3" ht="12" customHeight="1">
      <c r="A125" s="458" t="s">
        <v>362</v>
      </c>
      <c r="B125" s="149" t="s">
        <v>357</v>
      </c>
      <c r="C125" s="279"/>
    </row>
    <row r="126" spans="1:3" ht="12" customHeight="1">
      <c r="A126" s="458" t="s">
        <v>363</v>
      </c>
      <c r="B126" s="149" t="s">
        <v>368</v>
      </c>
      <c r="C126" s="279"/>
    </row>
    <row r="127" spans="1:3" ht="12" customHeight="1" thickBot="1">
      <c r="A127" s="467" t="s">
        <v>364</v>
      </c>
      <c r="B127" s="149" t="s">
        <v>367</v>
      </c>
      <c r="C127" s="281"/>
    </row>
    <row r="128" spans="1:3" ht="12" customHeight="1" thickBot="1">
      <c r="A128" s="32" t="s">
        <v>21</v>
      </c>
      <c r="B128" s="129" t="s">
        <v>451</v>
      </c>
      <c r="C128" s="311">
        <f>+C93+C114</f>
        <v>156787064</v>
      </c>
    </row>
    <row r="129" spans="1:3" ht="12" customHeight="1" thickBot="1">
      <c r="A129" s="32" t="s">
        <v>22</v>
      </c>
      <c r="B129" s="129" t="s">
        <v>452</v>
      </c>
      <c r="C129" s="311">
        <f>+C130+C131+C132</f>
        <v>0</v>
      </c>
    </row>
    <row r="130" spans="1:3" s="101" customFormat="1" ht="12" customHeight="1">
      <c r="A130" s="458" t="s">
        <v>269</v>
      </c>
      <c r="B130" s="9" t="s">
        <v>520</v>
      </c>
      <c r="C130" s="279"/>
    </row>
    <row r="131" spans="1:3" ht="12" customHeight="1">
      <c r="A131" s="458" t="s">
        <v>270</v>
      </c>
      <c r="B131" s="9" t="s">
        <v>460</v>
      </c>
      <c r="C131" s="279"/>
    </row>
    <row r="132" spans="1:3" ht="12" customHeight="1" thickBot="1">
      <c r="A132" s="467" t="s">
        <v>271</v>
      </c>
      <c r="B132" s="7" t="s">
        <v>519</v>
      </c>
      <c r="C132" s="279"/>
    </row>
    <row r="133" spans="1:3" ht="12" customHeight="1" thickBot="1">
      <c r="A133" s="32" t="s">
        <v>23</v>
      </c>
      <c r="B133" s="129" t="s">
        <v>453</v>
      </c>
      <c r="C133" s="311">
        <f>+C134+C135+C136+C137+C138+C139</f>
        <v>0</v>
      </c>
    </row>
    <row r="134" spans="1:3" ht="12" customHeight="1">
      <c r="A134" s="458" t="s">
        <v>92</v>
      </c>
      <c r="B134" s="9" t="s">
        <v>462</v>
      </c>
      <c r="C134" s="279"/>
    </row>
    <row r="135" spans="1:3" ht="12" customHeight="1">
      <c r="A135" s="458" t="s">
        <v>93</v>
      </c>
      <c r="B135" s="9" t="s">
        <v>454</v>
      </c>
      <c r="C135" s="279"/>
    </row>
    <row r="136" spans="1:3" ht="12" customHeight="1">
      <c r="A136" s="458" t="s">
        <v>94</v>
      </c>
      <c r="B136" s="9" t="s">
        <v>455</v>
      </c>
      <c r="C136" s="279"/>
    </row>
    <row r="137" spans="1:3" ht="12" customHeight="1">
      <c r="A137" s="458" t="s">
        <v>173</v>
      </c>
      <c r="B137" s="9" t="s">
        <v>518</v>
      </c>
      <c r="C137" s="279"/>
    </row>
    <row r="138" spans="1:3" ht="12" customHeight="1">
      <c r="A138" s="458" t="s">
        <v>174</v>
      </c>
      <c r="B138" s="9" t="s">
        <v>457</v>
      </c>
      <c r="C138" s="279"/>
    </row>
    <row r="139" spans="1:3" s="101" customFormat="1" ht="12" customHeight="1" thickBot="1">
      <c r="A139" s="467" t="s">
        <v>175</v>
      </c>
      <c r="B139" s="7" t="s">
        <v>458</v>
      </c>
      <c r="C139" s="279"/>
    </row>
    <row r="140" spans="1:11" ht="12" customHeight="1" thickBot="1">
      <c r="A140" s="32" t="s">
        <v>24</v>
      </c>
      <c r="B140" s="129" t="s">
        <v>546</v>
      </c>
      <c r="C140" s="317">
        <f>+C141+C142+C144+C145+C143</f>
        <v>1105429</v>
      </c>
      <c r="K140" s="261"/>
    </row>
    <row r="141" spans="1:3" ht="12.75">
      <c r="A141" s="458" t="s">
        <v>95</v>
      </c>
      <c r="B141" s="9" t="s">
        <v>372</v>
      </c>
      <c r="C141" s="279"/>
    </row>
    <row r="142" spans="1:3" ht="12" customHeight="1">
      <c r="A142" s="458" t="s">
        <v>96</v>
      </c>
      <c r="B142" s="9" t="s">
        <v>373</v>
      </c>
      <c r="C142" s="279">
        <f>'1.1.sz.mell '!C142</f>
        <v>1105429</v>
      </c>
    </row>
    <row r="143" spans="1:3" s="101" customFormat="1" ht="12" customHeight="1">
      <c r="A143" s="458" t="s">
        <v>289</v>
      </c>
      <c r="B143" s="9" t="s">
        <v>545</v>
      </c>
      <c r="C143" s="279"/>
    </row>
    <row r="144" spans="1:3" s="101" customFormat="1" ht="12" customHeight="1">
      <c r="A144" s="458" t="s">
        <v>290</v>
      </c>
      <c r="B144" s="9" t="s">
        <v>467</v>
      </c>
      <c r="C144" s="279"/>
    </row>
    <row r="145" spans="1:3" s="101" customFormat="1" ht="12" customHeight="1" thickBot="1">
      <c r="A145" s="467" t="s">
        <v>291</v>
      </c>
      <c r="B145" s="7" t="s">
        <v>392</v>
      </c>
      <c r="C145" s="279"/>
    </row>
    <row r="146" spans="1:3" s="101" customFormat="1" ht="12" customHeight="1" thickBot="1">
      <c r="A146" s="32" t="s">
        <v>25</v>
      </c>
      <c r="B146" s="129" t="s">
        <v>468</v>
      </c>
      <c r="C146" s="320">
        <f>+C147+C148+C149+C150+C151</f>
        <v>0</v>
      </c>
    </row>
    <row r="147" spans="1:3" s="101" customFormat="1" ht="12" customHeight="1">
      <c r="A147" s="458" t="s">
        <v>97</v>
      </c>
      <c r="B147" s="9" t="s">
        <v>463</v>
      </c>
      <c r="C147" s="279"/>
    </row>
    <row r="148" spans="1:3" s="101" customFormat="1" ht="12" customHeight="1">
      <c r="A148" s="458" t="s">
        <v>98</v>
      </c>
      <c r="B148" s="9" t="s">
        <v>470</v>
      </c>
      <c r="C148" s="279"/>
    </row>
    <row r="149" spans="1:3" s="101" customFormat="1" ht="12" customHeight="1">
      <c r="A149" s="458" t="s">
        <v>301</v>
      </c>
      <c r="B149" s="9" t="s">
        <v>465</v>
      </c>
      <c r="C149" s="279"/>
    </row>
    <row r="150" spans="1:3" ht="12.75" customHeight="1">
      <c r="A150" s="458" t="s">
        <v>302</v>
      </c>
      <c r="B150" s="9" t="s">
        <v>521</v>
      </c>
      <c r="C150" s="279"/>
    </row>
    <row r="151" spans="1:3" ht="12.75" customHeight="1" thickBot="1">
      <c r="A151" s="467" t="s">
        <v>469</v>
      </c>
      <c r="B151" s="7" t="s">
        <v>472</v>
      </c>
      <c r="C151" s="281"/>
    </row>
    <row r="152" spans="1:3" ht="12.75" customHeight="1" thickBot="1">
      <c r="A152" s="513" t="s">
        <v>26</v>
      </c>
      <c r="B152" s="129" t="s">
        <v>473</v>
      </c>
      <c r="C152" s="320"/>
    </row>
    <row r="153" spans="1:3" ht="12" customHeight="1" thickBot="1">
      <c r="A153" s="513" t="s">
        <v>27</v>
      </c>
      <c r="B153" s="129" t="s">
        <v>474</v>
      </c>
      <c r="C153" s="320"/>
    </row>
    <row r="154" spans="1:3" ht="15" customHeight="1" thickBot="1">
      <c r="A154" s="32" t="s">
        <v>28</v>
      </c>
      <c r="B154" s="129" t="s">
        <v>476</v>
      </c>
      <c r="C154" s="449">
        <f>+C129+C133+C140+C146+C152+C153</f>
        <v>1105429</v>
      </c>
    </row>
    <row r="155" spans="1:3" ht="13.5" thickBot="1">
      <c r="A155" s="469" t="s">
        <v>29</v>
      </c>
      <c r="B155" s="402" t="s">
        <v>475</v>
      </c>
      <c r="C155" s="449">
        <f>+C128+C154</f>
        <v>157892493</v>
      </c>
    </row>
    <row r="156" spans="1:3" ht="15" customHeight="1" thickBot="1">
      <c r="A156" s="410"/>
      <c r="B156" s="411"/>
      <c r="C156" s="412"/>
    </row>
    <row r="157" spans="1:3" ht="14.25" customHeight="1" thickBot="1">
      <c r="A157" s="259" t="s">
        <v>522</v>
      </c>
      <c r="B157" s="260"/>
      <c r="C157" s="126">
        <v>2</v>
      </c>
    </row>
    <row r="158" spans="1:3" ht="13.5" thickBot="1">
      <c r="A158" s="259" t="s">
        <v>204</v>
      </c>
      <c r="B158" s="260"/>
      <c r="C158" s="126">
        <v>5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8" r:id="rId1"/>
  <rowBreaks count="1" manualBreakCount="1">
    <brk id="90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view="pageBreakPreview" zoomScale="85" zoomScaleNormal="130" zoomScaleSheetLayoutView="85" workbookViewId="0" topLeftCell="A82">
      <selection activeCell="F151" sqref="F151"/>
    </sheetView>
  </sheetViews>
  <sheetFormatPr defaultColWidth="9.00390625" defaultRowHeight="12.75"/>
  <cols>
    <col min="1" max="1" width="19.50390625" style="413" customWidth="1"/>
    <col min="2" max="2" width="72.00390625" style="414" customWidth="1"/>
    <col min="3" max="3" width="25.00390625" style="415" customWidth="1"/>
    <col min="4" max="16384" width="9.375" style="3" customWidth="1"/>
  </cols>
  <sheetData>
    <row r="1" spans="1:3" s="2" customFormat="1" ht="16.5" customHeight="1" thickBot="1">
      <c r="A1" s="236"/>
      <c r="B1" s="238"/>
      <c r="C1" s="583" t="s">
        <v>598</v>
      </c>
    </row>
    <row r="2" spans="1:3" s="97" customFormat="1" ht="21" customHeight="1">
      <c r="A2" s="430" t="s">
        <v>62</v>
      </c>
      <c r="B2" s="372" t="s">
        <v>226</v>
      </c>
      <c r="C2" s="374" t="s">
        <v>55</v>
      </c>
    </row>
    <row r="3" spans="1:3" s="97" customFormat="1" ht="16.5" thickBot="1">
      <c r="A3" s="239" t="s">
        <v>201</v>
      </c>
      <c r="B3" s="373" t="s">
        <v>433</v>
      </c>
      <c r="C3" s="512" t="s">
        <v>61</v>
      </c>
    </row>
    <row r="4" spans="1:3" s="98" customFormat="1" ht="15.75" customHeight="1" thickBot="1">
      <c r="A4" s="240"/>
      <c r="B4" s="240"/>
      <c r="C4" s="241" t="str">
        <f>'9.1. sz. mell '!C4</f>
        <v>Forintban!</v>
      </c>
    </row>
    <row r="5" spans="1:3" ht="13.5" thickBot="1">
      <c r="A5" s="431" t="s">
        <v>203</v>
      </c>
      <c r="B5" s="242" t="s">
        <v>568</v>
      </c>
      <c r="C5" s="375" t="s">
        <v>56</v>
      </c>
    </row>
    <row r="6" spans="1:3" s="71" customFormat="1" ht="12.75" customHeight="1" thickBot="1">
      <c r="A6" s="205"/>
      <c r="B6" s="206" t="s">
        <v>496</v>
      </c>
      <c r="C6" s="207" t="s">
        <v>497</v>
      </c>
    </row>
    <row r="7" spans="1:3" s="71" customFormat="1" ht="15.75" customHeight="1" thickBot="1">
      <c r="A7" s="244"/>
      <c r="B7" s="245" t="s">
        <v>57</v>
      </c>
      <c r="C7" s="376"/>
    </row>
    <row r="8" spans="1:3" s="71" customFormat="1" ht="12" customHeight="1" thickBot="1">
      <c r="A8" s="32" t="s">
        <v>19</v>
      </c>
      <c r="B8" s="21" t="s">
        <v>253</v>
      </c>
      <c r="C8" s="311">
        <f>+C9+C10+C11+C12+C13+C14</f>
        <v>0</v>
      </c>
    </row>
    <row r="9" spans="1:3" s="99" customFormat="1" ht="12" customHeight="1">
      <c r="A9" s="458" t="s">
        <v>99</v>
      </c>
      <c r="B9" s="439" t="s">
        <v>254</v>
      </c>
      <c r="C9" s="314">
        <f>'1.2.sz.mell '!C6</f>
        <v>0</v>
      </c>
    </row>
    <row r="10" spans="1:3" s="100" customFormat="1" ht="12" customHeight="1">
      <c r="A10" s="459" t="s">
        <v>100</v>
      </c>
      <c r="B10" s="440" t="s">
        <v>255</v>
      </c>
      <c r="C10" s="314">
        <f>'1.2.sz.mell '!C7</f>
        <v>0</v>
      </c>
    </row>
    <row r="11" spans="1:3" s="100" customFormat="1" ht="12" customHeight="1">
      <c r="A11" s="459" t="s">
        <v>101</v>
      </c>
      <c r="B11" s="440" t="s">
        <v>555</v>
      </c>
      <c r="C11" s="314">
        <f>'1.2.sz.mell '!C8</f>
        <v>0</v>
      </c>
    </row>
    <row r="12" spans="1:3" s="100" customFormat="1" ht="12" customHeight="1">
      <c r="A12" s="459" t="s">
        <v>102</v>
      </c>
      <c r="B12" s="440" t="s">
        <v>257</v>
      </c>
      <c r="C12" s="314">
        <f>'1.2.sz.mell '!C9</f>
        <v>0</v>
      </c>
    </row>
    <row r="13" spans="1:3" s="100" customFormat="1" ht="12" customHeight="1">
      <c r="A13" s="459" t="s">
        <v>146</v>
      </c>
      <c r="B13" s="440" t="s">
        <v>509</v>
      </c>
      <c r="C13" s="314">
        <f>'1.2.sz.mell '!C10</f>
        <v>0</v>
      </c>
    </row>
    <row r="14" spans="1:3" s="99" customFormat="1" ht="12" customHeight="1" thickBot="1">
      <c r="A14" s="460" t="s">
        <v>103</v>
      </c>
      <c r="B14" s="441" t="s">
        <v>436</v>
      </c>
      <c r="C14" s="319">
        <f>'1.2.sz.mell '!C11</f>
        <v>0</v>
      </c>
    </row>
    <row r="15" spans="1:3" s="99" customFormat="1" ht="12" customHeight="1" thickBot="1">
      <c r="A15" s="32" t="s">
        <v>20</v>
      </c>
      <c r="B15" s="306" t="s">
        <v>258</v>
      </c>
      <c r="C15" s="593">
        <f>'1.2.sz.mell '!C12</f>
        <v>0</v>
      </c>
    </row>
    <row r="16" spans="1:3" s="99" customFormat="1" ht="12" customHeight="1">
      <c r="A16" s="458" t="s">
        <v>105</v>
      </c>
      <c r="B16" s="439" t="s">
        <v>259</v>
      </c>
      <c r="C16" s="314">
        <f>'1.2.sz.mell '!C13</f>
        <v>0</v>
      </c>
    </row>
    <row r="17" spans="1:3" s="99" customFormat="1" ht="12" customHeight="1">
      <c r="A17" s="459" t="s">
        <v>106</v>
      </c>
      <c r="B17" s="440" t="s">
        <v>260</v>
      </c>
      <c r="C17" s="314">
        <f>'1.2.sz.mell '!C14</f>
        <v>0</v>
      </c>
    </row>
    <row r="18" spans="1:3" s="99" customFormat="1" ht="12" customHeight="1">
      <c r="A18" s="459" t="s">
        <v>107</v>
      </c>
      <c r="B18" s="440" t="s">
        <v>425</v>
      </c>
      <c r="C18" s="314">
        <f>'1.2.sz.mell '!C15</f>
        <v>0</v>
      </c>
    </row>
    <row r="19" spans="1:3" s="99" customFormat="1" ht="12" customHeight="1">
      <c r="A19" s="459" t="s">
        <v>108</v>
      </c>
      <c r="B19" s="440" t="s">
        <v>426</v>
      </c>
      <c r="C19" s="314">
        <f>'1.2.sz.mell '!C16</f>
        <v>0</v>
      </c>
    </row>
    <row r="20" spans="1:3" s="99" customFormat="1" ht="12" customHeight="1">
      <c r="A20" s="459" t="s">
        <v>109</v>
      </c>
      <c r="B20" s="440" t="s">
        <v>261</v>
      </c>
      <c r="C20" s="314">
        <f>'1.2.sz.mell '!C17</f>
        <v>0</v>
      </c>
    </row>
    <row r="21" spans="1:3" s="100" customFormat="1" ht="12" customHeight="1" thickBot="1">
      <c r="A21" s="460" t="s">
        <v>117</v>
      </c>
      <c r="B21" s="441" t="s">
        <v>262</v>
      </c>
      <c r="C21" s="319">
        <f>'1.2.sz.mell '!C18</f>
        <v>0</v>
      </c>
    </row>
    <row r="22" spans="1:3" s="100" customFormat="1" ht="12" customHeight="1" thickBot="1">
      <c r="A22" s="32" t="s">
        <v>21</v>
      </c>
      <c r="B22" s="21" t="s">
        <v>263</v>
      </c>
      <c r="C22" s="593">
        <f>'1.2.sz.mell '!C19</f>
        <v>0</v>
      </c>
    </row>
    <row r="23" spans="1:3" s="100" customFormat="1" ht="12" customHeight="1">
      <c r="A23" s="458" t="s">
        <v>88</v>
      </c>
      <c r="B23" s="439" t="s">
        <v>264</v>
      </c>
      <c r="C23" s="314">
        <f>'1.2.sz.mell '!C20</f>
        <v>0</v>
      </c>
    </row>
    <row r="24" spans="1:3" s="99" customFormat="1" ht="12" customHeight="1">
      <c r="A24" s="459" t="s">
        <v>89</v>
      </c>
      <c r="B24" s="440" t="s">
        <v>265</v>
      </c>
      <c r="C24" s="314">
        <f>'1.2.sz.mell '!C21</f>
        <v>0</v>
      </c>
    </row>
    <row r="25" spans="1:3" s="100" customFormat="1" ht="12" customHeight="1">
      <c r="A25" s="459" t="s">
        <v>90</v>
      </c>
      <c r="B25" s="440" t="s">
        <v>427</v>
      </c>
      <c r="C25" s="314">
        <f>'1.2.sz.mell '!C22</f>
        <v>0</v>
      </c>
    </row>
    <row r="26" spans="1:3" s="100" customFormat="1" ht="12" customHeight="1">
      <c r="A26" s="459" t="s">
        <v>91</v>
      </c>
      <c r="B26" s="440" t="s">
        <v>428</v>
      </c>
      <c r="C26" s="314">
        <f>'1.2.sz.mell '!C23</f>
        <v>0</v>
      </c>
    </row>
    <row r="27" spans="1:3" s="100" customFormat="1" ht="12" customHeight="1">
      <c r="A27" s="459" t="s">
        <v>169</v>
      </c>
      <c r="B27" s="440" t="s">
        <v>266</v>
      </c>
      <c r="C27" s="314">
        <f>'1.2.sz.mell '!C24</f>
        <v>0</v>
      </c>
    </row>
    <row r="28" spans="1:3" s="100" customFormat="1" ht="12" customHeight="1" thickBot="1">
      <c r="A28" s="460" t="s">
        <v>170</v>
      </c>
      <c r="B28" s="441" t="s">
        <v>267</v>
      </c>
      <c r="C28" s="319">
        <f>'1.2.sz.mell '!C25</f>
        <v>0</v>
      </c>
    </row>
    <row r="29" spans="1:3" s="100" customFormat="1" ht="12" customHeight="1" thickBot="1">
      <c r="A29" s="32" t="s">
        <v>171</v>
      </c>
      <c r="B29" s="21" t="s">
        <v>268</v>
      </c>
      <c r="C29" s="593">
        <f>'1.2.sz.mell '!C26</f>
        <v>0</v>
      </c>
    </row>
    <row r="30" spans="1:3" s="100" customFormat="1" ht="12" customHeight="1">
      <c r="A30" s="458" t="s">
        <v>269</v>
      </c>
      <c r="B30" s="439" t="s">
        <v>560</v>
      </c>
      <c r="C30" s="314">
        <f>'1.2.sz.mell '!C27</f>
        <v>0</v>
      </c>
    </row>
    <row r="31" spans="1:3" s="100" customFormat="1" ht="12" customHeight="1">
      <c r="A31" s="459" t="s">
        <v>270</v>
      </c>
      <c r="B31" s="440" t="s">
        <v>561</v>
      </c>
      <c r="C31" s="314">
        <f>'1.2.sz.mell '!C28</f>
        <v>0</v>
      </c>
    </row>
    <row r="32" spans="1:3" s="100" customFormat="1" ht="12" customHeight="1">
      <c r="A32" s="459" t="s">
        <v>271</v>
      </c>
      <c r="B32" s="440" t="s">
        <v>562</v>
      </c>
      <c r="C32" s="314">
        <f>'1.2.sz.mell '!C29</f>
        <v>0</v>
      </c>
    </row>
    <row r="33" spans="1:3" s="100" customFormat="1" ht="12" customHeight="1">
      <c r="A33" s="459" t="s">
        <v>272</v>
      </c>
      <c r="B33" s="440" t="s">
        <v>563</v>
      </c>
      <c r="C33" s="314">
        <f>'1.2.sz.mell '!C30</f>
        <v>0</v>
      </c>
    </row>
    <row r="34" spans="1:3" s="100" customFormat="1" ht="12" customHeight="1">
      <c r="A34" s="459" t="s">
        <v>557</v>
      </c>
      <c r="B34" s="440" t="s">
        <v>273</v>
      </c>
      <c r="C34" s="314">
        <f>'1.2.sz.mell '!C31</f>
        <v>0</v>
      </c>
    </row>
    <row r="35" spans="1:3" s="100" customFormat="1" ht="12" customHeight="1">
      <c r="A35" s="459" t="s">
        <v>558</v>
      </c>
      <c r="B35" s="440" t="s">
        <v>274</v>
      </c>
      <c r="C35" s="314">
        <f>'1.2.sz.mell '!C32</f>
        <v>0</v>
      </c>
    </row>
    <row r="36" spans="1:3" s="100" customFormat="1" ht="12" customHeight="1" thickBot="1">
      <c r="A36" s="460" t="s">
        <v>559</v>
      </c>
      <c r="B36" s="441" t="s">
        <v>275</v>
      </c>
      <c r="C36" s="319">
        <f>'1.2.sz.mell '!C33</f>
        <v>0</v>
      </c>
    </row>
    <row r="37" spans="1:3" s="100" customFormat="1" ht="12" customHeight="1" thickBot="1">
      <c r="A37" s="32" t="s">
        <v>23</v>
      </c>
      <c r="B37" s="21" t="s">
        <v>437</v>
      </c>
      <c r="C37" s="593">
        <f>'1.2.sz.mell '!C34</f>
        <v>0</v>
      </c>
    </row>
    <row r="38" spans="1:3" s="100" customFormat="1" ht="12" customHeight="1">
      <c r="A38" s="458" t="s">
        <v>92</v>
      </c>
      <c r="B38" s="439" t="s">
        <v>278</v>
      </c>
      <c r="C38" s="314">
        <f>'1.2.sz.mell '!C35</f>
        <v>0</v>
      </c>
    </row>
    <row r="39" spans="1:3" s="100" customFormat="1" ht="12" customHeight="1">
      <c r="A39" s="459" t="s">
        <v>93</v>
      </c>
      <c r="B39" s="440" t="s">
        <v>279</v>
      </c>
      <c r="C39" s="314">
        <f>'1.2.sz.mell '!C36</f>
        <v>0</v>
      </c>
    </row>
    <row r="40" spans="1:3" s="100" customFormat="1" ht="12" customHeight="1">
      <c r="A40" s="459" t="s">
        <v>94</v>
      </c>
      <c r="B40" s="440" t="s">
        <v>280</v>
      </c>
      <c r="C40" s="314">
        <f>'1.2.sz.mell '!C37</f>
        <v>0</v>
      </c>
    </row>
    <row r="41" spans="1:3" s="100" customFormat="1" ht="12" customHeight="1">
      <c r="A41" s="459" t="s">
        <v>173</v>
      </c>
      <c r="B41" s="440" t="s">
        <v>281</v>
      </c>
      <c r="C41" s="314">
        <f>'1.2.sz.mell '!C38</f>
        <v>0</v>
      </c>
    </row>
    <row r="42" spans="1:3" s="100" customFormat="1" ht="12" customHeight="1">
      <c r="A42" s="459" t="s">
        <v>174</v>
      </c>
      <c r="B42" s="440" t="s">
        <v>282</v>
      </c>
      <c r="C42" s="314">
        <f>'1.2.sz.mell '!C39</f>
        <v>0</v>
      </c>
    </row>
    <row r="43" spans="1:3" s="100" customFormat="1" ht="12" customHeight="1">
      <c r="A43" s="459" t="s">
        <v>175</v>
      </c>
      <c r="B43" s="440" t="s">
        <v>283</v>
      </c>
      <c r="C43" s="314">
        <f>'1.2.sz.mell '!C40</f>
        <v>0</v>
      </c>
    </row>
    <row r="44" spans="1:3" s="100" customFormat="1" ht="12" customHeight="1">
      <c r="A44" s="459" t="s">
        <v>176</v>
      </c>
      <c r="B44" s="440" t="s">
        <v>284</v>
      </c>
      <c r="C44" s="314">
        <f>'1.2.sz.mell '!C41</f>
        <v>0</v>
      </c>
    </row>
    <row r="45" spans="1:3" s="100" customFormat="1" ht="12" customHeight="1">
      <c r="A45" s="459" t="s">
        <v>177</v>
      </c>
      <c r="B45" s="440" t="s">
        <v>566</v>
      </c>
      <c r="C45" s="314">
        <f>'1.2.sz.mell '!C42</f>
        <v>0</v>
      </c>
    </row>
    <row r="46" spans="1:3" s="100" customFormat="1" ht="12" customHeight="1">
      <c r="A46" s="459" t="s">
        <v>276</v>
      </c>
      <c r="B46" s="440" t="s">
        <v>286</v>
      </c>
      <c r="C46" s="314">
        <f>'1.2.sz.mell '!C43</f>
        <v>0</v>
      </c>
    </row>
    <row r="47" spans="1:3" s="100" customFormat="1" ht="12" customHeight="1">
      <c r="A47" s="460" t="s">
        <v>277</v>
      </c>
      <c r="B47" s="441" t="s">
        <v>439</v>
      </c>
      <c r="C47" s="314">
        <f>'1.2.sz.mell '!C44</f>
        <v>0</v>
      </c>
    </row>
    <row r="48" spans="1:3" s="100" customFormat="1" ht="12" customHeight="1" thickBot="1">
      <c r="A48" s="460" t="s">
        <v>438</v>
      </c>
      <c r="B48" s="441" t="s">
        <v>287</v>
      </c>
      <c r="C48" s="319">
        <f>'1.2.sz.mell '!C45</f>
        <v>0</v>
      </c>
    </row>
    <row r="49" spans="1:3" s="100" customFormat="1" ht="12" customHeight="1" thickBot="1">
      <c r="A49" s="32" t="s">
        <v>24</v>
      </c>
      <c r="B49" s="21" t="s">
        <v>288</v>
      </c>
      <c r="C49" s="593">
        <f>'1.2.sz.mell '!C46</f>
        <v>0</v>
      </c>
    </row>
    <row r="50" spans="1:3" s="100" customFormat="1" ht="12" customHeight="1">
      <c r="A50" s="458" t="s">
        <v>95</v>
      </c>
      <c r="B50" s="439" t="s">
        <v>292</v>
      </c>
      <c r="C50" s="314">
        <f>'1.2.sz.mell '!C47</f>
        <v>0</v>
      </c>
    </row>
    <row r="51" spans="1:3" s="100" customFormat="1" ht="12" customHeight="1">
      <c r="A51" s="459" t="s">
        <v>96</v>
      </c>
      <c r="B51" s="440" t="s">
        <v>293</v>
      </c>
      <c r="C51" s="314">
        <f>'1.2.sz.mell '!C48</f>
        <v>0</v>
      </c>
    </row>
    <row r="52" spans="1:3" s="100" customFormat="1" ht="12" customHeight="1">
      <c r="A52" s="459" t="s">
        <v>289</v>
      </c>
      <c r="B52" s="440" t="s">
        <v>294</v>
      </c>
      <c r="C52" s="314">
        <f>'1.2.sz.mell '!C49</f>
        <v>0</v>
      </c>
    </row>
    <row r="53" spans="1:3" s="100" customFormat="1" ht="12" customHeight="1">
      <c r="A53" s="459" t="s">
        <v>290</v>
      </c>
      <c r="B53" s="440" t="s">
        <v>295</v>
      </c>
      <c r="C53" s="314">
        <f>'1.2.sz.mell '!C50</f>
        <v>0</v>
      </c>
    </row>
    <row r="54" spans="1:3" s="100" customFormat="1" ht="12" customHeight="1" thickBot="1">
      <c r="A54" s="460" t="s">
        <v>291</v>
      </c>
      <c r="B54" s="441" t="s">
        <v>296</v>
      </c>
      <c r="C54" s="319">
        <f>'1.2.sz.mell '!C51</f>
        <v>0</v>
      </c>
    </row>
    <row r="55" spans="1:3" s="100" customFormat="1" ht="12" customHeight="1" thickBot="1">
      <c r="A55" s="32" t="s">
        <v>178</v>
      </c>
      <c r="B55" s="21" t="s">
        <v>297</v>
      </c>
      <c r="C55" s="593">
        <f>'1.2.sz.mell '!C52</f>
        <v>0</v>
      </c>
    </row>
    <row r="56" spans="1:3" s="100" customFormat="1" ht="12" customHeight="1">
      <c r="A56" s="458" t="s">
        <v>97</v>
      </c>
      <c r="B56" s="439" t="s">
        <v>298</v>
      </c>
      <c r="C56" s="314">
        <f>'1.2.sz.mell '!C53</f>
        <v>0</v>
      </c>
    </row>
    <row r="57" spans="1:3" s="100" customFormat="1" ht="12" customHeight="1">
      <c r="A57" s="459" t="s">
        <v>98</v>
      </c>
      <c r="B57" s="440" t="s">
        <v>429</v>
      </c>
      <c r="C57" s="314">
        <f>'1.2.sz.mell '!C54</f>
        <v>0</v>
      </c>
    </row>
    <row r="58" spans="1:3" s="100" customFormat="1" ht="12" customHeight="1">
      <c r="A58" s="459" t="s">
        <v>301</v>
      </c>
      <c r="B58" s="440" t="s">
        <v>299</v>
      </c>
      <c r="C58" s="314">
        <f>'1.2.sz.mell '!C55</f>
        <v>0</v>
      </c>
    </row>
    <row r="59" spans="1:3" s="100" customFormat="1" ht="12" customHeight="1" thickBot="1">
      <c r="A59" s="460" t="s">
        <v>302</v>
      </c>
      <c r="B59" s="441" t="s">
        <v>300</v>
      </c>
      <c r="C59" s="319">
        <f>'1.2.sz.mell '!C56</f>
        <v>0</v>
      </c>
    </row>
    <row r="60" spans="1:3" s="100" customFormat="1" ht="12" customHeight="1" thickBot="1">
      <c r="A60" s="32" t="s">
        <v>26</v>
      </c>
      <c r="B60" s="306" t="s">
        <v>303</v>
      </c>
      <c r="C60" s="593">
        <f>'1.2.sz.mell '!C57</f>
        <v>0</v>
      </c>
    </row>
    <row r="61" spans="1:3" s="100" customFormat="1" ht="12" customHeight="1">
      <c r="A61" s="458" t="s">
        <v>179</v>
      </c>
      <c r="B61" s="439" t="s">
        <v>305</v>
      </c>
      <c r="C61" s="314">
        <f>'1.2.sz.mell '!C58</f>
        <v>0</v>
      </c>
    </row>
    <row r="62" spans="1:3" s="100" customFormat="1" ht="12" customHeight="1">
      <c r="A62" s="459" t="s">
        <v>180</v>
      </c>
      <c r="B62" s="440" t="s">
        <v>430</v>
      </c>
      <c r="C62" s="314">
        <f>'1.2.sz.mell '!C59</f>
        <v>0</v>
      </c>
    </row>
    <row r="63" spans="1:3" s="100" customFormat="1" ht="12" customHeight="1">
      <c r="A63" s="459" t="s">
        <v>231</v>
      </c>
      <c r="B63" s="440" t="s">
        <v>306</v>
      </c>
      <c r="C63" s="314">
        <f>'1.2.sz.mell '!C60</f>
        <v>0</v>
      </c>
    </row>
    <row r="64" spans="1:3" s="100" customFormat="1" ht="12" customHeight="1" thickBot="1">
      <c r="A64" s="460" t="s">
        <v>304</v>
      </c>
      <c r="B64" s="441" t="s">
        <v>307</v>
      </c>
      <c r="C64" s="319">
        <f>'1.2.sz.mell '!C61</f>
        <v>0</v>
      </c>
    </row>
    <row r="65" spans="1:3" s="100" customFormat="1" ht="12" customHeight="1" thickBot="1">
      <c r="A65" s="32" t="s">
        <v>27</v>
      </c>
      <c r="B65" s="21" t="s">
        <v>308</v>
      </c>
      <c r="C65" s="593">
        <f>'1.2.sz.mell '!C62</f>
        <v>0</v>
      </c>
    </row>
    <row r="66" spans="1:3" s="100" customFormat="1" ht="12" customHeight="1" thickBot="1">
      <c r="A66" s="461" t="s">
        <v>396</v>
      </c>
      <c r="B66" s="306" t="s">
        <v>310</v>
      </c>
      <c r="C66" s="593">
        <f>'1.2.sz.mell '!C63</f>
        <v>0</v>
      </c>
    </row>
    <row r="67" spans="1:3" s="100" customFormat="1" ht="12" customHeight="1">
      <c r="A67" s="458" t="s">
        <v>338</v>
      </c>
      <c r="B67" s="439" t="s">
        <v>311</v>
      </c>
      <c r="C67" s="314">
        <f>'1.2.sz.mell '!C64</f>
        <v>0</v>
      </c>
    </row>
    <row r="68" spans="1:3" s="100" customFormat="1" ht="12" customHeight="1">
      <c r="A68" s="459" t="s">
        <v>347</v>
      </c>
      <c r="B68" s="440" t="s">
        <v>312</v>
      </c>
      <c r="C68" s="314">
        <f>'1.2.sz.mell '!C65</f>
        <v>0</v>
      </c>
    </row>
    <row r="69" spans="1:3" s="100" customFormat="1" ht="12" customHeight="1" thickBot="1">
      <c r="A69" s="460" t="s">
        <v>348</v>
      </c>
      <c r="B69" s="442" t="s">
        <v>313</v>
      </c>
      <c r="C69" s="319">
        <f>'1.2.sz.mell '!C66</f>
        <v>0</v>
      </c>
    </row>
    <row r="70" spans="1:3" s="100" customFormat="1" ht="12" customHeight="1" thickBot="1">
      <c r="A70" s="461" t="s">
        <v>314</v>
      </c>
      <c r="B70" s="306" t="s">
        <v>315</v>
      </c>
      <c r="C70" s="593">
        <f>'1.2.sz.mell '!C67</f>
        <v>0</v>
      </c>
    </row>
    <row r="71" spans="1:3" s="100" customFormat="1" ht="12" customHeight="1">
      <c r="A71" s="458" t="s">
        <v>147</v>
      </c>
      <c r="B71" s="439" t="s">
        <v>316</v>
      </c>
      <c r="C71" s="314">
        <f>'1.2.sz.mell '!C68</f>
        <v>0</v>
      </c>
    </row>
    <row r="72" spans="1:3" s="100" customFormat="1" ht="12" customHeight="1">
      <c r="A72" s="459" t="s">
        <v>148</v>
      </c>
      <c r="B72" s="440" t="s">
        <v>577</v>
      </c>
      <c r="C72" s="314">
        <f>'1.2.sz.mell '!C69</f>
        <v>0</v>
      </c>
    </row>
    <row r="73" spans="1:3" s="100" customFormat="1" ht="12" customHeight="1">
      <c r="A73" s="459" t="s">
        <v>339</v>
      </c>
      <c r="B73" s="440" t="s">
        <v>317</v>
      </c>
      <c r="C73" s="314">
        <f>'1.2.sz.mell '!C70</f>
        <v>0</v>
      </c>
    </row>
    <row r="74" spans="1:3" s="100" customFormat="1" ht="12" customHeight="1" thickBot="1">
      <c r="A74" s="460" t="s">
        <v>340</v>
      </c>
      <c r="B74" s="308" t="s">
        <v>578</v>
      </c>
      <c r="C74" s="319">
        <f>'1.2.sz.mell '!C71</f>
        <v>0</v>
      </c>
    </row>
    <row r="75" spans="1:3" s="100" customFormat="1" ht="12" customHeight="1" thickBot="1">
      <c r="A75" s="461" t="s">
        <v>318</v>
      </c>
      <c r="B75" s="306" t="s">
        <v>319</v>
      </c>
      <c r="C75" s="593">
        <f>'1.2.sz.mell '!C72</f>
        <v>0</v>
      </c>
    </row>
    <row r="76" spans="1:3" s="100" customFormat="1" ht="12" customHeight="1">
      <c r="A76" s="458" t="s">
        <v>341</v>
      </c>
      <c r="B76" s="439" t="s">
        <v>320</v>
      </c>
      <c r="C76" s="314">
        <f>'1.2.sz.mell '!C73</f>
        <v>0</v>
      </c>
    </row>
    <row r="77" spans="1:3" s="100" customFormat="1" ht="12" customHeight="1" thickBot="1">
      <c r="A77" s="460" t="s">
        <v>342</v>
      </c>
      <c r="B77" s="441" t="s">
        <v>321</v>
      </c>
      <c r="C77" s="319">
        <f>'1.2.sz.mell '!C74</f>
        <v>0</v>
      </c>
    </row>
    <row r="78" spans="1:3" s="99" customFormat="1" ht="12" customHeight="1" thickBot="1">
      <c r="A78" s="461" t="s">
        <v>322</v>
      </c>
      <c r="B78" s="306" t="s">
        <v>323</v>
      </c>
      <c r="C78" s="593">
        <f>'1.2.sz.mell '!C75</f>
        <v>0</v>
      </c>
    </row>
    <row r="79" spans="1:3" s="100" customFormat="1" ht="12" customHeight="1">
      <c r="A79" s="458" t="s">
        <v>343</v>
      </c>
      <c r="B79" s="439" t="s">
        <v>324</v>
      </c>
      <c r="C79" s="314">
        <f>'1.2.sz.mell '!C76</f>
        <v>0</v>
      </c>
    </row>
    <row r="80" spans="1:3" s="100" customFormat="1" ht="12" customHeight="1">
      <c r="A80" s="459" t="s">
        <v>344</v>
      </c>
      <c r="B80" s="440" t="s">
        <v>325</v>
      </c>
      <c r="C80" s="314">
        <f>'1.2.sz.mell '!C77</f>
        <v>0</v>
      </c>
    </row>
    <row r="81" spans="1:3" s="100" customFormat="1" ht="12" customHeight="1" thickBot="1">
      <c r="A81" s="460" t="s">
        <v>345</v>
      </c>
      <c r="B81" s="441" t="s">
        <v>579</v>
      </c>
      <c r="C81" s="319">
        <f>'1.2.sz.mell '!C78</f>
        <v>0</v>
      </c>
    </row>
    <row r="82" spans="1:3" s="100" customFormat="1" ht="12" customHeight="1" thickBot="1">
      <c r="A82" s="461" t="s">
        <v>326</v>
      </c>
      <c r="B82" s="306" t="s">
        <v>346</v>
      </c>
      <c r="C82" s="593">
        <f>'1.2.sz.mell '!C79</f>
        <v>0</v>
      </c>
    </row>
    <row r="83" spans="1:3" s="100" customFormat="1" ht="12" customHeight="1">
      <c r="A83" s="462" t="s">
        <v>327</v>
      </c>
      <c r="B83" s="439" t="s">
        <v>328</v>
      </c>
      <c r="C83" s="314">
        <f>'1.2.sz.mell '!C80</f>
        <v>0</v>
      </c>
    </row>
    <row r="84" spans="1:3" s="100" customFormat="1" ht="12" customHeight="1">
      <c r="A84" s="463" t="s">
        <v>329</v>
      </c>
      <c r="B84" s="440" t="s">
        <v>330</v>
      </c>
      <c r="C84" s="314">
        <f>'1.2.sz.mell '!C81</f>
        <v>0</v>
      </c>
    </row>
    <row r="85" spans="1:3" s="100" customFormat="1" ht="12" customHeight="1">
      <c r="A85" s="463" t="s">
        <v>331</v>
      </c>
      <c r="B85" s="440" t="s">
        <v>332</v>
      </c>
      <c r="C85" s="314">
        <f>'1.2.sz.mell '!C82</f>
        <v>0</v>
      </c>
    </row>
    <row r="86" spans="1:3" s="99" customFormat="1" ht="12" customHeight="1" thickBot="1">
      <c r="A86" s="464" t="s">
        <v>333</v>
      </c>
      <c r="B86" s="441" t="s">
        <v>334</v>
      </c>
      <c r="C86" s="319">
        <f>'1.2.sz.mell '!C83</f>
        <v>0</v>
      </c>
    </row>
    <row r="87" spans="1:3" s="99" customFormat="1" ht="12" customHeight="1" thickBot="1">
      <c r="A87" s="461" t="s">
        <v>335</v>
      </c>
      <c r="B87" s="306" t="s">
        <v>478</v>
      </c>
      <c r="C87" s="593">
        <f>'1.2.sz.mell '!C84</f>
        <v>0</v>
      </c>
    </row>
    <row r="88" spans="1:3" s="99" customFormat="1" ht="12" customHeight="1" thickBot="1">
      <c r="A88" s="461" t="s">
        <v>510</v>
      </c>
      <c r="B88" s="306" t="s">
        <v>336</v>
      </c>
      <c r="C88" s="593">
        <f>'1.2.sz.mell '!C85</f>
        <v>0</v>
      </c>
    </row>
    <row r="89" spans="1:3" s="99" customFormat="1" ht="12" customHeight="1" thickBot="1">
      <c r="A89" s="461" t="s">
        <v>511</v>
      </c>
      <c r="B89" s="446" t="s">
        <v>481</v>
      </c>
      <c r="C89" s="593">
        <f>'1.2.sz.mell '!C86</f>
        <v>0</v>
      </c>
    </row>
    <row r="90" spans="1:3" s="99" customFormat="1" ht="12" customHeight="1" thickBot="1">
      <c r="A90" s="465" t="s">
        <v>512</v>
      </c>
      <c r="B90" s="447" t="s">
        <v>513</v>
      </c>
      <c r="C90" s="593">
        <f>'1.2.sz.mell '!C87</f>
        <v>0</v>
      </c>
    </row>
    <row r="91" spans="1:3" s="100" customFormat="1" ht="15" customHeight="1" thickBot="1">
      <c r="A91" s="250"/>
      <c r="B91" s="251"/>
      <c r="C91" s="381"/>
    </row>
    <row r="92" spans="1:3" s="71" customFormat="1" ht="16.5" customHeight="1" thickBot="1">
      <c r="A92" s="254"/>
      <c r="B92" s="255" t="s">
        <v>58</v>
      </c>
      <c r="C92" s="383"/>
    </row>
    <row r="93" spans="1:3" s="101" customFormat="1" ht="12" customHeight="1" thickBot="1">
      <c r="A93" s="432" t="s">
        <v>19</v>
      </c>
      <c r="B93" s="28" t="s">
        <v>517</v>
      </c>
      <c r="C93" s="310">
        <f>+C94+C95+C96+C97+C98+C111</f>
        <v>2461000</v>
      </c>
    </row>
    <row r="94" spans="1:3" ht="12" customHeight="1">
      <c r="A94" s="466" t="s">
        <v>99</v>
      </c>
      <c r="B94" s="10" t="s">
        <v>50</v>
      </c>
      <c r="C94" s="312">
        <f>'1.2.sz.mell '!C94</f>
        <v>0</v>
      </c>
    </row>
    <row r="95" spans="1:3" ht="12" customHeight="1">
      <c r="A95" s="459" t="s">
        <v>100</v>
      </c>
      <c r="B95" s="8" t="s">
        <v>181</v>
      </c>
      <c r="C95" s="313">
        <f>'1.2.sz.mell '!C95</f>
        <v>0</v>
      </c>
    </row>
    <row r="96" spans="1:3" ht="12" customHeight="1">
      <c r="A96" s="459" t="s">
        <v>101</v>
      </c>
      <c r="B96" s="8" t="s">
        <v>140</v>
      </c>
      <c r="C96" s="313">
        <f>'1.2.sz.mell '!C96</f>
        <v>1161000</v>
      </c>
    </row>
    <row r="97" spans="1:3" ht="12" customHeight="1">
      <c r="A97" s="459" t="s">
        <v>102</v>
      </c>
      <c r="B97" s="11" t="s">
        <v>182</v>
      </c>
      <c r="C97" s="313">
        <f>'1.2.sz.mell '!C97</f>
        <v>0</v>
      </c>
    </row>
    <row r="98" spans="1:3" ht="12" customHeight="1">
      <c r="A98" s="459" t="s">
        <v>112</v>
      </c>
      <c r="B98" s="19" t="s">
        <v>183</v>
      </c>
      <c r="C98" s="313">
        <f>'1.2.sz.mell '!C98</f>
        <v>1300000</v>
      </c>
    </row>
    <row r="99" spans="1:3" ht="12" customHeight="1">
      <c r="A99" s="459" t="s">
        <v>103</v>
      </c>
      <c r="B99" s="8" t="s">
        <v>514</v>
      </c>
      <c r="C99" s="313">
        <f>'1.2.sz.mell '!C99</f>
        <v>0</v>
      </c>
    </row>
    <row r="100" spans="1:3" ht="12" customHeight="1">
      <c r="A100" s="459" t="s">
        <v>104</v>
      </c>
      <c r="B100" s="148" t="s">
        <v>444</v>
      </c>
      <c r="C100" s="313">
        <f>'1.2.sz.mell '!C100</f>
        <v>0</v>
      </c>
    </row>
    <row r="101" spans="1:3" ht="12" customHeight="1">
      <c r="A101" s="459" t="s">
        <v>113</v>
      </c>
      <c r="B101" s="148" t="s">
        <v>443</v>
      </c>
      <c r="C101" s="313">
        <f>'1.2.sz.mell '!C101</f>
        <v>0</v>
      </c>
    </row>
    <row r="102" spans="1:3" ht="12" customHeight="1">
      <c r="A102" s="459" t="s">
        <v>114</v>
      </c>
      <c r="B102" s="148" t="s">
        <v>352</v>
      </c>
      <c r="C102" s="313">
        <f>'1.2.sz.mell '!C102</f>
        <v>0</v>
      </c>
    </row>
    <row r="103" spans="1:3" ht="12" customHeight="1">
      <c r="A103" s="459" t="s">
        <v>115</v>
      </c>
      <c r="B103" s="149" t="s">
        <v>353</v>
      </c>
      <c r="C103" s="313">
        <f>'1.2.sz.mell '!C103</f>
        <v>0</v>
      </c>
    </row>
    <row r="104" spans="1:3" ht="12" customHeight="1">
      <c r="A104" s="459" t="s">
        <v>116</v>
      </c>
      <c r="B104" s="149" t="s">
        <v>354</v>
      </c>
      <c r="C104" s="313">
        <f>'1.2.sz.mell '!C104</f>
        <v>0</v>
      </c>
    </row>
    <row r="105" spans="1:3" ht="12" customHeight="1">
      <c r="A105" s="459" t="s">
        <v>118</v>
      </c>
      <c r="B105" s="148" t="s">
        <v>355</v>
      </c>
      <c r="C105" s="313">
        <f>'1.2.sz.mell '!C105</f>
        <v>0</v>
      </c>
    </row>
    <row r="106" spans="1:3" ht="12" customHeight="1">
      <c r="A106" s="459" t="s">
        <v>184</v>
      </c>
      <c r="B106" s="148" t="s">
        <v>356</v>
      </c>
      <c r="C106" s="313">
        <f>'1.2.sz.mell '!C106</f>
        <v>0</v>
      </c>
    </row>
    <row r="107" spans="1:3" ht="12" customHeight="1">
      <c r="A107" s="459" t="s">
        <v>350</v>
      </c>
      <c r="B107" s="149" t="s">
        <v>357</v>
      </c>
      <c r="C107" s="313">
        <f>'1.2.sz.mell '!C107</f>
        <v>0</v>
      </c>
    </row>
    <row r="108" spans="1:3" ht="12" customHeight="1">
      <c r="A108" s="467" t="s">
        <v>351</v>
      </c>
      <c r="B108" s="150" t="s">
        <v>358</v>
      </c>
      <c r="C108" s="313">
        <f>'1.2.sz.mell '!C108</f>
        <v>0</v>
      </c>
    </row>
    <row r="109" spans="1:3" ht="12" customHeight="1">
      <c r="A109" s="459" t="s">
        <v>441</v>
      </c>
      <c r="B109" s="150" t="s">
        <v>359</v>
      </c>
      <c r="C109" s="313">
        <f>'1.2.sz.mell '!C109</f>
        <v>0</v>
      </c>
    </row>
    <row r="110" spans="1:3" ht="12" customHeight="1">
      <c r="A110" s="459" t="s">
        <v>442</v>
      </c>
      <c r="B110" s="149" t="s">
        <v>360</v>
      </c>
      <c r="C110" s="313">
        <f>'1.2.sz.mell '!C110</f>
        <v>1300000</v>
      </c>
    </row>
    <row r="111" spans="1:3" ht="12" customHeight="1">
      <c r="A111" s="459" t="s">
        <v>446</v>
      </c>
      <c r="B111" s="11" t="s">
        <v>51</v>
      </c>
      <c r="C111" s="313">
        <f>'1.2.sz.mell '!C111</f>
        <v>0</v>
      </c>
    </row>
    <row r="112" spans="1:3" ht="12" customHeight="1">
      <c r="A112" s="460" t="s">
        <v>447</v>
      </c>
      <c r="B112" s="8" t="s">
        <v>515</v>
      </c>
      <c r="C112" s="313">
        <f>'1.2.sz.mell '!C112</f>
        <v>0</v>
      </c>
    </row>
    <row r="113" spans="1:3" ht="12" customHeight="1" thickBot="1">
      <c r="A113" s="468" t="s">
        <v>448</v>
      </c>
      <c r="B113" s="151" t="s">
        <v>516</v>
      </c>
      <c r="C113" s="314">
        <f>'1.2.sz.mell '!C113</f>
        <v>0</v>
      </c>
    </row>
    <row r="114" spans="1:3" ht="12" customHeight="1" thickBot="1">
      <c r="A114" s="32" t="s">
        <v>20</v>
      </c>
      <c r="B114" s="27" t="s">
        <v>361</v>
      </c>
      <c r="C114" s="312">
        <f>'1.2.sz.mell '!C114+'1.2.sz.mell '!C114</f>
        <v>0</v>
      </c>
    </row>
    <row r="115" spans="1:3" ht="12" customHeight="1">
      <c r="A115" s="458" t="s">
        <v>105</v>
      </c>
      <c r="B115" s="8" t="s">
        <v>230</v>
      </c>
      <c r="C115" s="312">
        <f>'1.2.sz.mell '!C115+'1.2.sz.mell '!C115</f>
        <v>0</v>
      </c>
    </row>
    <row r="116" spans="1:3" ht="12" customHeight="1">
      <c r="A116" s="458" t="s">
        <v>106</v>
      </c>
      <c r="B116" s="12" t="s">
        <v>365</v>
      </c>
      <c r="C116" s="313">
        <f>'1.2.sz.mell '!C116+'1.2.sz.mell '!C116</f>
        <v>0</v>
      </c>
    </row>
    <row r="117" spans="1:3" ht="12" customHeight="1">
      <c r="A117" s="458" t="s">
        <v>107</v>
      </c>
      <c r="B117" s="12" t="s">
        <v>185</v>
      </c>
      <c r="C117" s="313">
        <f>'1.2.sz.mell '!C117+'1.2.sz.mell '!C117</f>
        <v>0</v>
      </c>
    </row>
    <row r="118" spans="1:3" ht="12" customHeight="1">
      <c r="A118" s="458" t="s">
        <v>108</v>
      </c>
      <c r="B118" s="12" t="s">
        <v>366</v>
      </c>
      <c r="C118" s="313">
        <f>'1.2.sz.mell '!C118+'1.2.sz.mell '!C118</f>
        <v>0</v>
      </c>
    </row>
    <row r="119" spans="1:3" ht="12" customHeight="1">
      <c r="A119" s="458" t="s">
        <v>109</v>
      </c>
      <c r="B119" s="308" t="s">
        <v>232</v>
      </c>
      <c r="C119" s="313">
        <f>'1.2.sz.mell '!C119+'1.2.sz.mell '!C119</f>
        <v>0</v>
      </c>
    </row>
    <row r="120" spans="1:3" ht="12" customHeight="1">
      <c r="A120" s="458" t="s">
        <v>117</v>
      </c>
      <c r="B120" s="307" t="s">
        <v>431</v>
      </c>
      <c r="C120" s="313">
        <f>'1.2.sz.mell '!C120+'1.2.sz.mell '!C120</f>
        <v>0</v>
      </c>
    </row>
    <row r="121" spans="1:3" ht="12" customHeight="1">
      <c r="A121" s="458" t="s">
        <v>119</v>
      </c>
      <c r="B121" s="435" t="s">
        <v>371</v>
      </c>
      <c r="C121" s="313">
        <f>'1.2.sz.mell '!C121+'1.2.sz.mell '!C121</f>
        <v>0</v>
      </c>
    </row>
    <row r="122" spans="1:3" ht="12" customHeight="1">
      <c r="A122" s="458" t="s">
        <v>186</v>
      </c>
      <c r="B122" s="149" t="s">
        <v>354</v>
      </c>
      <c r="C122" s="313">
        <f>'1.2.sz.mell '!C122+'1.2.sz.mell '!C122</f>
        <v>0</v>
      </c>
    </row>
    <row r="123" spans="1:3" ht="12" customHeight="1">
      <c r="A123" s="458" t="s">
        <v>187</v>
      </c>
      <c r="B123" s="149" t="s">
        <v>370</v>
      </c>
      <c r="C123" s="313">
        <f>'1.2.sz.mell '!C123+'1.2.sz.mell '!C123</f>
        <v>0</v>
      </c>
    </row>
    <row r="124" spans="1:3" ht="12" customHeight="1">
      <c r="A124" s="458" t="s">
        <v>188</v>
      </c>
      <c r="B124" s="149" t="s">
        <v>369</v>
      </c>
      <c r="C124" s="313">
        <f>'1.2.sz.mell '!C124+'1.2.sz.mell '!C124</f>
        <v>0</v>
      </c>
    </row>
    <row r="125" spans="1:3" ht="12" customHeight="1">
      <c r="A125" s="458" t="s">
        <v>362</v>
      </c>
      <c r="B125" s="149" t="s">
        <v>357</v>
      </c>
      <c r="C125" s="313">
        <f>'1.2.sz.mell '!C125+'1.2.sz.mell '!C125</f>
        <v>0</v>
      </c>
    </row>
    <row r="126" spans="1:3" ht="12" customHeight="1">
      <c r="A126" s="458" t="s">
        <v>363</v>
      </c>
      <c r="B126" s="149" t="s">
        <v>368</v>
      </c>
      <c r="C126" s="313">
        <f>'1.2.sz.mell '!C126+'1.2.sz.mell '!C126</f>
        <v>0</v>
      </c>
    </row>
    <row r="127" spans="1:3" ht="12" customHeight="1" thickBot="1">
      <c r="A127" s="467" t="s">
        <v>364</v>
      </c>
      <c r="B127" s="149" t="s">
        <v>367</v>
      </c>
      <c r="C127" s="314">
        <f>'1.2.sz.mell '!C127+'1.2.sz.mell '!C127</f>
        <v>0</v>
      </c>
    </row>
    <row r="128" spans="1:3" ht="12" customHeight="1" thickBot="1">
      <c r="A128" s="32" t="s">
        <v>21</v>
      </c>
      <c r="B128" s="129" t="s">
        <v>451</v>
      </c>
      <c r="C128" s="600">
        <f>'1.2.sz.mell '!C128</f>
        <v>2461000</v>
      </c>
    </row>
    <row r="129" spans="1:3" ht="12" customHeight="1" thickBot="1">
      <c r="A129" s="32" t="s">
        <v>22</v>
      </c>
      <c r="B129" s="129" t="s">
        <v>452</v>
      </c>
      <c r="C129" s="312">
        <f>'1.2.sz.mell '!C129+'1.2.sz.mell '!C129</f>
        <v>0</v>
      </c>
    </row>
    <row r="130" spans="1:3" s="101" customFormat="1" ht="12" customHeight="1">
      <c r="A130" s="458" t="s">
        <v>269</v>
      </c>
      <c r="B130" s="9" t="s">
        <v>520</v>
      </c>
      <c r="C130" s="312">
        <f>'1.2.sz.mell '!C130+'1.2.sz.mell '!C130</f>
        <v>0</v>
      </c>
    </row>
    <row r="131" spans="1:3" ht="12" customHeight="1">
      <c r="A131" s="458" t="s">
        <v>270</v>
      </c>
      <c r="B131" s="9" t="s">
        <v>460</v>
      </c>
      <c r="C131" s="313">
        <f>'1.2.sz.mell '!C131+'1.2.sz.mell '!C131</f>
        <v>0</v>
      </c>
    </row>
    <row r="132" spans="1:3" ht="12" customHeight="1" thickBot="1">
      <c r="A132" s="467" t="s">
        <v>271</v>
      </c>
      <c r="B132" s="7" t="s">
        <v>519</v>
      </c>
      <c r="C132" s="314">
        <f>'1.2.sz.mell '!C132+'1.2.sz.mell '!C132</f>
        <v>0</v>
      </c>
    </row>
    <row r="133" spans="1:3" ht="12" customHeight="1" thickBot="1">
      <c r="A133" s="32" t="s">
        <v>23</v>
      </c>
      <c r="B133" s="129" t="s">
        <v>453</v>
      </c>
      <c r="C133" s="312">
        <f>'1.2.sz.mell '!C133+'1.2.sz.mell '!C133</f>
        <v>0</v>
      </c>
    </row>
    <row r="134" spans="1:3" ht="12" customHeight="1">
      <c r="A134" s="458" t="s">
        <v>92</v>
      </c>
      <c r="B134" s="9" t="s">
        <v>462</v>
      </c>
      <c r="C134" s="312">
        <f>'1.2.sz.mell '!C134+'1.2.sz.mell '!C134</f>
        <v>0</v>
      </c>
    </row>
    <row r="135" spans="1:3" ht="12" customHeight="1">
      <c r="A135" s="458" t="s">
        <v>93</v>
      </c>
      <c r="B135" s="9" t="s">
        <v>454</v>
      </c>
      <c r="C135" s="313">
        <f>'1.2.sz.mell '!C135+'1.2.sz.mell '!C135</f>
        <v>0</v>
      </c>
    </row>
    <row r="136" spans="1:3" ht="12" customHeight="1">
      <c r="A136" s="458" t="s">
        <v>94</v>
      </c>
      <c r="B136" s="9" t="s">
        <v>455</v>
      </c>
      <c r="C136" s="313">
        <f>'1.2.sz.mell '!C136+'1.2.sz.mell '!C136</f>
        <v>0</v>
      </c>
    </row>
    <row r="137" spans="1:3" ht="12" customHeight="1">
      <c r="A137" s="458" t="s">
        <v>173</v>
      </c>
      <c r="B137" s="9" t="s">
        <v>518</v>
      </c>
      <c r="C137" s="313">
        <f>'1.2.sz.mell '!C137+'1.2.sz.mell '!C137</f>
        <v>0</v>
      </c>
    </row>
    <row r="138" spans="1:3" ht="12" customHeight="1">
      <c r="A138" s="458" t="s">
        <v>174</v>
      </c>
      <c r="B138" s="9" t="s">
        <v>457</v>
      </c>
      <c r="C138" s="313">
        <f>'1.2.sz.mell '!C138+'1.2.sz.mell '!C138</f>
        <v>0</v>
      </c>
    </row>
    <row r="139" spans="1:3" s="101" customFormat="1" ht="12" customHeight="1" thickBot="1">
      <c r="A139" s="467" t="s">
        <v>175</v>
      </c>
      <c r="B139" s="7" t="s">
        <v>458</v>
      </c>
      <c r="C139" s="314">
        <f>'1.2.sz.mell '!C139+'1.2.sz.mell '!C139</f>
        <v>0</v>
      </c>
    </row>
    <row r="140" spans="1:11" ht="12" customHeight="1" thickBot="1">
      <c r="A140" s="32" t="s">
        <v>24</v>
      </c>
      <c r="B140" s="129" t="s">
        <v>546</v>
      </c>
      <c r="C140" s="312">
        <f>'1.2.sz.mell '!C140+'1.2.sz.mell '!C140</f>
        <v>0</v>
      </c>
      <c r="K140" s="261"/>
    </row>
    <row r="141" spans="1:3" ht="12.75">
      <c r="A141" s="458" t="s">
        <v>95</v>
      </c>
      <c r="B141" s="9" t="s">
        <v>372</v>
      </c>
      <c r="C141" s="312">
        <f>'1.2.sz.mell '!C141+'1.2.sz.mell '!C141</f>
        <v>0</v>
      </c>
    </row>
    <row r="142" spans="1:3" ht="12" customHeight="1">
      <c r="A142" s="458" t="s">
        <v>96</v>
      </c>
      <c r="B142" s="9" t="s">
        <v>373</v>
      </c>
      <c r="C142" s="313">
        <f>'1.2.sz.mell '!C142+'1.2.sz.mell '!C142</f>
        <v>0</v>
      </c>
    </row>
    <row r="143" spans="1:3" s="101" customFormat="1" ht="12" customHeight="1">
      <c r="A143" s="458" t="s">
        <v>289</v>
      </c>
      <c r="B143" s="9" t="s">
        <v>545</v>
      </c>
      <c r="C143" s="313">
        <f>'1.2.sz.mell '!C143+'1.2.sz.mell '!C143</f>
        <v>0</v>
      </c>
    </row>
    <row r="144" spans="1:3" s="101" customFormat="1" ht="12" customHeight="1">
      <c r="A144" s="458" t="s">
        <v>290</v>
      </c>
      <c r="B144" s="9" t="s">
        <v>467</v>
      </c>
      <c r="C144" s="313">
        <f>'1.2.sz.mell '!C144+'1.2.sz.mell '!C144</f>
        <v>0</v>
      </c>
    </row>
    <row r="145" spans="1:3" s="101" customFormat="1" ht="12" customHeight="1" thickBot="1">
      <c r="A145" s="467" t="s">
        <v>291</v>
      </c>
      <c r="B145" s="7" t="s">
        <v>392</v>
      </c>
      <c r="C145" s="314">
        <f>'1.2.sz.mell '!C145+'1.2.sz.mell '!C145</f>
        <v>0</v>
      </c>
    </row>
    <row r="146" spans="1:3" s="101" customFormat="1" ht="12" customHeight="1" thickBot="1">
      <c r="A146" s="32" t="s">
        <v>25</v>
      </c>
      <c r="B146" s="129" t="s">
        <v>468</v>
      </c>
      <c r="C146" s="312">
        <f>'1.2.sz.mell '!C146+'1.2.sz.mell '!C146</f>
        <v>0</v>
      </c>
    </row>
    <row r="147" spans="1:3" s="101" customFormat="1" ht="12" customHeight="1">
      <c r="A147" s="458" t="s">
        <v>97</v>
      </c>
      <c r="B147" s="9" t="s">
        <v>463</v>
      </c>
      <c r="C147" s="312">
        <f>'1.2.sz.mell '!C147+'1.2.sz.mell '!C147</f>
        <v>0</v>
      </c>
    </row>
    <row r="148" spans="1:3" s="101" customFormat="1" ht="12" customHeight="1">
      <c r="A148" s="458" t="s">
        <v>98</v>
      </c>
      <c r="B148" s="9" t="s">
        <v>470</v>
      </c>
      <c r="C148" s="313">
        <f>'1.2.sz.mell '!C148+'1.2.sz.mell '!C148</f>
        <v>0</v>
      </c>
    </row>
    <row r="149" spans="1:3" s="101" customFormat="1" ht="12" customHeight="1">
      <c r="A149" s="458" t="s">
        <v>301</v>
      </c>
      <c r="B149" s="9" t="s">
        <v>465</v>
      </c>
      <c r="C149" s="313">
        <f>'1.2.sz.mell '!C149+'1.2.sz.mell '!C149</f>
        <v>0</v>
      </c>
    </row>
    <row r="150" spans="1:3" ht="12.75" customHeight="1">
      <c r="A150" s="458" t="s">
        <v>302</v>
      </c>
      <c r="B150" s="9" t="s">
        <v>521</v>
      </c>
      <c r="C150" s="313">
        <f>'1.2.sz.mell '!C150+'1.2.sz.mell '!C150</f>
        <v>0</v>
      </c>
    </row>
    <row r="151" spans="1:3" ht="12.75" customHeight="1" thickBot="1">
      <c r="A151" s="467" t="s">
        <v>469</v>
      </c>
      <c r="B151" s="7" t="s">
        <v>472</v>
      </c>
      <c r="C151" s="314">
        <f>'1.2.sz.mell '!C151+'1.2.sz.mell '!C151</f>
        <v>0</v>
      </c>
    </row>
    <row r="152" spans="1:3" ht="12.75" customHeight="1" thickBot="1">
      <c r="A152" s="513" t="s">
        <v>26</v>
      </c>
      <c r="B152" s="129" t="s">
        <v>473</v>
      </c>
      <c r="C152" s="312">
        <f>'1.2.sz.mell '!C152+'1.2.sz.mell '!C152</f>
        <v>0</v>
      </c>
    </row>
    <row r="153" spans="1:3" ht="12" customHeight="1" thickBot="1">
      <c r="A153" s="513" t="s">
        <v>27</v>
      </c>
      <c r="B153" s="129" t="s">
        <v>474</v>
      </c>
      <c r="C153" s="312">
        <f>'1.2.sz.mell '!C153+'1.2.sz.mell '!C153</f>
        <v>0</v>
      </c>
    </row>
    <row r="154" spans="1:3" ht="15" customHeight="1" thickBot="1">
      <c r="A154" s="32" t="s">
        <v>28</v>
      </c>
      <c r="B154" s="129" t="s">
        <v>476</v>
      </c>
      <c r="C154" s="312"/>
    </row>
    <row r="155" spans="1:3" ht="13.5" thickBot="1">
      <c r="A155" s="469" t="s">
        <v>29</v>
      </c>
      <c r="B155" s="402" t="s">
        <v>475</v>
      </c>
      <c r="C155" s="600">
        <f>C128+C133+C140+C146+C152+C153</f>
        <v>2461000</v>
      </c>
    </row>
    <row r="156" spans="1:3" ht="15" customHeight="1" thickBot="1">
      <c r="A156" s="410"/>
      <c r="B156" s="411"/>
      <c r="C156" s="412"/>
    </row>
    <row r="157" spans="1:3" ht="14.25" customHeight="1" thickBot="1">
      <c r="A157" s="259" t="s">
        <v>522</v>
      </c>
      <c r="B157" s="260"/>
      <c r="C157" s="126"/>
    </row>
    <row r="158" spans="1:3" ht="13.5" thickBot="1">
      <c r="A158" s="259" t="s">
        <v>204</v>
      </c>
      <c r="B158" s="260"/>
      <c r="C158" s="126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0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30" zoomScaleNormal="130" zoomScaleSheetLayoutView="85" workbookViewId="0" topLeftCell="A1">
      <selection activeCell="K13" sqref="K13"/>
    </sheetView>
  </sheetViews>
  <sheetFormatPr defaultColWidth="9.00390625" defaultRowHeight="12.75"/>
  <cols>
    <col min="1" max="1" width="19.50390625" style="413" customWidth="1"/>
    <col min="2" max="2" width="72.00390625" style="414" customWidth="1"/>
    <col min="3" max="3" width="25.00390625" style="415" customWidth="1"/>
    <col min="4" max="16384" width="9.375" style="3" customWidth="1"/>
  </cols>
  <sheetData>
    <row r="1" spans="1:3" s="2" customFormat="1" ht="16.5" customHeight="1" thickBot="1">
      <c r="A1" s="236"/>
      <c r="B1" s="238"/>
      <c r="C1" s="583" t="s">
        <v>599</v>
      </c>
    </row>
    <row r="2" spans="1:3" s="97" customFormat="1" ht="21" customHeight="1">
      <c r="A2" s="430" t="s">
        <v>62</v>
      </c>
      <c r="B2" s="372" t="s">
        <v>226</v>
      </c>
      <c r="C2" s="374" t="s">
        <v>55</v>
      </c>
    </row>
    <row r="3" spans="1:3" s="97" customFormat="1" ht="16.5" thickBot="1">
      <c r="A3" s="239" t="s">
        <v>201</v>
      </c>
      <c r="B3" s="373" t="s">
        <v>533</v>
      </c>
      <c r="C3" s="512" t="s">
        <v>434</v>
      </c>
    </row>
    <row r="4" spans="1:3" s="98" customFormat="1" ht="15.75" customHeight="1" thickBot="1">
      <c r="A4" s="240"/>
      <c r="B4" s="240"/>
      <c r="C4" s="241" t="str">
        <f>'9.2. sz. mell '!C4</f>
        <v>Forintban!</v>
      </c>
    </row>
    <row r="5" spans="1:3" ht="13.5" thickBot="1">
      <c r="A5" s="431" t="s">
        <v>203</v>
      </c>
      <c r="B5" s="242" t="s">
        <v>568</v>
      </c>
      <c r="C5" s="375" t="s">
        <v>56</v>
      </c>
    </row>
    <row r="6" spans="1:3" s="71" customFormat="1" ht="12.75" customHeight="1" thickBot="1">
      <c r="A6" s="205"/>
      <c r="B6" s="206" t="s">
        <v>496</v>
      </c>
      <c r="C6" s="207" t="s">
        <v>497</v>
      </c>
    </row>
    <row r="7" spans="1:3" s="71" customFormat="1" ht="15.75" customHeight="1" thickBot="1">
      <c r="A7" s="244"/>
      <c r="B7" s="245" t="s">
        <v>57</v>
      </c>
      <c r="C7" s="376"/>
    </row>
    <row r="8" spans="1:3" s="71" customFormat="1" ht="12" customHeight="1" thickBot="1">
      <c r="A8" s="32" t="s">
        <v>19</v>
      </c>
      <c r="B8" s="21" t="s">
        <v>253</v>
      </c>
      <c r="C8" s="311">
        <f>+C9+C10+C11+C12+C13+C14</f>
        <v>0</v>
      </c>
    </row>
    <row r="9" spans="1:3" s="99" customFormat="1" ht="12" customHeight="1">
      <c r="A9" s="458" t="s">
        <v>99</v>
      </c>
      <c r="B9" s="439" t="s">
        <v>254</v>
      </c>
      <c r="C9" s="314">
        <f>'1.3.sz.mell'!C6</f>
        <v>0</v>
      </c>
    </row>
    <row r="10" spans="1:3" s="100" customFormat="1" ht="12" customHeight="1">
      <c r="A10" s="459" t="s">
        <v>100</v>
      </c>
      <c r="B10" s="440" t="s">
        <v>255</v>
      </c>
      <c r="C10" s="314">
        <f>'1.3.sz.mell'!C7</f>
        <v>0</v>
      </c>
    </row>
    <row r="11" spans="1:3" s="100" customFormat="1" ht="12" customHeight="1">
      <c r="A11" s="459" t="s">
        <v>101</v>
      </c>
      <c r="B11" s="440" t="s">
        <v>555</v>
      </c>
      <c r="C11" s="314">
        <f>'1.3.sz.mell'!C8</f>
        <v>0</v>
      </c>
    </row>
    <row r="12" spans="1:3" s="100" customFormat="1" ht="12" customHeight="1">
      <c r="A12" s="459" t="s">
        <v>102</v>
      </c>
      <c r="B12" s="440" t="s">
        <v>257</v>
      </c>
      <c r="C12" s="314">
        <f>'1.3.sz.mell'!C9</f>
        <v>0</v>
      </c>
    </row>
    <row r="13" spans="1:3" s="100" customFormat="1" ht="12" customHeight="1">
      <c r="A13" s="459" t="s">
        <v>146</v>
      </c>
      <c r="B13" s="440" t="s">
        <v>509</v>
      </c>
      <c r="C13" s="314">
        <f>'1.3.sz.mell'!C10</f>
        <v>0</v>
      </c>
    </row>
    <row r="14" spans="1:3" s="99" customFormat="1" ht="12" customHeight="1" thickBot="1">
      <c r="A14" s="460" t="s">
        <v>103</v>
      </c>
      <c r="B14" s="441" t="s">
        <v>436</v>
      </c>
      <c r="C14" s="319">
        <f>'1.3.sz.mell'!C11</f>
        <v>0</v>
      </c>
    </row>
    <row r="15" spans="1:3" s="99" customFormat="1" ht="12" customHeight="1" thickBot="1">
      <c r="A15" s="32" t="s">
        <v>20</v>
      </c>
      <c r="B15" s="306" t="s">
        <v>258</v>
      </c>
      <c r="C15" s="593">
        <f>'1.3.sz.mell'!C12</f>
        <v>0</v>
      </c>
    </row>
    <row r="16" spans="1:3" s="99" customFormat="1" ht="12" customHeight="1">
      <c r="A16" s="458" t="s">
        <v>105</v>
      </c>
      <c r="B16" s="439" t="s">
        <v>259</v>
      </c>
      <c r="C16" s="314">
        <f>'1.3.sz.mell'!C13</f>
        <v>0</v>
      </c>
    </row>
    <row r="17" spans="1:3" s="99" customFormat="1" ht="12" customHeight="1">
      <c r="A17" s="459" t="s">
        <v>106</v>
      </c>
      <c r="B17" s="440" t="s">
        <v>260</v>
      </c>
      <c r="C17" s="314">
        <f>'1.3.sz.mell'!C14</f>
        <v>0</v>
      </c>
    </row>
    <row r="18" spans="1:3" s="99" customFormat="1" ht="12" customHeight="1">
      <c r="A18" s="459" t="s">
        <v>107</v>
      </c>
      <c r="B18" s="440" t="s">
        <v>425</v>
      </c>
      <c r="C18" s="314">
        <f>'1.3.sz.mell'!C15</f>
        <v>0</v>
      </c>
    </row>
    <row r="19" spans="1:3" s="99" customFormat="1" ht="12" customHeight="1">
      <c r="A19" s="459" t="s">
        <v>108</v>
      </c>
      <c r="B19" s="440" t="s">
        <v>426</v>
      </c>
      <c r="C19" s="314">
        <f>'1.3.sz.mell'!C16</f>
        <v>0</v>
      </c>
    </row>
    <row r="20" spans="1:3" s="99" customFormat="1" ht="12" customHeight="1">
      <c r="A20" s="459" t="s">
        <v>109</v>
      </c>
      <c r="B20" s="440" t="s">
        <v>261</v>
      </c>
      <c r="C20" s="314">
        <f>'1.3.sz.mell'!C17</f>
        <v>0</v>
      </c>
    </row>
    <row r="21" spans="1:3" s="100" customFormat="1" ht="12" customHeight="1" thickBot="1">
      <c r="A21" s="460" t="s">
        <v>117</v>
      </c>
      <c r="B21" s="441" t="s">
        <v>262</v>
      </c>
      <c r="C21" s="319">
        <f>'1.3.sz.mell'!C18</f>
        <v>0</v>
      </c>
    </row>
    <row r="22" spans="1:3" s="100" customFormat="1" ht="12" customHeight="1" thickBot="1">
      <c r="A22" s="32" t="s">
        <v>21</v>
      </c>
      <c r="B22" s="21" t="s">
        <v>263</v>
      </c>
      <c r="C22" s="593">
        <f>'1.3.sz.mell'!C19</f>
        <v>0</v>
      </c>
    </row>
    <row r="23" spans="1:3" s="100" customFormat="1" ht="12" customHeight="1">
      <c r="A23" s="458" t="s">
        <v>88</v>
      </c>
      <c r="B23" s="439" t="s">
        <v>264</v>
      </c>
      <c r="C23" s="314">
        <f>'1.3.sz.mell'!C20</f>
        <v>0</v>
      </c>
    </row>
    <row r="24" spans="1:3" s="99" customFormat="1" ht="12" customHeight="1">
      <c r="A24" s="459" t="s">
        <v>89</v>
      </c>
      <c r="B24" s="440" t="s">
        <v>265</v>
      </c>
      <c r="C24" s="314">
        <f>'1.3.sz.mell'!C21</f>
        <v>0</v>
      </c>
    </row>
    <row r="25" spans="1:3" s="100" customFormat="1" ht="12" customHeight="1">
      <c r="A25" s="459" t="s">
        <v>90</v>
      </c>
      <c r="B25" s="440" t="s">
        <v>427</v>
      </c>
      <c r="C25" s="314">
        <f>'1.3.sz.mell'!C22</f>
        <v>0</v>
      </c>
    </row>
    <row r="26" spans="1:3" s="100" customFormat="1" ht="12" customHeight="1">
      <c r="A26" s="459" t="s">
        <v>91</v>
      </c>
      <c r="B26" s="440" t="s">
        <v>428</v>
      </c>
      <c r="C26" s="314">
        <f>'1.3.sz.mell'!C23</f>
        <v>0</v>
      </c>
    </row>
    <row r="27" spans="1:3" s="100" customFormat="1" ht="12" customHeight="1">
      <c r="A27" s="459" t="s">
        <v>169</v>
      </c>
      <c r="B27" s="440" t="s">
        <v>266</v>
      </c>
      <c r="C27" s="314">
        <f>'1.3.sz.mell'!C24</f>
        <v>0</v>
      </c>
    </row>
    <row r="28" spans="1:3" s="100" customFormat="1" ht="12" customHeight="1" thickBot="1">
      <c r="A28" s="460" t="s">
        <v>170</v>
      </c>
      <c r="B28" s="441" t="s">
        <v>267</v>
      </c>
      <c r="C28" s="319">
        <f>'1.3.sz.mell'!C25</f>
        <v>0</v>
      </c>
    </row>
    <row r="29" spans="1:3" s="100" customFormat="1" ht="12" customHeight="1" thickBot="1">
      <c r="A29" s="32" t="s">
        <v>171</v>
      </c>
      <c r="B29" s="21" t="s">
        <v>268</v>
      </c>
      <c r="C29" s="593">
        <f>'1.3.sz.mell'!C26</f>
        <v>0</v>
      </c>
    </row>
    <row r="30" spans="1:3" s="100" customFormat="1" ht="12" customHeight="1">
      <c r="A30" s="458" t="s">
        <v>269</v>
      </c>
      <c r="B30" s="439" t="s">
        <v>560</v>
      </c>
      <c r="C30" s="314">
        <f>'1.3.sz.mell'!C27</f>
        <v>0</v>
      </c>
    </row>
    <row r="31" spans="1:3" s="100" customFormat="1" ht="12" customHeight="1">
      <c r="A31" s="459" t="s">
        <v>270</v>
      </c>
      <c r="B31" s="440" t="s">
        <v>561</v>
      </c>
      <c r="C31" s="314">
        <f>'1.3.sz.mell'!C28</f>
        <v>0</v>
      </c>
    </row>
    <row r="32" spans="1:3" s="100" customFormat="1" ht="12" customHeight="1">
      <c r="A32" s="459" t="s">
        <v>271</v>
      </c>
      <c r="B32" s="440" t="s">
        <v>562</v>
      </c>
      <c r="C32" s="314">
        <f>'1.3.sz.mell'!C29</f>
        <v>0</v>
      </c>
    </row>
    <row r="33" spans="1:3" s="100" customFormat="1" ht="12" customHeight="1">
      <c r="A33" s="459" t="s">
        <v>272</v>
      </c>
      <c r="B33" s="440" t="s">
        <v>563</v>
      </c>
      <c r="C33" s="314">
        <f>'1.3.sz.mell'!C30</f>
        <v>0</v>
      </c>
    </row>
    <row r="34" spans="1:3" s="100" customFormat="1" ht="12" customHeight="1">
      <c r="A34" s="459" t="s">
        <v>557</v>
      </c>
      <c r="B34" s="440" t="s">
        <v>273</v>
      </c>
      <c r="C34" s="314">
        <f>'1.3.sz.mell'!C31</f>
        <v>0</v>
      </c>
    </row>
    <row r="35" spans="1:3" s="100" customFormat="1" ht="12" customHeight="1">
      <c r="A35" s="459" t="s">
        <v>558</v>
      </c>
      <c r="B35" s="440" t="s">
        <v>274</v>
      </c>
      <c r="C35" s="314">
        <f>'1.3.sz.mell'!C32</f>
        <v>0</v>
      </c>
    </row>
    <row r="36" spans="1:3" s="100" customFormat="1" ht="12" customHeight="1" thickBot="1">
      <c r="A36" s="460" t="s">
        <v>559</v>
      </c>
      <c r="B36" s="537" t="s">
        <v>275</v>
      </c>
      <c r="C36" s="319">
        <f>'1.3.sz.mell'!C33</f>
        <v>0</v>
      </c>
    </row>
    <row r="37" spans="1:3" s="100" customFormat="1" ht="12" customHeight="1" thickBot="1">
      <c r="A37" s="32" t="s">
        <v>23</v>
      </c>
      <c r="B37" s="21" t="s">
        <v>437</v>
      </c>
      <c r="C37" s="595">
        <f>'1.3.sz.mell'!C34</f>
        <v>10000</v>
      </c>
    </row>
    <row r="38" spans="1:3" s="100" customFormat="1" ht="12" customHeight="1">
      <c r="A38" s="458" t="s">
        <v>92</v>
      </c>
      <c r="B38" s="439" t="s">
        <v>278</v>
      </c>
      <c r="C38" s="314">
        <f>'1.3.sz.mell'!C35</f>
        <v>0</v>
      </c>
    </row>
    <row r="39" spans="1:3" s="100" customFormat="1" ht="12" customHeight="1">
      <c r="A39" s="459" t="s">
        <v>93</v>
      </c>
      <c r="B39" s="440" t="s">
        <v>279</v>
      </c>
      <c r="C39" s="314">
        <f>'1.3.sz.mell'!C36</f>
        <v>10000</v>
      </c>
    </row>
    <row r="40" spans="1:3" s="100" customFormat="1" ht="12" customHeight="1">
      <c r="A40" s="459" t="s">
        <v>94</v>
      </c>
      <c r="B40" s="440" t="s">
        <v>280</v>
      </c>
      <c r="C40" s="314">
        <f>'1.3.sz.mell'!C37</f>
        <v>0</v>
      </c>
    </row>
    <row r="41" spans="1:3" s="100" customFormat="1" ht="12" customHeight="1">
      <c r="A41" s="459" t="s">
        <v>173</v>
      </c>
      <c r="B41" s="440" t="s">
        <v>281</v>
      </c>
      <c r="C41" s="314">
        <f>'1.3.sz.mell'!C38</f>
        <v>0</v>
      </c>
    </row>
    <row r="42" spans="1:3" s="100" customFormat="1" ht="12" customHeight="1">
      <c r="A42" s="459" t="s">
        <v>174</v>
      </c>
      <c r="B42" s="440" t="s">
        <v>282</v>
      </c>
      <c r="C42" s="314">
        <f>'1.3.sz.mell'!C39</f>
        <v>0</v>
      </c>
    </row>
    <row r="43" spans="1:3" s="100" customFormat="1" ht="12" customHeight="1">
      <c r="A43" s="459" t="s">
        <v>175</v>
      </c>
      <c r="B43" s="440" t="s">
        <v>283</v>
      </c>
      <c r="C43" s="314">
        <f>'1.3.sz.mell'!C40</f>
        <v>0</v>
      </c>
    </row>
    <row r="44" spans="1:3" s="100" customFormat="1" ht="12" customHeight="1">
      <c r="A44" s="459" t="s">
        <v>176</v>
      </c>
      <c r="B44" s="440" t="s">
        <v>284</v>
      </c>
      <c r="C44" s="314">
        <f>'1.3.sz.mell'!C41</f>
        <v>0</v>
      </c>
    </row>
    <row r="45" spans="1:3" s="100" customFormat="1" ht="12" customHeight="1">
      <c r="A45" s="459" t="s">
        <v>177</v>
      </c>
      <c r="B45" s="440" t="s">
        <v>564</v>
      </c>
      <c r="C45" s="314">
        <f>'1.3.sz.mell'!C42</f>
        <v>0</v>
      </c>
    </row>
    <row r="46" spans="1:3" s="100" customFormat="1" ht="12" customHeight="1">
      <c r="A46" s="459" t="s">
        <v>276</v>
      </c>
      <c r="B46" s="440" t="s">
        <v>286</v>
      </c>
      <c r="C46" s="314">
        <f>'1.3.sz.mell'!C43</f>
        <v>0</v>
      </c>
    </row>
    <row r="47" spans="1:3" s="100" customFormat="1" ht="12" customHeight="1">
      <c r="A47" s="460" t="s">
        <v>277</v>
      </c>
      <c r="B47" s="441" t="s">
        <v>439</v>
      </c>
      <c r="C47" s="314">
        <f>'1.3.sz.mell'!C44</f>
        <v>0</v>
      </c>
    </row>
    <row r="48" spans="1:3" s="100" customFormat="1" ht="12" customHeight="1" thickBot="1">
      <c r="A48" s="460" t="s">
        <v>438</v>
      </c>
      <c r="B48" s="441" t="s">
        <v>287</v>
      </c>
      <c r="C48" s="319">
        <f>'1.3.sz.mell'!C45</f>
        <v>0</v>
      </c>
    </row>
    <row r="49" spans="1:3" s="100" customFormat="1" ht="12" customHeight="1" thickBot="1">
      <c r="A49" s="32" t="s">
        <v>24</v>
      </c>
      <c r="B49" s="21" t="s">
        <v>288</v>
      </c>
      <c r="C49" s="593">
        <f>'1.3.sz.mell'!C46</f>
        <v>0</v>
      </c>
    </row>
    <row r="50" spans="1:3" s="100" customFormat="1" ht="12" customHeight="1">
      <c r="A50" s="458" t="s">
        <v>95</v>
      </c>
      <c r="B50" s="439" t="s">
        <v>292</v>
      </c>
      <c r="C50" s="314">
        <f>'1.3.sz.mell'!C47</f>
        <v>0</v>
      </c>
    </row>
    <row r="51" spans="1:3" s="100" customFormat="1" ht="12" customHeight="1">
      <c r="A51" s="459" t="s">
        <v>96</v>
      </c>
      <c r="B51" s="440" t="s">
        <v>293</v>
      </c>
      <c r="C51" s="314">
        <f>'1.3.sz.mell'!C48</f>
        <v>0</v>
      </c>
    </row>
    <row r="52" spans="1:3" s="100" customFormat="1" ht="12" customHeight="1">
      <c r="A52" s="459" t="s">
        <v>289</v>
      </c>
      <c r="B52" s="440" t="s">
        <v>294</v>
      </c>
      <c r="C52" s="314">
        <f>'1.3.sz.mell'!C49</f>
        <v>0</v>
      </c>
    </row>
    <row r="53" spans="1:3" s="100" customFormat="1" ht="12" customHeight="1">
      <c r="A53" s="459" t="s">
        <v>290</v>
      </c>
      <c r="B53" s="440" t="s">
        <v>295</v>
      </c>
      <c r="C53" s="314">
        <f>'1.3.sz.mell'!C50</f>
        <v>0</v>
      </c>
    </row>
    <row r="54" spans="1:3" s="100" customFormat="1" ht="12" customHeight="1" thickBot="1">
      <c r="A54" s="460" t="s">
        <v>291</v>
      </c>
      <c r="B54" s="537" t="s">
        <v>296</v>
      </c>
      <c r="C54" s="319">
        <f>'1.3.sz.mell'!C51</f>
        <v>0</v>
      </c>
    </row>
    <row r="55" spans="1:3" s="100" customFormat="1" ht="12" customHeight="1" thickBot="1">
      <c r="A55" s="32" t="s">
        <v>178</v>
      </c>
      <c r="B55" s="21" t="s">
        <v>297</v>
      </c>
      <c r="C55" s="593">
        <f>'1.3.sz.mell'!C52</f>
        <v>0</v>
      </c>
    </row>
    <row r="56" spans="1:3" s="100" customFormat="1" ht="12" customHeight="1">
      <c r="A56" s="458" t="s">
        <v>97</v>
      </c>
      <c r="B56" s="439" t="s">
        <v>298</v>
      </c>
      <c r="C56" s="314">
        <f>'1.3.sz.mell'!C53</f>
        <v>0</v>
      </c>
    </row>
    <row r="57" spans="1:3" s="100" customFormat="1" ht="12" customHeight="1">
      <c r="A57" s="459" t="s">
        <v>98</v>
      </c>
      <c r="B57" s="440" t="s">
        <v>429</v>
      </c>
      <c r="C57" s="314">
        <f>'1.3.sz.mell'!C54</f>
        <v>0</v>
      </c>
    </row>
    <row r="58" spans="1:3" s="100" customFormat="1" ht="12" customHeight="1">
      <c r="A58" s="459" t="s">
        <v>301</v>
      </c>
      <c r="B58" s="440" t="s">
        <v>299</v>
      </c>
      <c r="C58" s="314">
        <f>'1.3.sz.mell'!C55</f>
        <v>0</v>
      </c>
    </row>
    <row r="59" spans="1:3" s="100" customFormat="1" ht="12" customHeight="1" thickBot="1">
      <c r="A59" s="460" t="s">
        <v>302</v>
      </c>
      <c r="B59" s="537" t="s">
        <v>300</v>
      </c>
      <c r="C59" s="319">
        <f>'1.3.sz.mell'!C56</f>
        <v>0</v>
      </c>
    </row>
    <row r="60" spans="1:3" s="100" customFormat="1" ht="12" customHeight="1" thickBot="1">
      <c r="A60" s="32" t="s">
        <v>26</v>
      </c>
      <c r="B60" s="306" t="s">
        <v>303</v>
      </c>
      <c r="C60" s="593">
        <f>'1.3.sz.mell'!C57</f>
        <v>0</v>
      </c>
    </row>
    <row r="61" spans="1:3" s="100" customFormat="1" ht="12" customHeight="1">
      <c r="A61" s="458" t="s">
        <v>179</v>
      </c>
      <c r="B61" s="439" t="s">
        <v>305</v>
      </c>
      <c r="C61" s="314">
        <f>'1.3.sz.mell'!C58</f>
        <v>0</v>
      </c>
    </row>
    <row r="62" spans="1:3" s="100" customFormat="1" ht="12" customHeight="1">
      <c r="A62" s="459" t="s">
        <v>180</v>
      </c>
      <c r="B62" s="440" t="s">
        <v>430</v>
      </c>
      <c r="C62" s="314">
        <f>'1.3.sz.mell'!C59</f>
        <v>0</v>
      </c>
    </row>
    <row r="63" spans="1:3" s="100" customFormat="1" ht="12" customHeight="1">
      <c r="A63" s="459" t="s">
        <v>231</v>
      </c>
      <c r="B63" s="440" t="s">
        <v>306</v>
      </c>
      <c r="C63" s="314">
        <f>'1.3.sz.mell'!C60</f>
        <v>0</v>
      </c>
    </row>
    <row r="64" spans="1:3" s="100" customFormat="1" ht="12" customHeight="1" thickBot="1">
      <c r="A64" s="460" t="s">
        <v>304</v>
      </c>
      <c r="B64" s="537" t="s">
        <v>307</v>
      </c>
      <c r="C64" s="319">
        <f>'1.3.sz.mell'!C61</f>
        <v>0</v>
      </c>
    </row>
    <row r="65" spans="1:3" s="100" customFormat="1" ht="12" customHeight="1" thickBot="1">
      <c r="A65" s="32" t="s">
        <v>27</v>
      </c>
      <c r="B65" s="21" t="s">
        <v>308</v>
      </c>
      <c r="C65" s="595">
        <f>'1.3.sz.mell'!C62</f>
        <v>10000</v>
      </c>
    </row>
    <row r="66" spans="1:3" s="100" customFormat="1" ht="12" customHeight="1" thickBot="1">
      <c r="A66" s="461" t="s">
        <v>396</v>
      </c>
      <c r="B66" s="306" t="s">
        <v>310</v>
      </c>
      <c r="C66" s="593">
        <f>'1.3.sz.mell'!C63</f>
        <v>0</v>
      </c>
    </row>
    <row r="67" spans="1:3" s="100" customFormat="1" ht="12" customHeight="1">
      <c r="A67" s="458" t="s">
        <v>338</v>
      </c>
      <c r="B67" s="439" t="s">
        <v>311</v>
      </c>
      <c r="C67" s="314">
        <f>'1.3.sz.mell'!C64</f>
        <v>0</v>
      </c>
    </row>
    <row r="68" spans="1:3" s="100" customFormat="1" ht="12" customHeight="1">
      <c r="A68" s="459" t="s">
        <v>347</v>
      </c>
      <c r="B68" s="440" t="s">
        <v>312</v>
      </c>
      <c r="C68" s="314">
        <f>'1.3.sz.mell'!C65</f>
        <v>0</v>
      </c>
    </row>
    <row r="69" spans="1:3" s="100" customFormat="1" ht="12" customHeight="1" thickBot="1">
      <c r="A69" s="460" t="s">
        <v>348</v>
      </c>
      <c r="B69" s="541" t="s">
        <v>313</v>
      </c>
      <c r="C69" s="319">
        <f>'1.3.sz.mell'!C66</f>
        <v>0</v>
      </c>
    </row>
    <row r="70" spans="1:3" s="100" customFormat="1" ht="12" customHeight="1" thickBot="1">
      <c r="A70" s="461" t="s">
        <v>314</v>
      </c>
      <c r="B70" s="306" t="s">
        <v>315</v>
      </c>
      <c r="C70" s="593">
        <f>'1.3.sz.mell'!C67</f>
        <v>0</v>
      </c>
    </row>
    <row r="71" spans="1:3" s="100" customFormat="1" ht="12" customHeight="1">
      <c r="A71" s="458" t="s">
        <v>147</v>
      </c>
      <c r="B71" s="439" t="s">
        <v>316</v>
      </c>
      <c r="C71" s="314">
        <f>'1.3.sz.mell'!C68</f>
        <v>0</v>
      </c>
    </row>
    <row r="72" spans="1:3" s="100" customFormat="1" ht="12" customHeight="1">
      <c r="A72" s="459" t="s">
        <v>148</v>
      </c>
      <c r="B72" s="440" t="s">
        <v>577</v>
      </c>
      <c r="C72" s="314">
        <f>'1.3.sz.mell'!C69</f>
        <v>0</v>
      </c>
    </row>
    <row r="73" spans="1:3" s="100" customFormat="1" ht="12" customHeight="1">
      <c r="A73" s="459" t="s">
        <v>339</v>
      </c>
      <c r="B73" s="440" t="s">
        <v>317</v>
      </c>
      <c r="C73" s="314">
        <f>'1.3.sz.mell'!C70</f>
        <v>0</v>
      </c>
    </row>
    <row r="74" spans="1:3" s="100" customFormat="1" ht="12" customHeight="1" thickBot="1">
      <c r="A74" s="460" t="s">
        <v>340</v>
      </c>
      <c r="B74" s="308" t="s">
        <v>578</v>
      </c>
      <c r="C74" s="319">
        <f>'1.3.sz.mell'!C71</f>
        <v>0</v>
      </c>
    </row>
    <row r="75" spans="1:3" s="100" customFormat="1" ht="12" customHeight="1" thickBot="1">
      <c r="A75" s="461" t="s">
        <v>318</v>
      </c>
      <c r="B75" s="306" t="s">
        <v>319</v>
      </c>
      <c r="C75" s="593">
        <f>'1.3.sz.mell'!C72</f>
        <v>0</v>
      </c>
    </row>
    <row r="76" spans="1:3" s="100" customFormat="1" ht="12" customHeight="1">
      <c r="A76" s="458" t="s">
        <v>341</v>
      </c>
      <c r="B76" s="439" t="s">
        <v>320</v>
      </c>
      <c r="C76" s="314">
        <f>'1.3.sz.mell'!C73</f>
        <v>0</v>
      </c>
    </row>
    <row r="77" spans="1:3" s="100" customFormat="1" ht="12" customHeight="1" thickBot="1">
      <c r="A77" s="460" t="s">
        <v>342</v>
      </c>
      <c r="B77" s="441" t="s">
        <v>321</v>
      </c>
      <c r="C77" s="319">
        <f>'1.3.sz.mell'!C74</f>
        <v>0</v>
      </c>
    </row>
    <row r="78" spans="1:3" s="99" customFormat="1" ht="12" customHeight="1" thickBot="1">
      <c r="A78" s="461" t="s">
        <v>322</v>
      </c>
      <c r="B78" s="306" t="s">
        <v>323</v>
      </c>
      <c r="C78" s="596">
        <f>'1.3.sz.mell'!C75</f>
        <v>0</v>
      </c>
    </row>
    <row r="79" spans="1:3" s="100" customFormat="1" ht="12" customHeight="1">
      <c r="A79" s="458" t="s">
        <v>343</v>
      </c>
      <c r="B79" s="439" t="s">
        <v>324</v>
      </c>
      <c r="C79" s="314">
        <f>'1.3.sz.mell'!C76</f>
        <v>0</v>
      </c>
    </row>
    <row r="80" spans="1:3" s="100" customFormat="1" ht="12" customHeight="1">
      <c r="A80" s="459" t="s">
        <v>344</v>
      </c>
      <c r="B80" s="440" t="s">
        <v>325</v>
      </c>
      <c r="C80" s="314">
        <f>'1.3.sz.mell'!C77</f>
        <v>0</v>
      </c>
    </row>
    <row r="81" spans="1:3" s="100" customFormat="1" ht="12" customHeight="1" thickBot="1">
      <c r="A81" s="460" t="s">
        <v>345</v>
      </c>
      <c r="B81" s="441" t="s">
        <v>579</v>
      </c>
      <c r="C81" s="319">
        <f>'1.3.sz.mell'!C78</f>
        <v>0</v>
      </c>
    </row>
    <row r="82" spans="1:3" s="100" customFormat="1" ht="12" customHeight="1" thickBot="1">
      <c r="A82" s="461" t="s">
        <v>326</v>
      </c>
      <c r="B82" s="306" t="s">
        <v>346</v>
      </c>
      <c r="C82" s="593">
        <f>'1.3.sz.mell'!C79</f>
        <v>0</v>
      </c>
    </row>
    <row r="83" spans="1:3" s="100" customFormat="1" ht="12" customHeight="1">
      <c r="A83" s="462" t="s">
        <v>327</v>
      </c>
      <c r="B83" s="439" t="s">
        <v>328</v>
      </c>
      <c r="C83" s="314">
        <f>'1.3.sz.mell'!C80</f>
        <v>0</v>
      </c>
    </row>
    <row r="84" spans="1:3" s="100" customFormat="1" ht="12" customHeight="1">
      <c r="A84" s="463" t="s">
        <v>329</v>
      </c>
      <c r="B84" s="440" t="s">
        <v>330</v>
      </c>
      <c r="C84" s="314">
        <f>'1.3.sz.mell'!C81</f>
        <v>0</v>
      </c>
    </row>
    <row r="85" spans="1:3" s="100" customFormat="1" ht="12" customHeight="1">
      <c r="A85" s="463" t="s">
        <v>331</v>
      </c>
      <c r="B85" s="440" t="s">
        <v>332</v>
      </c>
      <c r="C85" s="314">
        <f>'1.3.sz.mell'!C82</f>
        <v>0</v>
      </c>
    </row>
    <row r="86" spans="1:3" s="99" customFormat="1" ht="12" customHeight="1" thickBot="1">
      <c r="A86" s="464" t="s">
        <v>333</v>
      </c>
      <c r="B86" s="441" t="s">
        <v>334</v>
      </c>
      <c r="C86" s="319">
        <f>'1.3.sz.mell'!C83</f>
        <v>0</v>
      </c>
    </row>
    <row r="87" spans="1:3" s="99" customFormat="1" ht="12" customHeight="1" thickBot="1">
      <c r="A87" s="461" t="s">
        <v>335</v>
      </c>
      <c r="B87" s="306" t="s">
        <v>478</v>
      </c>
      <c r="C87" s="593">
        <f>'1.3.sz.mell'!C84</f>
        <v>0</v>
      </c>
    </row>
    <row r="88" spans="1:3" s="99" customFormat="1" ht="12" customHeight="1" thickBot="1">
      <c r="A88" s="461" t="s">
        <v>510</v>
      </c>
      <c r="B88" s="306" t="s">
        <v>336</v>
      </c>
      <c r="C88" s="593">
        <f>'1.3.sz.mell'!C85</f>
        <v>0</v>
      </c>
    </row>
    <row r="89" spans="1:3" s="99" customFormat="1" ht="12" customHeight="1" thickBot="1">
      <c r="A89" s="461" t="s">
        <v>511</v>
      </c>
      <c r="B89" s="446" t="s">
        <v>481</v>
      </c>
      <c r="C89" s="593">
        <f>'1.3.sz.mell'!C86</f>
        <v>0</v>
      </c>
    </row>
    <row r="90" spans="1:3" s="99" customFormat="1" ht="12" customHeight="1" thickBot="1">
      <c r="A90" s="465" t="s">
        <v>512</v>
      </c>
      <c r="B90" s="447" t="s">
        <v>513</v>
      </c>
      <c r="C90" s="595">
        <f>'1.3.sz.mell'!C87</f>
        <v>10000</v>
      </c>
    </row>
    <row r="91" spans="1:3" s="100" customFormat="1" ht="15" customHeight="1" thickBot="1">
      <c r="A91" s="250"/>
      <c r="B91" s="251"/>
      <c r="C91" s="381"/>
    </row>
    <row r="92" spans="1:3" s="71" customFormat="1" ht="16.5" customHeight="1" thickBot="1">
      <c r="A92" s="254"/>
      <c r="B92" s="255" t="s">
        <v>58</v>
      </c>
      <c r="C92" s="383"/>
    </row>
    <row r="93" spans="1:3" s="101" customFormat="1" ht="12" customHeight="1" thickBot="1">
      <c r="A93" s="432" t="s">
        <v>19</v>
      </c>
      <c r="B93" s="28" t="s">
        <v>517</v>
      </c>
      <c r="C93" s="310">
        <f>+C94+C95+C96+C97+C98+C111</f>
        <v>0</v>
      </c>
    </row>
    <row r="94" spans="1:3" ht="12" customHeight="1">
      <c r="A94" s="466" t="s">
        <v>99</v>
      </c>
      <c r="B94" s="10" t="s">
        <v>50</v>
      </c>
      <c r="C94" s="312">
        <f>'1.3.sz.mell'!C94</f>
        <v>0</v>
      </c>
    </row>
    <row r="95" spans="1:3" ht="12" customHeight="1">
      <c r="A95" s="459" t="s">
        <v>100</v>
      </c>
      <c r="B95" s="8" t="s">
        <v>181</v>
      </c>
      <c r="C95" s="313">
        <f>'1.3.sz.mell'!C95</f>
        <v>0</v>
      </c>
    </row>
    <row r="96" spans="1:3" ht="12" customHeight="1">
      <c r="A96" s="459" t="s">
        <v>101</v>
      </c>
      <c r="B96" s="8" t="s">
        <v>140</v>
      </c>
      <c r="C96" s="313">
        <f>'1.3.sz.mell'!C96</f>
        <v>0</v>
      </c>
    </row>
    <row r="97" spans="1:3" ht="12" customHeight="1">
      <c r="A97" s="459" t="s">
        <v>102</v>
      </c>
      <c r="B97" s="11" t="s">
        <v>182</v>
      </c>
      <c r="C97" s="313">
        <f>'1.3.sz.mell'!C97</f>
        <v>0</v>
      </c>
    </row>
    <row r="98" spans="1:3" ht="12" customHeight="1">
      <c r="A98" s="459" t="s">
        <v>112</v>
      </c>
      <c r="B98" s="19" t="s">
        <v>183</v>
      </c>
      <c r="C98" s="313">
        <f>'1.3.sz.mell'!C98</f>
        <v>0</v>
      </c>
    </row>
    <row r="99" spans="1:3" ht="12" customHeight="1">
      <c r="A99" s="459" t="s">
        <v>103</v>
      </c>
      <c r="B99" s="8" t="s">
        <v>514</v>
      </c>
      <c r="C99" s="313">
        <f>'1.3.sz.mell'!C99</f>
        <v>0</v>
      </c>
    </row>
    <row r="100" spans="1:3" ht="12" customHeight="1">
      <c r="A100" s="459" t="s">
        <v>104</v>
      </c>
      <c r="B100" s="148" t="s">
        <v>444</v>
      </c>
      <c r="C100" s="313">
        <f>'1.3.sz.mell'!C100</f>
        <v>0</v>
      </c>
    </row>
    <row r="101" spans="1:3" ht="12" customHeight="1">
      <c r="A101" s="459" t="s">
        <v>113</v>
      </c>
      <c r="B101" s="148" t="s">
        <v>443</v>
      </c>
      <c r="C101" s="313">
        <f>'1.3.sz.mell'!C101</f>
        <v>0</v>
      </c>
    </row>
    <row r="102" spans="1:3" ht="12" customHeight="1">
      <c r="A102" s="459" t="s">
        <v>114</v>
      </c>
      <c r="B102" s="148" t="s">
        <v>352</v>
      </c>
      <c r="C102" s="313">
        <f>'1.3.sz.mell'!C102</f>
        <v>0</v>
      </c>
    </row>
    <row r="103" spans="1:3" ht="12" customHeight="1">
      <c r="A103" s="459" t="s">
        <v>115</v>
      </c>
      <c r="B103" s="149" t="s">
        <v>353</v>
      </c>
      <c r="C103" s="313">
        <f>'1.3.sz.mell'!C103</f>
        <v>0</v>
      </c>
    </row>
    <row r="104" spans="1:3" ht="12" customHeight="1">
      <c r="A104" s="459" t="s">
        <v>116</v>
      </c>
      <c r="B104" s="149" t="s">
        <v>354</v>
      </c>
      <c r="C104" s="313">
        <f>'1.3.sz.mell'!C104</f>
        <v>0</v>
      </c>
    </row>
    <row r="105" spans="1:3" ht="12" customHeight="1">
      <c r="A105" s="459" t="s">
        <v>118</v>
      </c>
      <c r="B105" s="148" t="s">
        <v>355</v>
      </c>
      <c r="C105" s="313">
        <f>'1.3.sz.mell'!C105</f>
        <v>0</v>
      </c>
    </row>
    <row r="106" spans="1:3" ht="12" customHeight="1">
      <c r="A106" s="459" t="s">
        <v>184</v>
      </c>
      <c r="B106" s="148" t="s">
        <v>356</v>
      </c>
      <c r="C106" s="313">
        <f>'1.3.sz.mell'!C106</f>
        <v>0</v>
      </c>
    </row>
    <row r="107" spans="1:3" ht="12" customHeight="1">
      <c r="A107" s="459" t="s">
        <v>350</v>
      </c>
      <c r="B107" s="149" t="s">
        <v>357</v>
      </c>
      <c r="C107" s="313">
        <f>'1.3.sz.mell'!C107</f>
        <v>0</v>
      </c>
    </row>
    <row r="108" spans="1:3" ht="12" customHeight="1">
      <c r="A108" s="467" t="s">
        <v>351</v>
      </c>
      <c r="B108" s="150" t="s">
        <v>358</v>
      </c>
      <c r="C108" s="313">
        <f>'1.3.sz.mell'!C108</f>
        <v>0</v>
      </c>
    </row>
    <row r="109" spans="1:3" ht="12" customHeight="1">
      <c r="A109" s="459" t="s">
        <v>441</v>
      </c>
      <c r="B109" s="150" t="s">
        <v>359</v>
      </c>
      <c r="C109" s="313">
        <f>'1.3.sz.mell'!C109</f>
        <v>0</v>
      </c>
    </row>
    <row r="110" spans="1:3" ht="12" customHeight="1">
      <c r="A110" s="459" t="s">
        <v>442</v>
      </c>
      <c r="B110" s="149" t="s">
        <v>360</v>
      </c>
      <c r="C110" s="313">
        <f>'1.3.sz.mell'!C110</f>
        <v>0</v>
      </c>
    </row>
    <row r="111" spans="1:3" ht="12" customHeight="1">
      <c r="A111" s="459" t="s">
        <v>446</v>
      </c>
      <c r="B111" s="11" t="s">
        <v>51</v>
      </c>
      <c r="C111" s="313">
        <f>'1.3.sz.mell'!C111</f>
        <v>0</v>
      </c>
    </row>
    <row r="112" spans="1:3" ht="12" customHeight="1">
      <c r="A112" s="460" t="s">
        <v>447</v>
      </c>
      <c r="B112" s="8" t="s">
        <v>515</v>
      </c>
      <c r="C112" s="313">
        <f>'1.3.sz.mell'!C112</f>
        <v>0</v>
      </c>
    </row>
    <row r="113" spans="1:3" ht="12" customHeight="1" thickBot="1">
      <c r="A113" s="468" t="s">
        <v>448</v>
      </c>
      <c r="B113" s="151" t="s">
        <v>516</v>
      </c>
      <c r="C113" s="314">
        <f>'1.3.sz.mell'!C113</f>
        <v>0</v>
      </c>
    </row>
    <row r="114" spans="1:3" ht="12" customHeight="1" thickBot="1">
      <c r="A114" s="32" t="s">
        <v>20</v>
      </c>
      <c r="B114" s="27" t="s">
        <v>361</v>
      </c>
      <c r="C114" s="312">
        <f>'1.3.sz.mell'!C114</f>
        <v>0</v>
      </c>
    </row>
    <row r="115" spans="1:3" ht="12" customHeight="1">
      <c r="A115" s="458" t="s">
        <v>105</v>
      </c>
      <c r="B115" s="8" t="s">
        <v>230</v>
      </c>
      <c r="C115" s="312">
        <f>'1.3.sz.mell'!C115</f>
        <v>0</v>
      </c>
    </row>
    <row r="116" spans="1:3" ht="12" customHeight="1">
      <c r="A116" s="458" t="s">
        <v>106</v>
      </c>
      <c r="B116" s="12" t="s">
        <v>365</v>
      </c>
      <c r="C116" s="313">
        <f>'1.3.sz.mell'!C116</f>
        <v>0</v>
      </c>
    </row>
    <row r="117" spans="1:3" ht="12" customHeight="1">
      <c r="A117" s="458" t="s">
        <v>107</v>
      </c>
      <c r="B117" s="12" t="s">
        <v>185</v>
      </c>
      <c r="C117" s="313">
        <f>'1.3.sz.mell'!C117</f>
        <v>0</v>
      </c>
    </row>
    <row r="118" spans="1:3" ht="12" customHeight="1">
      <c r="A118" s="458" t="s">
        <v>108</v>
      </c>
      <c r="B118" s="12" t="s">
        <v>366</v>
      </c>
      <c r="C118" s="313">
        <f>'1.3.sz.mell'!C118</f>
        <v>0</v>
      </c>
    </row>
    <row r="119" spans="1:3" ht="12" customHeight="1">
      <c r="A119" s="458" t="s">
        <v>109</v>
      </c>
      <c r="B119" s="308" t="s">
        <v>232</v>
      </c>
      <c r="C119" s="313">
        <f>'1.3.sz.mell'!C119</f>
        <v>0</v>
      </c>
    </row>
    <row r="120" spans="1:3" ht="12" customHeight="1">
      <c r="A120" s="458" t="s">
        <v>117</v>
      </c>
      <c r="B120" s="307" t="s">
        <v>431</v>
      </c>
      <c r="C120" s="313">
        <f>'1.3.sz.mell'!C120</f>
        <v>0</v>
      </c>
    </row>
    <row r="121" spans="1:3" ht="12" customHeight="1">
      <c r="A121" s="458" t="s">
        <v>119</v>
      </c>
      <c r="B121" s="435" t="s">
        <v>371</v>
      </c>
      <c r="C121" s="313">
        <f>'1.3.sz.mell'!C121</f>
        <v>0</v>
      </c>
    </row>
    <row r="122" spans="1:3" ht="12" customHeight="1">
      <c r="A122" s="458" t="s">
        <v>186</v>
      </c>
      <c r="B122" s="149" t="s">
        <v>354</v>
      </c>
      <c r="C122" s="313">
        <f>'1.3.sz.mell'!C122</f>
        <v>0</v>
      </c>
    </row>
    <row r="123" spans="1:3" ht="12" customHeight="1">
      <c r="A123" s="458" t="s">
        <v>187</v>
      </c>
      <c r="B123" s="149" t="s">
        <v>370</v>
      </c>
      <c r="C123" s="313">
        <f>'1.3.sz.mell'!C123</f>
        <v>0</v>
      </c>
    </row>
    <row r="124" spans="1:3" ht="12" customHeight="1">
      <c r="A124" s="458" t="s">
        <v>188</v>
      </c>
      <c r="B124" s="149" t="s">
        <v>369</v>
      </c>
      <c r="C124" s="313">
        <f>'1.3.sz.mell'!C124</f>
        <v>0</v>
      </c>
    </row>
    <row r="125" spans="1:3" ht="12" customHeight="1">
      <c r="A125" s="458" t="s">
        <v>362</v>
      </c>
      <c r="B125" s="149" t="s">
        <v>357</v>
      </c>
      <c r="C125" s="313">
        <f>'1.3.sz.mell'!C125</f>
        <v>0</v>
      </c>
    </row>
    <row r="126" spans="1:3" ht="12" customHeight="1">
      <c r="A126" s="458" t="s">
        <v>363</v>
      </c>
      <c r="B126" s="149" t="s">
        <v>368</v>
      </c>
      <c r="C126" s="313">
        <f>'1.3.sz.mell'!C126</f>
        <v>0</v>
      </c>
    </row>
    <row r="127" spans="1:3" ht="12" customHeight="1" thickBot="1">
      <c r="A127" s="467" t="s">
        <v>364</v>
      </c>
      <c r="B127" s="149" t="s">
        <v>367</v>
      </c>
      <c r="C127" s="314">
        <f>'1.3.sz.mell'!C127</f>
        <v>0</v>
      </c>
    </row>
    <row r="128" spans="1:3" ht="12" customHeight="1" thickBot="1">
      <c r="A128" s="32" t="s">
        <v>21</v>
      </c>
      <c r="B128" s="129" t="s">
        <v>451</v>
      </c>
      <c r="C128" s="312">
        <f>'1.3.sz.mell'!C128</f>
        <v>0</v>
      </c>
    </row>
    <row r="129" spans="1:3" ht="12" customHeight="1" thickBot="1">
      <c r="A129" s="32" t="s">
        <v>22</v>
      </c>
      <c r="B129" s="129" t="s">
        <v>452</v>
      </c>
      <c r="C129" s="312">
        <f>'1.3.sz.mell'!C129</f>
        <v>0</v>
      </c>
    </row>
    <row r="130" spans="1:3" s="101" customFormat="1" ht="12" customHeight="1">
      <c r="A130" s="458" t="s">
        <v>269</v>
      </c>
      <c r="B130" s="9" t="s">
        <v>520</v>
      </c>
      <c r="C130" s="312">
        <f>'1.3.sz.mell'!C130</f>
        <v>0</v>
      </c>
    </row>
    <row r="131" spans="1:3" ht="12" customHeight="1">
      <c r="A131" s="458" t="s">
        <v>270</v>
      </c>
      <c r="B131" s="9" t="s">
        <v>460</v>
      </c>
      <c r="C131" s="313">
        <f>'1.3.sz.mell'!C131</f>
        <v>0</v>
      </c>
    </row>
    <row r="132" spans="1:3" ht="12" customHeight="1" thickBot="1">
      <c r="A132" s="467" t="s">
        <v>271</v>
      </c>
      <c r="B132" s="7" t="s">
        <v>519</v>
      </c>
      <c r="C132" s="314">
        <f>'1.3.sz.mell'!C132</f>
        <v>0</v>
      </c>
    </row>
    <row r="133" spans="1:3" ht="12" customHeight="1" thickBot="1">
      <c r="A133" s="32" t="s">
        <v>23</v>
      </c>
      <c r="B133" s="129" t="s">
        <v>453</v>
      </c>
      <c r="C133" s="312">
        <f>'1.3.sz.mell'!C133</f>
        <v>0</v>
      </c>
    </row>
    <row r="134" spans="1:3" ht="12" customHeight="1">
      <c r="A134" s="458" t="s">
        <v>92</v>
      </c>
      <c r="B134" s="9" t="s">
        <v>462</v>
      </c>
      <c r="C134" s="312">
        <f>'1.3.sz.mell'!C134</f>
        <v>0</v>
      </c>
    </row>
    <row r="135" spans="1:3" ht="12" customHeight="1">
      <c r="A135" s="458" t="s">
        <v>93</v>
      </c>
      <c r="B135" s="9" t="s">
        <v>454</v>
      </c>
      <c r="C135" s="313">
        <f>'1.3.sz.mell'!C135</f>
        <v>0</v>
      </c>
    </row>
    <row r="136" spans="1:3" ht="12" customHeight="1">
      <c r="A136" s="458" t="s">
        <v>94</v>
      </c>
      <c r="B136" s="9" t="s">
        <v>455</v>
      </c>
      <c r="C136" s="313">
        <f>'1.3.sz.mell'!C136</f>
        <v>0</v>
      </c>
    </row>
    <row r="137" spans="1:3" ht="12" customHeight="1">
      <c r="A137" s="458" t="s">
        <v>173</v>
      </c>
      <c r="B137" s="9" t="s">
        <v>518</v>
      </c>
      <c r="C137" s="314">
        <f>'1.3.sz.mell'!C137</f>
        <v>0</v>
      </c>
    </row>
    <row r="138" spans="1:3" ht="12" customHeight="1">
      <c r="A138" s="458" t="s">
        <v>174</v>
      </c>
      <c r="B138" s="9" t="s">
        <v>457</v>
      </c>
      <c r="C138" s="313">
        <f>'1.3.sz.mell'!C138</f>
        <v>0</v>
      </c>
    </row>
    <row r="139" spans="1:3" s="101" customFormat="1" ht="12" customHeight="1" thickBot="1">
      <c r="A139" s="467" t="s">
        <v>175</v>
      </c>
      <c r="B139" s="7" t="s">
        <v>458</v>
      </c>
      <c r="C139" s="314">
        <f>'1.3.sz.mell'!C139</f>
        <v>0</v>
      </c>
    </row>
    <row r="140" spans="1:11" ht="12" customHeight="1" thickBot="1">
      <c r="A140" s="32" t="s">
        <v>24</v>
      </c>
      <c r="B140" s="129" t="s">
        <v>546</v>
      </c>
      <c r="C140" s="312">
        <f>'1.3.sz.mell'!C140</f>
        <v>0</v>
      </c>
      <c r="K140" s="261"/>
    </row>
    <row r="141" spans="1:3" ht="12.75">
      <c r="A141" s="458" t="s">
        <v>95</v>
      </c>
      <c r="B141" s="9" t="s">
        <v>372</v>
      </c>
      <c r="C141" s="312">
        <f>'1.3.sz.mell'!C141</f>
        <v>0</v>
      </c>
    </row>
    <row r="142" spans="1:3" ht="12" customHeight="1">
      <c r="A142" s="458" t="s">
        <v>96</v>
      </c>
      <c r="B142" s="9" t="s">
        <v>373</v>
      </c>
      <c r="C142" s="313">
        <f>'1.3.sz.mell'!C142</f>
        <v>0</v>
      </c>
    </row>
    <row r="143" spans="1:3" s="101" customFormat="1" ht="12" customHeight="1">
      <c r="A143" s="458" t="s">
        <v>289</v>
      </c>
      <c r="B143" s="9" t="s">
        <v>545</v>
      </c>
      <c r="C143" s="313">
        <f>'1.3.sz.mell'!C143</f>
        <v>0</v>
      </c>
    </row>
    <row r="144" spans="1:3" s="101" customFormat="1" ht="12" customHeight="1">
      <c r="A144" s="458" t="s">
        <v>290</v>
      </c>
      <c r="B144" s="9" t="s">
        <v>467</v>
      </c>
      <c r="C144" s="313">
        <f>'1.3.sz.mell'!C144</f>
        <v>0</v>
      </c>
    </row>
    <row r="145" spans="1:3" s="101" customFormat="1" ht="12" customHeight="1" thickBot="1">
      <c r="A145" s="467" t="s">
        <v>291</v>
      </c>
      <c r="B145" s="7" t="s">
        <v>392</v>
      </c>
      <c r="C145" s="314">
        <f>'1.3.sz.mell'!C145</f>
        <v>0</v>
      </c>
    </row>
    <row r="146" spans="1:3" s="101" customFormat="1" ht="12" customHeight="1" thickBot="1">
      <c r="A146" s="32" t="s">
        <v>25</v>
      </c>
      <c r="B146" s="129" t="s">
        <v>468</v>
      </c>
      <c r="C146" s="312">
        <f>'1.3.sz.mell'!C146</f>
        <v>0</v>
      </c>
    </row>
    <row r="147" spans="1:3" s="101" customFormat="1" ht="12" customHeight="1">
      <c r="A147" s="458" t="s">
        <v>97</v>
      </c>
      <c r="B147" s="9" t="s">
        <v>463</v>
      </c>
      <c r="C147" s="312">
        <f>'1.3.sz.mell'!C147</f>
        <v>0</v>
      </c>
    </row>
    <row r="148" spans="1:3" s="101" customFormat="1" ht="12" customHeight="1">
      <c r="A148" s="458" t="s">
        <v>98</v>
      </c>
      <c r="B148" s="9" t="s">
        <v>470</v>
      </c>
      <c r="C148" s="313">
        <f>'1.3.sz.mell'!C148</f>
        <v>0</v>
      </c>
    </row>
    <row r="149" spans="1:3" s="101" customFormat="1" ht="12" customHeight="1">
      <c r="A149" s="458" t="s">
        <v>301</v>
      </c>
      <c r="B149" s="9" t="s">
        <v>465</v>
      </c>
      <c r="C149" s="313">
        <f>'1.3.sz.mell'!C149</f>
        <v>0</v>
      </c>
    </row>
    <row r="150" spans="1:3" ht="12.75" customHeight="1">
      <c r="A150" s="458" t="s">
        <v>302</v>
      </c>
      <c r="B150" s="9" t="s">
        <v>521</v>
      </c>
      <c r="C150" s="313">
        <f>'1.3.sz.mell'!C150</f>
        <v>0</v>
      </c>
    </row>
    <row r="151" spans="1:3" ht="12.75" customHeight="1" thickBot="1">
      <c r="A151" s="467" t="s">
        <v>469</v>
      </c>
      <c r="B151" s="7" t="s">
        <v>472</v>
      </c>
      <c r="C151" s="314">
        <f>'1.3.sz.mell'!C151</f>
        <v>0</v>
      </c>
    </row>
    <row r="152" spans="1:3" ht="12.75" customHeight="1" thickBot="1">
      <c r="A152" s="513" t="s">
        <v>26</v>
      </c>
      <c r="B152" s="129" t="s">
        <v>473</v>
      </c>
      <c r="C152" s="312">
        <f>'1.3.sz.mell'!C152</f>
        <v>0</v>
      </c>
    </row>
    <row r="153" spans="1:3" ht="12" customHeight="1" thickBot="1">
      <c r="A153" s="513" t="s">
        <v>27</v>
      </c>
      <c r="B153" s="129" t="s">
        <v>474</v>
      </c>
      <c r="C153" s="312">
        <f>'1.3.sz.mell'!C153</f>
        <v>0</v>
      </c>
    </row>
    <row r="154" spans="1:3" ht="15" customHeight="1" thickBot="1">
      <c r="A154" s="32" t="s">
        <v>28</v>
      </c>
      <c r="B154" s="129" t="s">
        <v>476</v>
      </c>
      <c r="C154" s="312">
        <f>'1.3.sz.mell'!C154</f>
        <v>0</v>
      </c>
    </row>
    <row r="155" spans="1:3" ht="13.5" thickBot="1">
      <c r="A155" s="469" t="s">
        <v>29</v>
      </c>
      <c r="B155" s="402" t="s">
        <v>475</v>
      </c>
      <c r="C155" s="597">
        <f>'1.3.sz.mell'!C155</f>
        <v>0</v>
      </c>
    </row>
    <row r="156" spans="1:3" ht="15" customHeight="1" thickBot="1">
      <c r="A156" s="410"/>
      <c r="B156" s="411"/>
      <c r="C156" s="412"/>
    </row>
    <row r="157" spans="1:3" ht="14.25" customHeight="1" thickBot="1">
      <c r="A157" s="259" t="s">
        <v>522</v>
      </c>
      <c r="B157" s="260"/>
      <c r="C157" s="126"/>
    </row>
    <row r="158" spans="1:3" ht="13.5" thickBot="1">
      <c r="A158" s="259" t="s">
        <v>204</v>
      </c>
      <c r="B158" s="260"/>
      <c r="C158" s="126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0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zoomScale="130" zoomScaleNormal="130" workbookViewId="0" topLeftCell="A40">
      <selection activeCell="C11" sqref="C11"/>
    </sheetView>
  </sheetViews>
  <sheetFormatPr defaultColWidth="9.00390625" defaultRowHeight="12.75"/>
  <cols>
    <col min="1" max="1" width="13.875" style="257" customWidth="1"/>
    <col min="2" max="2" width="79.125" style="258" customWidth="1"/>
    <col min="3" max="3" width="25.00390625" style="258" customWidth="1"/>
    <col min="4" max="16384" width="9.375" style="258" customWidth="1"/>
  </cols>
  <sheetData>
    <row r="1" spans="1:3" s="237" customFormat="1" ht="21" customHeight="1" thickBot="1">
      <c r="A1" s="236"/>
      <c r="B1" s="238"/>
      <c r="C1" s="583" t="str">
        <f>+CONCATENATE("9.2. melléklet a ……/",LEFT(ÖSSZEFÜGGÉSEK!A5,4),". (….) önkormányzati rendelethez")</f>
        <v>9.2. melléklet a ……/2018. (….) önkormányzati rendelethez</v>
      </c>
    </row>
    <row r="2" spans="1:3" s="478" customFormat="1" ht="25.5" customHeight="1">
      <c r="A2" s="430" t="s">
        <v>202</v>
      </c>
      <c r="B2" s="372" t="s">
        <v>401</v>
      </c>
      <c r="C2" s="386" t="s">
        <v>60</v>
      </c>
    </row>
    <row r="3" spans="1:3" s="478" customFormat="1" ht="24.75" thickBot="1">
      <c r="A3" s="472" t="s">
        <v>201</v>
      </c>
      <c r="B3" s="373" t="s">
        <v>400</v>
      </c>
      <c r="C3" s="387"/>
    </row>
    <row r="4" spans="1:3" s="479" customFormat="1" ht="15.75" customHeight="1" thickBot="1">
      <c r="A4" s="240"/>
      <c r="B4" s="240"/>
      <c r="C4" s="241" t="str">
        <f>'9.3.. sz. mell'!C4</f>
        <v>Forintban!</v>
      </c>
    </row>
    <row r="5" spans="1:3" ht="13.5" thickBot="1">
      <c r="A5" s="431" t="s">
        <v>203</v>
      </c>
      <c r="B5" s="242" t="s">
        <v>568</v>
      </c>
      <c r="C5" s="243" t="s">
        <v>56</v>
      </c>
    </row>
    <row r="6" spans="1:3" s="480" customFormat="1" ht="12.75" customHeight="1" thickBot="1">
      <c r="A6" s="205"/>
      <c r="B6" s="206" t="s">
        <v>496</v>
      </c>
      <c r="C6" s="207" t="s">
        <v>497</v>
      </c>
    </row>
    <row r="7" spans="1:3" s="480" customFormat="1" ht="15.75" customHeight="1" thickBot="1">
      <c r="A7" s="244"/>
      <c r="B7" s="245" t="s">
        <v>57</v>
      </c>
      <c r="C7" s="246"/>
    </row>
    <row r="8" spans="1:3" s="388" customFormat="1" ht="12" customHeight="1" thickBot="1">
      <c r="A8" s="205" t="s">
        <v>19</v>
      </c>
      <c r="B8" s="247" t="s">
        <v>523</v>
      </c>
      <c r="C8" s="331">
        <f>SUM(C9:C19)</f>
        <v>0</v>
      </c>
    </row>
    <row r="9" spans="1:3" s="388" customFormat="1" ht="12" customHeight="1">
      <c r="A9" s="473" t="s">
        <v>99</v>
      </c>
      <c r="B9" s="10" t="s">
        <v>278</v>
      </c>
      <c r="C9" s="377"/>
    </row>
    <row r="10" spans="1:3" s="388" customFormat="1" ht="12" customHeight="1">
      <c r="A10" s="474" t="s">
        <v>100</v>
      </c>
      <c r="B10" s="8" t="s">
        <v>279</v>
      </c>
      <c r="C10" s="329"/>
    </row>
    <row r="11" spans="1:3" s="388" customFormat="1" ht="12" customHeight="1">
      <c r="A11" s="474" t="s">
        <v>101</v>
      </c>
      <c r="B11" s="8" t="s">
        <v>280</v>
      </c>
      <c r="C11" s="329"/>
    </row>
    <row r="12" spans="1:3" s="388" customFormat="1" ht="12" customHeight="1">
      <c r="A12" s="474" t="s">
        <v>102</v>
      </c>
      <c r="B12" s="8" t="s">
        <v>281</v>
      </c>
      <c r="C12" s="329"/>
    </row>
    <row r="13" spans="1:3" s="388" customFormat="1" ht="12" customHeight="1">
      <c r="A13" s="474" t="s">
        <v>146</v>
      </c>
      <c r="B13" s="8" t="s">
        <v>282</v>
      </c>
      <c r="C13" s="329"/>
    </row>
    <row r="14" spans="1:3" s="388" customFormat="1" ht="12" customHeight="1">
      <c r="A14" s="474" t="s">
        <v>103</v>
      </c>
      <c r="B14" s="8" t="s">
        <v>402</v>
      </c>
      <c r="C14" s="329"/>
    </row>
    <row r="15" spans="1:3" s="388" customFormat="1" ht="12" customHeight="1">
      <c r="A15" s="474" t="s">
        <v>104</v>
      </c>
      <c r="B15" s="7" t="s">
        <v>403</v>
      </c>
      <c r="C15" s="329"/>
    </row>
    <row r="16" spans="1:3" s="388" customFormat="1" ht="12" customHeight="1">
      <c r="A16" s="474" t="s">
        <v>113</v>
      </c>
      <c r="B16" s="8" t="s">
        <v>285</v>
      </c>
      <c r="C16" s="378"/>
    </row>
    <row r="17" spans="1:3" s="481" customFormat="1" ht="12" customHeight="1">
      <c r="A17" s="474" t="s">
        <v>114</v>
      </c>
      <c r="B17" s="8" t="s">
        <v>286</v>
      </c>
      <c r="C17" s="329"/>
    </row>
    <row r="18" spans="1:3" s="481" customFormat="1" ht="12" customHeight="1">
      <c r="A18" s="474" t="s">
        <v>115</v>
      </c>
      <c r="B18" s="8" t="s">
        <v>439</v>
      </c>
      <c r="C18" s="330"/>
    </row>
    <row r="19" spans="1:3" s="481" customFormat="1" ht="12" customHeight="1" thickBot="1">
      <c r="A19" s="474" t="s">
        <v>116</v>
      </c>
      <c r="B19" s="7" t="s">
        <v>287</v>
      </c>
      <c r="C19" s="330"/>
    </row>
    <row r="20" spans="1:3" s="388" customFormat="1" ht="12" customHeight="1" thickBot="1">
      <c r="A20" s="205" t="s">
        <v>20</v>
      </c>
      <c r="B20" s="247" t="s">
        <v>404</v>
      </c>
      <c r="C20" s="331">
        <f>SUM(C21:C23)</f>
        <v>0</v>
      </c>
    </row>
    <row r="21" spans="1:3" s="481" customFormat="1" ht="12" customHeight="1">
      <c r="A21" s="474" t="s">
        <v>105</v>
      </c>
      <c r="B21" s="9" t="s">
        <v>259</v>
      </c>
      <c r="C21" s="329"/>
    </row>
    <row r="22" spans="1:3" s="481" customFormat="1" ht="12" customHeight="1">
      <c r="A22" s="474" t="s">
        <v>106</v>
      </c>
      <c r="B22" s="8" t="s">
        <v>405</v>
      </c>
      <c r="C22" s="329"/>
    </row>
    <row r="23" spans="1:3" s="481" customFormat="1" ht="12" customHeight="1">
      <c r="A23" s="474" t="s">
        <v>107</v>
      </c>
      <c r="B23" s="8" t="s">
        <v>406</v>
      </c>
      <c r="C23" s="329"/>
    </row>
    <row r="24" spans="1:3" s="481" customFormat="1" ht="12" customHeight="1" thickBot="1">
      <c r="A24" s="474" t="s">
        <v>108</v>
      </c>
      <c r="B24" s="8" t="s">
        <v>524</v>
      </c>
      <c r="C24" s="329"/>
    </row>
    <row r="25" spans="1:3" s="481" customFormat="1" ht="12" customHeight="1" thickBot="1">
      <c r="A25" s="213" t="s">
        <v>21</v>
      </c>
      <c r="B25" s="129" t="s">
        <v>172</v>
      </c>
      <c r="C25" s="358"/>
    </row>
    <row r="26" spans="1:3" s="481" customFormat="1" ht="12" customHeight="1" thickBot="1">
      <c r="A26" s="213" t="s">
        <v>22</v>
      </c>
      <c r="B26" s="129" t="s">
        <v>525</v>
      </c>
      <c r="C26" s="331">
        <f>+C27+C28+C29</f>
        <v>0</v>
      </c>
    </row>
    <row r="27" spans="1:3" s="481" customFormat="1" ht="12" customHeight="1">
      <c r="A27" s="475" t="s">
        <v>269</v>
      </c>
      <c r="B27" s="476" t="s">
        <v>264</v>
      </c>
      <c r="C27" s="80"/>
    </row>
    <row r="28" spans="1:3" s="481" customFormat="1" ht="12" customHeight="1">
      <c r="A28" s="475" t="s">
        <v>270</v>
      </c>
      <c r="B28" s="476" t="s">
        <v>405</v>
      </c>
      <c r="C28" s="329"/>
    </row>
    <row r="29" spans="1:3" s="481" customFormat="1" ht="12" customHeight="1">
      <c r="A29" s="475" t="s">
        <v>271</v>
      </c>
      <c r="B29" s="477" t="s">
        <v>408</v>
      </c>
      <c r="C29" s="329"/>
    </row>
    <row r="30" spans="1:3" s="481" customFormat="1" ht="12" customHeight="1" thickBot="1">
      <c r="A30" s="474" t="s">
        <v>272</v>
      </c>
      <c r="B30" s="147" t="s">
        <v>526</v>
      </c>
      <c r="C30" s="87"/>
    </row>
    <row r="31" spans="1:3" s="481" customFormat="1" ht="12" customHeight="1" thickBot="1">
      <c r="A31" s="213" t="s">
        <v>23</v>
      </c>
      <c r="B31" s="129" t="s">
        <v>409</v>
      </c>
      <c r="C31" s="331">
        <f>+C32+C33+C34</f>
        <v>0</v>
      </c>
    </row>
    <row r="32" spans="1:3" s="481" customFormat="1" ht="12" customHeight="1">
      <c r="A32" s="475" t="s">
        <v>92</v>
      </c>
      <c r="B32" s="476" t="s">
        <v>292</v>
      </c>
      <c r="C32" s="80"/>
    </row>
    <row r="33" spans="1:3" s="481" customFormat="1" ht="12" customHeight="1">
      <c r="A33" s="475" t="s">
        <v>93</v>
      </c>
      <c r="B33" s="477" t="s">
        <v>293</v>
      </c>
      <c r="C33" s="332"/>
    </row>
    <row r="34" spans="1:3" s="481" customFormat="1" ht="12" customHeight="1" thickBot="1">
      <c r="A34" s="474" t="s">
        <v>94</v>
      </c>
      <c r="B34" s="147" t="s">
        <v>294</v>
      </c>
      <c r="C34" s="87"/>
    </row>
    <row r="35" spans="1:3" s="388" customFormat="1" ht="12" customHeight="1" thickBot="1">
      <c r="A35" s="213" t="s">
        <v>24</v>
      </c>
      <c r="B35" s="129" t="s">
        <v>377</v>
      </c>
      <c r="C35" s="358"/>
    </row>
    <row r="36" spans="1:3" s="388" customFormat="1" ht="12" customHeight="1" thickBot="1">
      <c r="A36" s="213" t="s">
        <v>25</v>
      </c>
      <c r="B36" s="129" t="s">
        <v>410</v>
      </c>
      <c r="C36" s="379"/>
    </row>
    <row r="37" spans="1:3" s="388" customFormat="1" ht="12" customHeight="1" thickBot="1">
      <c r="A37" s="205" t="s">
        <v>26</v>
      </c>
      <c r="B37" s="129" t="s">
        <v>411</v>
      </c>
      <c r="C37" s="380">
        <f>+C8+C20+C25+C26+C31+C35+C36</f>
        <v>0</v>
      </c>
    </row>
    <row r="38" spans="1:3" s="388" customFormat="1" ht="12" customHeight="1" thickBot="1">
      <c r="A38" s="248" t="s">
        <v>27</v>
      </c>
      <c r="B38" s="129" t="s">
        <v>412</v>
      </c>
      <c r="C38" s="380">
        <f>+C39+C40+C41</f>
        <v>0</v>
      </c>
    </row>
    <row r="39" spans="1:3" s="388" customFormat="1" ht="12" customHeight="1">
      <c r="A39" s="475" t="s">
        <v>413</v>
      </c>
      <c r="B39" s="476" t="s">
        <v>237</v>
      </c>
      <c r="C39" s="80"/>
    </row>
    <row r="40" spans="1:3" s="388" customFormat="1" ht="12" customHeight="1">
      <c r="A40" s="475" t="s">
        <v>414</v>
      </c>
      <c r="B40" s="477" t="s">
        <v>2</v>
      </c>
      <c r="C40" s="332"/>
    </row>
    <row r="41" spans="1:3" s="481" customFormat="1" ht="12" customHeight="1" thickBot="1">
      <c r="A41" s="474" t="s">
        <v>415</v>
      </c>
      <c r="B41" s="147" t="s">
        <v>416</v>
      </c>
      <c r="C41" s="87"/>
    </row>
    <row r="42" spans="1:3" s="481" customFormat="1" ht="15" customHeight="1" thickBot="1">
      <c r="A42" s="248" t="s">
        <v>28</v>
      </c>
      <c r="B42" s="249" t="s">
        <v>417</v>
      </c>
      <c r="C42" s="383">
        <f>+C37+C38</f>
        <v>0</v>
      </c>
    </row>
    <row r="43" spans="1:3" s="481" customFormat="1" ht="15" customHeight="1">
      <c r="A43" s="250"/>
      <c r="B43" s="251"/>
      <c r="C43" s="381"/>
    </row>
    <row r="44" spans="1:3" ht="13.5" thickBot="1">
      <c r="A44" s="252"/>
      <c r="B44" s="253"/>
      <c r="C44" s="382"/>
    </row>
    <row r="45" spans="1:3" s="480" customFormat="1" ht="16.5" customHeight="1" thickBot="1">
      <c r="A45" s="254"/>
      <c r="B45" s="255" t="s">
        <v>58</v>
      </c>
      <c r="C45" s="383"/>
    </row>
    <row r="46" spans="1:3" s="482" customFormat="1" ht="12" customHeight="1" thickBot="1">
      <c r="A46" s="213" t="s">
        <v>19</v>
      </c>
      <c r="B46" s="129" t="s">
        <v>418</v>
      </c>
      <c r="C46" s="331">
        <f>SUM(C47:C51)</f>
        <v>0</v>
      </c>
    </row>
    <row r="47" spans="1:3" ht="12" customHeight="1">
      <c r="A47" s="474" t="s">
        <v>99</v>
      </c>
      <c r="B47" s="9" t="s">
        <v>50</v>
      </c>
      <c r="C47" s="80"/>
    </row>
    <row r="48" spans="1:3" ht="12" customHeight="1">
      <c r="A48" s="474" t="s">
        <v>100</v>
      </c>
      <c r="B48" s="8" t="s">
        <v>181</v>
      </c>
      <c r="C48" s="83"/>
    </row>
    <row r="49" spans="1:3" ht="12" customHeight="1">
      <c r="A49" s="474" t="s">
        <v>101</v>
      </c>
      <c r="B49" s="8" t="s">
        <v>140</v>
      </c>
      <c r="C49" s="83"/>
    </row>
    <row r="50" spans="1:3" ht="12" customHeight="1">
      <c r="A50" s="474" t="s">
        <v>102</v>
      </c>
      <c r="B50" s="8" t="s">
        <v>182</v>
      </c>
      <c r="C50" s="83"/>
    </row>
    <row r="51" spans="1:3" ht="12" customHeight="1" thickBot="1">
      <c r="A51" s="474" t="s">
        <v>146</v>
      </c>
      <c r="B51" s="8" t="s">
        <v>183</v>
      </c>
      <c r="C51" s="83"/>
    </row>
    <row r="52" spans="1:3" ht="12" customHeight="1" thickBot="1">
      <c r="A52" s="213" t="s">
        <v>20</v>
      </c>
      <c r="B52" s="129" t="s">
        <v>419</v>
      </c>
      <c r="C52" s="331">
        <f>SUM(C53:C55)</f>
        <v>0</v>
      </c>
    </row>
    <row r="53" spans="1:3" s="482" customFormat="1" ht="12" customHeight="1">
      <c r="A53" s="474" t="s">
        <v>105</v>
      </c>
      <c r="B53" s="9" t="s">
        <v>230</v>
      </c>
      <c r="C53" s="80"/>
    </row>
    <row r="54" spans="1:3" ht="12" customHeight="1">
      <c r="A54" s="474" t="s">
        <v>106</v>
      </c>
      <c r="B54" s="8" t="s">
        <v>185</v>
      </c>
      <c r="C54" s="83"/>
    </row>
    <row r="55" spans="1:3" ht="12" customHeight="1">
      <c r="A55" s="474" t="s">
        <v>107</v>
      </c>
      <c r="B55" s="8" t="s">
        <v>59</v>
      </c>
      <c r="C55" s="83"/>
    </row>
    <row r="56" spans="1:3" ht="12" customHeight="1" thickBot="1">
      <c r="A56" s="474" t="s">
        <v>108</v>
      </c>
      <c r="B56" s="8" t="s">
        <v>527</v>
      </c>
      <c r="C56" s="83"/>
    </row>
    <row r="57" spans="1:3" ht="12" customHeight="1" thickBot="1">
      <c r="A57" s="213" t="s">
        <v>21</v>
      </c>
      <c r="B57" s="129" t="s">
        <v>13</v>
      </c>
      <c r="C57" s="358"/>
    </row>
    <row r="58" spans="1:3" ht="15" customHeight="1" thickBot="1">
      <c r="A58" s="213" t="s">
        <v>22</v>
      </c>
      <c r="B58" s="256" t="s">
        <v>534</v>
      </c>
      <c r="C58" s="384">
        <f>+C46+C52+C57</f>
        <v>0</v>
      </c>
    </row>
    <row r="59" ht="13.5" thickBot="1">
      <c r="C59" s="385"/>
    </row>
    <row r="60" spans="1:3" ht="15" customHeight="1" thickBot="1">
      <c r="A60" s="259" t="s">
        <v>522</v>
      </c>
      <c r="B60" s="260"/>
      <c r="C60" s="126"/>
    </row>
    <row r="61" spans="1:3" ht="14.25" customHeight="1" thickBot="1">
      <c r="A61" s="259" t="s">
        <v>204</v>
      </c>
      <c r="B61" s="260"/>
      <c r="C61" s="126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tabSelected="1" view="pageBreakPreview" zoomScaleNormal="148" zoomScaleSheetLayoutView="100" workbookViewId="0" topLeftCell="A1">
      <selection activeCell="B159" sqref="B159"/>
    </sheetView>
  </sheetViews>
  <sheetFormatPr defaultColWidth="9.00390625" defaultRowHeight="12.75"/>
  <cols>
    <col min="1" max="1" width="9.50390625" style="403" customWidth="1"/>
    <col min="2" max="2" width="91.625" style="403" customWidth="1"/>
    <col min="3" max="3" width="21.625" style="404" customWidth="1"/>
    <col min="4" max="4" width="9.00390625" style="436" customWidth="1"/>
    <col min="5" max="16384" width="9.375" style="436" customWidth="1"/>
  </cols>
  <sheetData>
    <row r="1" spans="1:3" ht="15.75" customHeight="1">
      <c r="A1" s="620" t="s">
        <v>16</v>
      </c>
      <c r="B1" s="620"/>
      <c r="C1" s="620"/>
    </row>
    <row r="2" spans="1:3" ht="15.75" customHeight="1" thickBot="1">
      <c r="A2" s="621" t="s">
        <v>150</v>
      </c>
      <c r="B2" s="621"/>
      <c r="C2" s="321" t="s">
        <v>569</v>
      </c>
    </row>
    <row r="3" spans="1:3" ht="37.5" customHeight="1" thickBot="1">
      <c r="A3" s="23" t="s">
        <v>70</v>
      </c>
      <c r="B3" s="24" t="s">
        <v>18</v>
      </c>
      <c r="C3" s="40" t="s">
        <v>605</v>
      </c>
    </row>
    <row r="4" spans="1:3" s="437" customFormat="1" ht="12" customHeight="1" thickBot="1">
      <c r="A4" s="432"/>
      <c r="B4" s="433" t="s">
        <v>496</v>
      </c>
      <c r="C4" s="434" t="s">
        <v>497</v>
      </c>
    </row>
    <row r="5" spans="1:3" s="438" customFormat="1" ht="12" customHeight="1" thickBot="1">
      <c r="A5" s="20" t="s">
        <v>19</v>
      </c>
      <c r="B5" s="21" t="s">
        <v>253</v>
      </c>
      <c r="C5" s="311">
        <f>+C6+C7+C8+C9+C10+C11</f>
        <v>27635708</v>
      </c>
    </row>
    <row r="6" spans="1:3" s="438" customFormat="1" ht="12" customHeight="1">
      <c r="A6" s="15" t="s">
        <v>99</v>
      </c>
      <c r="B6" s="439" t="s">
        <v>254</v>
      </c>
      <c r="C6" s="314">
        <f>'1.1.sz.mell '!C6+'1.2.sz.mell '!C6+'1.3.sz.mell'!C6</f>
        <v>19075268</v>
      </c>
    </row>
    <row r="7" spans="1:3" s="438" customFormat="1" ht="12" customHeight="1">
      <c r="A7" s="14" t="s">
        <v>100</v>
      </c>
      <c r="B7" s="440" t="s">
        <v>255</v>
      </c>
      <c r="C7" s="314">
        <f>'1.1.sz.mell '!C7+'1.2.sz.mell '!C7+'1.3.sz.mell'!C7</f>
        <v>0</v>
      </c>
    </row>
    <row r="8" spans="1:3" s="438" customFormat="1" ht="12" customHeight="1">
      <c r="A8" s="14" t="s">
        <v>101</v>
      </c>
      <c r="B8" s="440" t="s">
        <v>555</v>
      </c>
      <c r="C8" s="314">
        <f>'1.1.sz.mell '!C8+'1.2.sz.mell '!C8+'1.3.sz.mell'!C8</f>
        <v>6760440</v>
      </c>
    </row>
    <row r="9" spans="1:3" s="438" customFormat="1" ht="12" customHeight="1">
      <c r="A9" s="14" t="s">
        <v>102</v>
      </c>
      <c r="B9" s="440" t="s">
        <v>257</v>
      </c>
      <c r="C9" s="314">
        <f>'1.1.sz.mell '!C9+'1.2.sz.mell '!C9+'1.3.sz.mell'!C9</f>
        <v>1800000</v>
      </c>
    </row>
    <row r="10" spans="1:3" s="438" customFormat="1" ht="12" customHeight="1">
      <c r="A10" s="14" t="s">
        <v>146</v>
      </c>
      <c r="B10" s="307" t="s">
        <v>435</v>
      </c>
      <c r="C10" s="314">
        <f>'1.1.sz.mell '!C10+'1.2.sz.mell '!C10+'1.3.sz.mell'!C10</f>
        <v>0</v>
      </c>
    </row>
    <row r="11" spans="1:3" s="438" customFormat="1" ht="12" customHeight="1" thickBot="1">
      <c r="A11" s="16" t="s">
        <v>103</v>
      </c>
      <c r="B11" s="308" t="s">
        <v>436</v>
      </c>
      <c r="C11" s="319">
        <f>'1.1.sz.mell '!C11+'1.2.sz.mell '!C11+'1.3.sz.mell'!C11</f>
        <v>0</v>
      </c>
    </row>
    <row r="12" spans="1:3" s="438" customFormat="1" ht="12" customHeight="1" thickBot="1">
      <c r="A12" s="20" t="s">
        <v>20</v>
      </c>
      <c r="B12" s="306" t="s">
        <v>258</v>
      </c>
      <c r="C12" s="601">
        <f>'1.1.sz.mell '!C12+'1.2.sz.mell '!C12+'1.3.sz.mell'!C12</f>
        <v>4270655</v>
      </c>
    </row>
    <row r="13" spans="1:3" s="438" customFormat="1" ht="12" customHeight="1">
      <c r="A13" s="15" t="s">
        <v>105</v>
      </c>
      <c r="B13" s="439" t="s">
        <v>259</v>
      </c>
      <c r="C13" s="312">
        <f>'1.1.sz.mell '!C13+'1.2.sz.mell '!C13+'1.3.sz.mell'!C13</f>
        <v>0</v>
      </c>
    </row>
    <row r="14" spans="1:3" s="438" customFormat="1" ht="12" customHeight="1">
      <c r="A14" s="14" t="s">
        <v>106</v>
      </c>
      <c r="B14" s="440" t="s">
        <v>260</v>
      </c>
      <c r="C14" s="314">
        <f>'1.1.sz.mell '!C14+'1.2.sz.mell '!C14+'1.3.sz.mell'!C14</f>
        <v>0</v>
      </c>
    </row>
    <row r="15" spans="1:3" s="438" customFormat="1" ht="12" customHeight="1">
      <c r="A15" s="14" t="s">
        <v>107</v>
      </c>
      <c r="B15" s="440" t="s">
        <v>425</v>
      </c>
      <c r="C15" s="314">
        <f>'1.1.sz.mell '!C15+'1.2.sz.mell '!C15+'1.3.sz.mell'!C15</f>
        <v>0</v>
      </c>
    </row>
    <row r="16" spans="1:3" s="438" customFormat="1" ht="12" customHeight="1">
      <c r="A16" s="14" t="s">
        <v>108</v>
      </c>
      <c r="B16" s="440" t="s">
        <v>426</v>
      </c>
      <c r="C16" s="314">
        <f>'1.1.sz.mell '!C16+'1.2.sz.mell '!C16+'1.3.sz.mell'!C16</f>
        <v>0</v>
      </c>
    </row>
    <row r="17" spans="1:3" s="438" customFormat="1" ht="12" customHeight="1">
      <c r="A17" s="14" t="s">
        <v>109</v>
      </c>
      <c r="B17" s="440" t="s">
        <v>580</v>
      </c>
      <c r="C17" s="314">
        <f>'1.1.sz.mell '!C17+'1.2.sz.mell '!C17+'1.3.sz.mell'!C17</f>
        <v>4270655</v>
      </c>
    </row>
    <row r="18" spans="1:3" s="438" customFormat="1" ht="12" customHeight="1" thickBot="1">
      <c r="A18" s="16" t="s">
        <v>117</v>
      </c>
      <c r="B18" s="308" t="s">
        <v>262</v>
      </c>
      <c r="C18" s="319">
        <f>'1.1.sz.mell '!C18+'1.2.sz.mell '!C18+'1.3.sz.mell'!C18</f>
        <v>3170000</v>
      </c>
    </row>
    <row r="19" spans="1:3" s="438" customFormat="1" ht="12" customHeight="1" thickBot="1">
      <c r="A19" s="20" t="s">
        <v>21</v>
      </c>
      <c r="B19" s="21" t="s">
        <v>263</v>
      </c>
      <c r="C19" s="601">
        <f>'1.1.sz.mell '!C19+'1.2.sz.mell '!C19+'1.3.sz.mell'!C19</f>
        <v>4455978</v>
      </c>
    </row>
    <row r="20" spans="1:3" s="438" customFormat="1" ht="12" customHeight="1">
      <c r="A20" s="15" t="s">
        <v>88</v>
      </c>
      <c r="B20" s="439" t="s">
        <v>264</v>
      </c>
      <c r="C20" s="312">
        <f>'1.1.sz.mell '!C20+'1.2.sz.mell '!C20+'1.3.sz.mell'!C20</f>
        <v>0</v>
      </c>
    </row>
    <row r="21" spans="1:3" s="438" customFormat="1" ht="12" customHeight="1">
      <c r="A21" s="14" t="s">
        <v>89</v>
      </c>
      <c r="B21" s="440" t="s">
        <v>265</v>
      </c>
      <c r="C21" s="314">
        <f>'1.1.sz.mell '!C21+'1.2.sz.mell '!C21+'1.3.sz.mell'!C21</f>
        <v>0</v>
      </c>
    </row>
    <row r="22" spans="1:3" s="438" customFormat="1" ht="12" customHeight="1">
      <c r="A22" s="14" t="s">
        <v>90</v>
      </c>
      <c r="B22" s="440" t="s">
        <v>427</v>
      </c>
      <c r="C22" s="314">
        <f>'1.1.sz.mell '!C22+'1.2.sz.mell '!C22+'1.3.sz.mell'!C22</f>
        <v>0</v>
      </c>
    </row>
    <row r="23" spans="1:3" s="438" customFormat="1" ht="12" customHeight="1">
      <c r="A23" s="14" t="s">
        <v>91</v>
      </c>
      <c r="B23" s="440" t="s">
        <v>428</v>
      </c>
      <c r="C23" s="314">
        <f>'1.1.sz.mell '!C23+'1.2.sz.mell '!C23+'1.3.sz.mell'!C23</f>
        <v>0</v>
      </c>
    </row>
    <row r="24" spans="1:3" s="438" customFormat="1" ht="12" customHeight="1">
      <c r="A24" s="14" t="s">
        <v>169</v>
      </c>
      <c r="B24" s="440" t="s">
        <v>266</v>
      </c>
      <c r="C24" s="314">
        <f>'1.1.sz.mell '!C24+'1.2.sz.mell '!C24+'1.3.sz.mell'!C24</f>
        <v>4455978</v>
      </c>
    </row>
    <row r="25" spans="1:3" s="587" customFormat="1" ht="12" customHeight="1" thickBot="1">
      <c r="A25" s="585" t="s">
        <v>170</v>
      </c>
      <c r="B25" s="586" t="s">
        <v>575</v>
      </c>
      <c r="C25" s="319">
        <f>'1.1.sz.mell '!C25+'1.2.sz.mell '!C25+'1.3.sz.mell'!C25</f>
        <v>0</v>
      </c>
    </row>
    <row r="26" spans="1:3" s="438" customFormat="1" ht="12" customHeight="1" thickBot="1">
      <c r="A26" s="20" t="s">
        <v>171</v>
      </c>
      <c r="B26" s="21" t="s">
        <v>556</v>
      </c>
      <c r="C26" s="595">
        <f>'1.1.sz.mell '!C26+'1.2.sz.mell '!C26+'1.3.sz.mell'!C26</f>
        <v>7010000</v>
      </c>
    </row>
    <row r="27" spans="1:3" s="438" customFormat="1" ht="12" customHeight="1">
      <c r="A27" s="15" t="s">
        <v>269</v>
      </c>
      <c r="B27" s="439" t="s">
        <v>560</v>
      </c>
      <c r="C27" s="314">
        <f>'1.1.sz.mell '!C27+'1.2.sz.mell '!C27+'1.3.sz.mell'!C27</f>
        <v>1950000</v>
      </c>
    </row>
    <row r="28" spans="1:3" s="438" customFormat="1" ht="12" customHeight="1">
      <c r="A28" s="14" t="s">
        <v>270</v>
      </c>
      <c r="B28" s="440" t="s">
        <v>561</v>
      </c>
      <c r="C28" s="314">
        <f>'1.1.sz.mell '!C28+'1.2.sz.mell '!C28+'1.3.sz.mell'!C28</f>
        <v>0</v>
      </c>
    </row>
    <row r="29" spans="1:3" s="438" customFormat="1" ht="12" customHeight="1">
      <c r="A29" s="14" t="s">
        <v>271</v>
      </c>
      <c r="B29" s="440" t="s">
        <v>562</v>
      </c>
      <c r="C29" s="314">
        <f>'1.1.sz.mell '!C29+'1.2.sz.mell '!C29+'1.3.sz.mell'!C29</f>
        <v>3500000</v>
      </c>
    </row>
    <row r="30" spans="1:3" s="438" customFormat="1" ht="12" customHeight="1">
      <c r="A30" s="14" t="s">
        <v>272</v>
      </c>
      <c r="B30" s="440" t="s">
        <v>563</v>
      </c>
      <c r="C30" s="314">
        <f>'1.1.sz.mell '!C30+'1.2.sz.mell '!C30+'1.3.sz.mell'!C30</f>
        <v>10000</v>
      </c>
    </row>
    <row r="31" spans="1:3" s="438" customFormat="1" ht="12" customHeight="1">
      <c r="A31" s="14" t="s">
        <v>557</v>
      </c>
      <c r="B31" s="440" t="s">
        <v>273</v>
      </c>
      <c r="C31" s="314">
        <f>'1.1.sz.mell '!C31+'1.2.sz.mell '!C31+'1.3.sz.mell'!C31</f>
        <v>1500000</v>
      </c>
    </row>
    <row r="32" spans="1:3" s="438" customFormat="1" ht="12" customHeight="1">
      <c r="A32" s="14" t="s">
        <v>558</v>
      </c>
      <c r="B32" s="440" t="s">
        <v>274</v>
      </c>
      <c r="C32" s="314">
        <f>'1.1.sz.mell '!C32+'1.2.sz.mell '!C32+'1.3.sz.mell'!C32</f>
        <v>0</v>
      </c>
    </row>
    <row r="33" spans="1:3" s="438" customFormat="1" ht="12" customHeight="1" thickBot="1">
      <c r="A33" s="16" t="s">
        <v>559</v>
      </c>
      <c r="B33" s="537" t="s">
        <v>275</v>
      </c>
      <c r="C33" s="592">
        <f>'1.1.sz.mell '!C33+'1.2.sz.mell '!C33+'1.3.sz.mell'!C33</f>
        <v>50000</v>
      </c>
    </row>
    <row r="34" spans="1:3" s="438" customFormat="1" ht="12" customHeight="1" thickBot="1">
      <c r="A34" s="20" t="s">
        <v>23</v>
      </c>
      <c r="B34" s="21" t="s">
        <v>437</v>
      </c>
      <c r="C34" s="595">
        <f>'1.1.sz.mell '!C34+'1.2.sz.mell '!C34+'1.3.sz.mell'!C34</f>
        <v>5879000</v>
      </c>
    </row>
    <row r="35" spans="1:3" s="438" customFormat="1" ht="12" customHeight="1">
      <c r="A35" s="15" t="s">
        <v>92</v>
      </c>
      <c r="B35" s="439" t="s">
        <v>278</v>
      </c>
      <c r="C35" s="314">
        <f>'1.1.sz.mell '!C35+'1.2.sz.mell '!C35+'1.3.sz.mell'!C35</f>
        <v>0</v>
      </c>
    </row>
    <row r="36" spans="1:3" s="438" customFormat="1" ht="12" customHeight="1">
      <c r="A36" s="14" t="s">
        <v>93</v>
      </c>
      <c r="B36" s="440" t="s">
        <v>279</v>
      </c>
      <c r="C36" s="314">
        <f>'1.1.sz.mell '!C36+'1.2.sz.mell '!C36+'1.3.sz.mell'!C36</f>
        <v>18000</v>
      </c>
    </row>
    <row r="37" spans="1:3" s="438" customFormat="1" ht="12" customHeight="1">
      <c r="A37" s="14" t="s">
        <v>94</v>
      </c>
      <c r="B37" s="440" t="s">
        <v>280</v>
      </c>
      <c r="C37" s="314">
        <f>'1.1.sz.mell '!C37+'1.2.sz.mell '!C37+'1.3.sz.mell'!C37</f>
        <v>40000</v>
      </c>
    </row>
    <row r="38" spans="1:3" s="438" customFormat="1" ht="12" customHeight="1">
      <c r="A38" s="14" t="s">
        <v>173</v>
      </c>
      <c r="B38" s="440" t="s">
        <v>281</v>
      </c>
      <c r="C38" s="314">
        <f>'1.1.sz.mell '!C38+'1.2.sz.mell '!C38+'1.3.sz.mell'!C38</f>
        <v>5316000</v>
      </c>
    </row>
    <row r="39" spans="1:3" s="438" customFormat="1" ht="12" customHeight="1">
      <c r="A39" s="14" t="s">
        <v>174</v>
      </c>
      <c r="B39" s="440" t="s">
        <v>282</v>
      </c>
      <c r="C39" s="314">
        <f>'1.1.sz.mell '!C39+'1.2.sz.mell '!C39+'1.3.sz.mell'!C39</f>
        <v>500000</v>
      </c>
    </row>
    <row r="40" spans="1:3" s="438" customFormat="1" ht="12" customHeight="1">
      <c r="A40" s="14" t="s">
        <v>175</v>
      </c>
      <c r="B40" s="440" t="s">
        <v>283</v>
      </c>
      <c r="C40" s="314">
        <f>'1.1.sz.mell '!C40+'1.2.sz.mell '!C40+'1.3.sz.mell'!C40</f>
        <v>0</v>
      </c>
    </row>
    <row r="41" spans="1:3" s="438" customFormat="1" ht="12" customHeight="1">
      <c r="A41" s="14" t="s">
        <v>176</v>
      </c>
      <c r="B41" s="440" t="s">
        <v>284</v>
      </c>
      <c r="C41" s="314">
        <f>'1.1.sz.mell '!C41+'1.2.sz.mell '!C41+'1.3.sz.mell'!C41</f>
        <v>0</v>
      </c>
    </row>
    <row r="42" spans="1:3" s="438" customFormat="1" ht="12" customHeight="1">
      <c r="A42" s="14" t="s">
        <v>177</v>
      </c>
      <c r="B42" s="440" t="s">
        <v>564</v>
      </c>
      <c r="C42" s="314">
        <f>'1.1.sz.mell '!C42+'1.2.sz.mell '!C42+'1.3.sz.mell'!C42</f>
        <v>5000</v>
      </c>
    </row>
    <row r="43" spans="1:3" s="438" customFormat="1" ht="12" customHeight="1">
      <c r="A43" s="14" t="s">
        <v>276</v>
      </c>
      <c r="B43" s="440" t="s">
        <v>286</v>
      </c>
      <c r="C43" s="314">
        <f>'1.1.sz.mell '!C43+'1.2.sz.mell '!C43+'1.3.sz.mell'!C43</f>
        <v>0</v>
      </c>
    </row>
    <row r="44" spans="1:3" s="438" customFormat="1" ht="12" customHeight="1">
      <c r="A44" s="16" t="s">
        <v>277</v>
      </c>
      <c r="B44" s="441" t="s">
        <v>439</v>
      </c>
      <c r="C44" s="314">
        <f>'1.1.sz.mell '!C44+'1.2.sz.mell '!C44+'1.3.sz.mell'!C44</f>
        <v>0</v>
      </c>
    </row>
    <row r="45" spans="1:3" s="438" customFormat="1" ht="12" customHeight="1" thickBot="1">
      <c r="A45" s="16" t="s">
        <v>438</v>
      </c>
      <c r="B45" s="308" t="s">
        <v>287</v>
      </c>
      <c r="C45" s="319">
        <f>'1.1.sz.mell '!C45+'1.2.sz.mell '!C45+'1.3.sz.mell'!C45</f>
        <v>0</v>
      </c>
    </row>
    <row r="46" spans="1:3" s="438" customFormat="1" ht="12" customHeight="1" thickBot="1">
      <c r="A46" s="20" t="s">
        <v>24</v>
      </c>
      <c r="B46" s="21" t="s">
        <v>288</v>
      </c>
      <c r="C46" s="592">
        <f>'1.1.sz.mell '!C46+'1.2.sz.mell '!C46+'1.3.sz.mell'!C46</f>
        <v>0</v>
      </c>
    </row>
    <row r="47" spans="1:3" s="438" customFormat="1" ht="12" customHeight="1">
      <c r="A47" s="15" t="s">
        <v>95</v>
      </c>
      <c r="B47" s="439" t="s">
        <v>292</v>
      </c>
      <c r="C47" s="312">
        <f>'1.1.sz.mell '!C47+'1.2.sz.mell '!C47+'1.3.sz.mell'!C47</f>
        <v>0</v>
      </c>
    </row>
    <row r="48" spans="1:3" s="438" customFormat="1" ht="12" customHeight="1">
      <c r="A48" s="14" t="s">
        <v>96</v>
      </c>
      <c r="B48" s="440" t="s">
        <v>293</v>
      </c>
      <c r="C48" s="314">
        <f>'1.1.sz.mell '!C48+'1.2.sz.mell '!C48+'1.3.sz.mell'!C48</f>
        <v>0</v>
      </c>
    </row>
    <row r="49" spans="1:3" s="438" customFormat="1" ht="12" customHeight="1">
      <c r="A49" s="14" t="s">
        <v>289</v>
      </c>
      <c r="B49" s="440" t="s">
        <v>294</v>
      </c>
      <c r="C49" s="314">
        <f>'1.1.sz.mell '!C49+'1.2.sz.mell '!C49+'1.3.sz.mell'!C49</f>
        <v>0</v>
      </c>
    </row>
    <row r="50" spans="1:3" s="438" customFormat="1" ht="12" customHeight="1">
      <c r="A50" s="14" t="s">
        <v>290</v>
      </c>
      <c r="B50" s="440" t="s">
        <v>295</v>
      </c>
      <c r="C50" s="314">
        <f>'1.1.sz.mell '!C50+'1.2.sz.mell '!C50+'1.3.sz.mell'!C50</f>
        <v>0</v>
      </c>
    </row>
    <row r="51" spans="1:3" s="438" customFormat="1" ht="12" customHeight="1" thickBot="1">
      <c r="A51" s="16" t="s">
        <v>291</v>
      </c>
      <c r="B51" s="308" t="s">
        <v>296</v>
      </c>
      <c r="C51" s="592">
        <f>'1.1.sz.mell '!C51+'1.2.sz.mell '!C51+'1.3.sz.mell'!C51</f>
        <v>0</v>
      </c>
    </row>
    <row r="52" spans="1:3" s="438" customFormat="1" ht="12" customHeight="1" thickBot="1">
      <c r="A52" s="20" t="s">
        <v>178</v>
      </c>
      <c r="B52" s="21" t="s">
        <v>297</v>
      </c>
      <c r="C52" s="594">
        <f>'1.1.sz.mell '!C52+'1.2.sz.mell '!C52+'1.3.sz.mell'!C52</f>
        <v>37040</v>
      </c>
    </row>
    <row r="53" spans="1:3" s="438" customFormat="1" ht="12" customHeight="1">
      <c r="A53" s="15" t="s">
        <v>97</v>
      </c>
      <c r="B53" s="439" t="s">
        <v>298</v>
      </c>
      <c r="C53" s="312">
        <f>'1.1.sz.mell '!C53+'1.2.sz.mell '!C53+'1.3.sz.mell'!C53</f>
        <v>0</v>
      </c>
    </row>
    <row r="54" spans="1:3" s="438" customFormat="1" ht="12" customHeight="1">
      <c r="A54" s="14" t="s">
        <v>98</v>
      </c>
      <c r="B54" s="440" t="s">
        <v>429</v>
      </c>
      <c r="C54" s="314">
        <f>'1.1.sz.mell '!C54+'1.2.sz.mell '!C54+'1.3.sz.mell'!C54</f>
        <v>0</v>
      </c>
    </row>
    <row r="55" spans="1:3" s="438" customFormat="1" ht="12" customHeight="1">
      <c r="A55" s="14" t="s">
        <v>301</v>
      </c>
      <c r="B55" s="440" t="s">
        <v>299</v>
      </c>
      <c r="C55" s="314">
        <f>'1.1.sz.mell '!C55+'1.2.sz.mell '!C55+'1.3.sz.mell'!C55</f>
        <v>37040</v>
      </c>
    </row>
    <row r="56" spans="1:3" s="438" customFormat="1" ht="12" customHeight="1" thickBot="1">
      <c r="A56" s="16" t="s">
        <v>302</v>
      </c>
      <c r="B56" s="308" t="s">
        <v>300</v>
      </c>
      <c r="C56" s="592">
        <f>'1.1.sz.mell '!C56+'1.2.sz.mell '!C56+'1.3.sz.mell'!C56</f>
        <v>0</v>
      </c>
    </row>
    <row r="57" spans="1:3" s="438" customFormat="1" ht="12" customHeight="1" thickBot="1">
      <c r="A57" s="20" t="s">
        <v>26</v>
      </c>
      <c r="B57" s="306" t="s">
        <v>303</v>
      </c>
      <c r="C57" s="594">
        <f>'1.1.sz.mell '!C57+'1.2.sz.mell '!C57+'1.3.sz.mell'!C57</f>
        <v>0</v>
      </c>
    </row>
    <row r="58" spans="1:3" s="438" customFormat="1" ht="12" customHeight="1">
      <c r="A58" s="15" t="s">
        <v>179</v>
      </c>
      <c r="B58" s="439" t="s">
        <v>305</v>
      </c>
      <c r="C58" s="312">
        <f>'1.1.sz.mell '!C58+'1.2.sz.mell '!C58+'1.3.sz.mell'!C58</f>
        <v>0</v>
      </c>
    </row>
    <row r="59" spans="1:3" s="438" customFormat="1" ht="12" customHeight="1">
      <c r="A59" s="14" t="s">
        <v>180</v>
      </c>
      <c r="B59" s="440" t="s">
        <v>430</v>
      </c>
      <c r="C59" s="314">
        <f>'1.1.sz.mell '!C59+'1.2.sz.mell '!C59+'1.3.sz.mell'!C59</f>
        <v>0</v>
      </c>
    </row>
    <row r="60" spans="1:3" s="438" customFormat="1" ht="12" customHeight="1">
      <c r="A60" s="14" t="s">
        <v>231</v>
      </c>
      <c r="B60" s="440" t="s">
        <v>306</v>
      </c>
      <c r="C60" s="314">
        <f>'1.1.sz.mell '!C60+'1.2.sz.mell '!C60+'1.3.sz.mell'!C60</f>
        <v>0</v>
      </c>
    </row>
    <row r="61" spans="1:3" s="438" customFormat="1" ht="12" customHeight="1" thickBot="1">
      <c r="A61" s="16" t="s">
        <v>304</v>
      </c>
      <c r="B61" s="308" t="s">
        <v>307</v>
      </c>
      <c r="C61" s="592">
        <f>'1.1.sz.mell '!C61+'1.2.sz.mell '!C61+'1.3.sz.mell'!C61</f>
        <v>0</v>
      </c>
    </row>
    <row r="62" spans="1:3" s="438" customFormat="1" ht="12" customHeight="1" thickBot="1">
      <c r="A62" s="510" t="s">
        <v>479</v>
      </c>
      <c r="B62" s="21" t="s">
        <v>308</v>
      </c>
      <c r="C62" s="602">
        <f>'1.1.sz.mell '!C62+'1.2.sz.mell '!C62+'1.3.sz.mell'!C62</f>
        <v>49288381</v>
      </c>
    </row>
    <row r="63" spans="1:3" s="438" customFormat="1" ht="12" customHeight="1" thickBot="1">
      <c r="A63" s="486" t="s">
        <v>309</v>
      </c>
      <c r="B63" s="306" t="s">
        <v>310</v>
      </c>
      <c r="C63" s="594">
        <f>'1.1.sz.mell '!C63+'1.2.sz.mell '!C63+'1.3.sz.mell'!C63</f>
        <v>0</v>
      </c>
    </row>
    <row r="64" spans="1:3" s="438" customFormat="1" ht="12" customHeight="1">
      <c r="A64" s="15" t="s">
        <v>338</v>
      </c>
      <c r="B64" s="439" t="s">
        <v>311</v>
      </c>
      <c r="C64" s="312">
        <f>'1.1.sz.mell '!C64+'1.2.sz.mell '!C64+'1.3.sz.mell'!C64</f>
        <v>0</v>
      </c>
    </row>
    <row r="65" spans="1:3" s="438" customFormat="1" ht="12" customHeight="1">
      <c r="A65" s="14" t="s">
        <v>347</v>
      </c>
      <c r="B65" s="440" t="s">
        <v>312</v>
      </c>
      <c r="C65" s="314">
        <f>'1.1.sz.mell '!C65+'1.2.sz.mell '!C65+'1.3.sz.mell'!C65</f>
        <v>0</v>
      </c>
    </row>
    <row r="66" spans="1:3" s="438" customFormat="1" ht="12" customHeight="1" thickBot="1">
      <c r="A66" s="16" t="s">
        <v>348</v>
      </c>
      <c r="B66" s="504" t="s">
        <v>576</v>
      </c>
      <c r="C66" s="592">
        <f>'1.1.sz.mell '!C66+'1.2.sz.mell '!C66+'1.3.sz.mell'!C66</f>
        <v>0</v>
      </c>
    </row>
    <row r="67" spans="1:3" s="438" customFormat="1" ht="12" customHeight="1" thickBot="1">
      <c r="A67" s="486" t="s">
        <v>314</v>
      </c>
      <c r="B67" s="306" t="s">
        <v>315</v>
      </c>
      <c r="C67" s="593">
        <f>'1.1.sz.mell '!C67+'1.2.sz.mell '!C67+'1.3.sz.mell'!C67</f>
        <v>0</v>
      </c>
    </row>
    <row r="68" spans="1:3" s="438" customFormat="1" ht="12" customHeight="1">
      <c r="A68" s="15" t="s">
        <v>147</v>
      </c>
      <c r="B68" s="439" t="s">
        <v>316</v>
      </c>
      <c r="C68" s="314">
        <f>'1.1.sz.mell '!C68+'1.2.sz.mell '!C68+'1.3.sz.mell'!C68</f>
        <v>0</v>
      </c>
    </row>
    <row r="69" spans="1:3" s="438" customFormat="1" ht="12" customHeight="1">
      <c r="A69" s="14" t="s">
        <v>148</v>
      </c>
      <c r="B69" s="440" t="s">
        <v>577</v>
      </c>
      <c r="C69" s="314">
        <f>'1.1.sz.mell '!C69+'1.2.sz.mell '!C69+'1.3.sz.mell'!C69</f>
        <v>0</v>
      </c>
    </row>
    <row r="70" spans="1:3" s="438" customFormat="1" ht="12" customHeight="1">
      <c r="A70" s="14" t="s">
        <v>339</v>
      </c>
      <c r="B70" s="440" t="s">
        <v>317</v>
      </c>
      <c r="C70" s="314">
        <f>'1.1.sz.mell '!C70+'1.2.sz.mell '!C70+'1.3.sz.mell'!C70</f>
        <v>0</v>
      </c>
    </row>
    <row r="71" spans="1:3" s="438" customFormat="1" ht="12" customHeight="1" thickBot="1">
      <c r="A71" s="16" t="s">
        <v>340</v>
      </c>
      <c r="B71" s="308" t="s">
        <v>578</v>
      </c>
      <c r="C71" s="592">
        <f>'1.1.sz.mell '!C71+'1.2.sz.mell '!C71+'1.3.sz.mell'!C71</f>
        <v>0</v>
      </c>
    </row>
    <row r="72" spans="1:3" s="438" customFormat="1" ht="12" customHeight="1" thickBot="1">
      <c r="A72" s="486" t="s">
        <v>318</v>
      </c>
      <c r="B72" s="306" t="s">
        <v>319</v>
      </c>
      <c r="C72" s="602">
        <f>'1.1.sz.mell '!C72+'1.2.sz.mell '!C72+'1.3.sz.mell'!C72</f>
        <v>111065112</v>
      </c>
    </row>
    <row r="73" spans="1:3" s="438" customFormat="1" ht="12" customHeight="1">
      <c r="A73" s="15" t="s">
        <v>341</v>
      </c>
      <c r="B73" s="439" t="s">
        <v>320</v>
      </c>
      <c r="C73" s="312">
        <f>'1.1.sz.mell '!C73+'1.2.sz.mell '!C73+'1.3.sz.mell'!C73</f>
        <v>111065112</v>
      </c>
    </row>
    <row r="74" spans="1:3" s="438" customFormat="1" ht="12" customHeight="1" thickBot="1">
      <c r="A74" s="16" t="s">
        <v>342</v>
      </c>
      <c r="B74" s="308" t="s">
        <v>321</v>
      </c>
      <c r="C74" s="592">
        <f>'1.1.sz.mell '!C74+'1.2.sz.mell '!C74+'1.3.sz.mell'!C74</f>
        <v>0</v>
      </c>
    </row>
    <row r="75" spans="1:3" s="438" customFormat="1" ht="12" customHeight="1" thickBot="1">
      <c r="A75" s="486" t="s">
        <v>322</v>
      </c>
      <c r="B75" s="306" t="s">
        <v>323</v>
      </c>
      <c r="C75" s="594">
        <f>'1.1.sz.mell '!C75+'1.2.sz.mell '!C75+'1.3.sz.mell'!C75</f>
        <v>0</v>
      </c>
    </row>
    <row r="76" spans="1:3" s="438" customFormat="1" ht="12" customHeight="1">
      <c r="A76" s="15" t="s">
        <v>343</v>
      </c>
      <c r="B76" s="439" t="s">
        <v>324</v>
      </c>
      <c r="C76" s="312">
        <f>'1.1.sz.mell '!C76+'1.2.sz.mell '!C76+'1.3.sz.mell'!C76</f>
        <v>0</v>
      </c>
    </row>
    <row r="77" spans="1:3" s="438" customFormat="1" ht="12" customHeight="1">
      <c r="A77" s="14" t="s">
        <v>344</v>
      </c>
      <c r="B77" s="440" t="s">
        <v>325</v>
      </c>
      <c r="C77" s="314">
        <f>'1.1.sz.mell '!C77+'1.2.sz.mell '!C77+'1.3.sz.mell'!C77</f>
        <v>0</v>
      </c>
    </row>
    <row r="78" spans="1:3" s="438" customFormat="1" ht="12" customHeight="1" thickBot="1">
      <c r="A78" s="18" t="s">
        <v>345</v>
      </c>
      <c r="B78" s="588" t="s">
        <v>579</v>
      </c>
      <c r="C78" s="592">
        <f>'1.1.sz.mell '!C78+'1.2.sz.mell '!C78+'1.3.sz.mell'!C78</f>
        <v>0</v>
      </c>
    </row>
    <row r="79" spans="1:3" s="438" customFormat="1" ht="12" customHeight="1" thickBot="1">
      <c r="A79" s="486" t="s">
        <v>326</v>
      </c>
      <c r="B79" s="306" t="s">
        <v>346</v>
      </c>
      <c r="C79" s="594">
        <f>'1.1.sz.mell '!C79+'1.2.sz.mell '!C79+'1.3.sz.mell'!C79</f>
        <v>0</v>
      </c>
    </row>
    <row r="80" spans="1:3" s="438" customFormat="1" ht="12" customHeight="1">
      <c r="A80" s="443" t="s">
        <v>327</v>
      </c>
      <c r="B80" s="439" t="s">
        <v>328</v>
      </c>
      <c r="C80" s="312">
        <f>'1.1.sz.mell '!C80+'1.2.sz.mell '!C80+'1.3.sz.mell'!C80</f>
        <v>0</v>
      </c>
    </row>
    <row r="81" spans="1:3" s="438" customFormat="1" ht="12" customHeight="1">
      <c r="A81" s="444" t="s">
        <v>329</v>
      </c>
      <c r="B81" s="440" t="s">
        <v>330</v>
      </c>
      <c r="C81" s="314">
        <f>'1.1.sz.mell '!C81+'1.2.sz.mell '!C81+'1.3.sz.mell'!C81</f>
        <v>0</v>
      </c>
    </row>
    <row r="82" spans="1:3" s="438" customFormat="1" ht="12" customHeight="1">
      <c r="A82" s="444" t="s">
        <v>331</v>
      </c>
      <c r="B82" s="440" t="s">
        <v>332</v>
      </c>
      <c r="C82" s="314">
        <f>'1.1.sz.mell '!C82+'1.2.sz.mell '!C82+'1.3.sz.mell'!C82</f>
        <v>0</v>
      </c>
    </row>
    <row r="83" spans="1:3" s="438" customFormat="1" ht="12" customHeight="1" thickBot="1">
      <c r="A83" s="445" t="s">
        <v>333</v>
      </c>
      <c r="B83" s="308" t="s">
        <v>334</v>
      </c>
      <c r="C83" s="592">
        <f>'1.1.sz.mell '!C83+'1.2.sz.mell '!C83+'1.3.sz.mell'!C83</f>
        <v>0</v>
      </c>
    </row>
    <row r="84" spans="1:3" s="438" customFormat="1" ht="12" customHeight="1" thickBot="1">
      <c r="A84" s="486" t="s">
        <v>335</v>
      </c>
      <c r="B84" s="306" t="s">
        <v>478</v>
      </c>
      <c r="C84" s="594">
        <f>'1.1.sz.mell '!C84+'1.2.sz.mell '!C84+'1.3.sz.mell'!C84</f>
        <v>0</v>
      </c>
    </row>
    <row r="85" spans="1:3" s="438" customFormat="1" ht="13.5" customHeight="1" thickBot="1">
      <c r="A85" s="486" t="s">
        <v>337</v>
      </c>
      <c r="B85" s="306" t="s">
        <v>336</v>
      </c>
      <c r="C85" s="594">
        <f>'1.1.sz.mell '!C85+'1.2.sz.mell '!C85+'1.3.sz.mell'!C85</f>
        <v>0</v>
      </c>
    </row>
    <row r="86" spans="1:6" s="438" customFormat="1" ht="15.75" customHeight="1" thickBot="1">
      <c r="A86" s="486" t="s">
        <v>349</v>
      </c>
      <c r="B86" s="446" t="s">
        <v>481</v>
      </c>
      <c r="C86" s="594">
        <f>'1.1.sz.mell '!C86+'1.2.sz.mell '!C86+'1.3.sz.mell'!C86</f>
        <v>111065112</v>
      </c>
      <c r="E86" s="532"/>
      <c r="F86" s="532"/>
    </row>
    <row r="87" spans="1:3" s="438" customFormat="1" ht="16.5" customHeight="1" thickBot="1">
      <c r="A87" s="486" t="s">
        <v>480</v>
      </c>
      <c r="B87" s="446" t="s">
        <v>482</v>
      </c>
      <c r="C87" s="595">
        <f>'1.1.sz.mell '!C87+'1.2.sz.mell '!C87+'1.3.sz.mell'!C87</f>
        <v>160353493</v>
      </c>
    </row>
    <row r="88" spans="1:3" s="438" customFormat="1" ht="83.25" customHeight="1" hidden="1">
      <c r="A88" s="5"/>
      <c r="B88" s="6"/>
      <c r="C88" s="391"/>
    </row>
    <row r="89" spans="1:3" ht="16.5" customHeight="1">
      <c r="A89" s="620" t="s">
        <v>48</v>
      </c>
      <c r="B89" s="620"/>
      <c r="C89" s="620"/>
    </row>
    <row r="90" spans="1:3" s="448" customFormat="1" ht="16.5" customHeight="1" thickBot="1">
      <c r="A90" s="622" t="s">
        <v>151</v>
      </c>
      <c r="B90" s="622"/>
      <c r="C90" s="145" t="str">
        <f>C2</f>
        <v>Forintban!</v>
      </c>
    </row>
    <row r="91" spans="1:3" ht="37.5" customHeight="1" thickBot="1">
      <c r="A91" s="23" t="s">
        <v>70</v>
      </c>
      <c r="B91" s="24" t="s">
        <v>49</v>
      </c>
      <c r="C91" s="40" t="str">
        <f>+C3</f>
        <v>2020  évi előirányzat</v>
      </c>
    </row>
    <row r="92" spans="1:3" s="437" customFormat="1" ht="12" customHeight="1" thickBot="1">
      <c r="A92" s="32"/>
      <c r="B92" s="33" t="s">
        <v>496</v>
      </c>
      <c r="C92" s="34" t="s">
        <v>497</v>
      </c>
    </row>
    <row r="93" spans="1:3" ht="12" customHeight="1" thickBot="1">
      <c r="A93" s="22" t="s">
        <v>19</v>
      </c>
      <c r="B93" s="28" t="s">
        <v>440</v>
      </c>
      <c r="C93" s="310">
        <f>C94+C95+C96+C97+C98+C111</f>
        <v>73680047</v>
      </c>
    </row>
    <row r="94" spans="1:3" ht="12" customHeight="1">
      <c r="A94" s="17" t="s">
        <v>99</v>
      </c>
      <c r="B94" s="10" t="s">
        <v>50</v>
      </c>
      <c r="C94" s="594">
        <f>'1.1.sz.mell '!C94+'1.2.sz.mell '!C94+'1.3.sz.mell'!C94</f>
        <v>13298855</v>
      </c>
    </row>
    <row r="95" spans="1:3" ht="12" customHeight="1">
      <c r="A95" s="14" t="s">
        <v>100</v>
      </c>
      <c r="B95" s="8" t="s">
        <v>181</v>
      </c>
      <c r="C95" s="313">
        <f>'1.1.sz.mell '!C95+'1.2.sz.mell '!C95+'1.3.sz.mell'!C95</f>
        <v>2433082</v>
      </c>
    </row>
    <row r="96" spans="1:3" ht="12" customHeight="1">
      <c r="A96" s="14" t="s">
        <v>101</v>
      </c>
      <c r="B96" s="8" t="s">
        <v>140</v>
      </c>
      <c r="C96" s="313">
        <f>'1.1.sz.mell '!C96+'1.2.sz.mell '!C96+'1.3.sz.mell'!C96</f>
        <v>20727982</v>
      </c>
    </row>
    <row r="97" spans="1:3" ht="12" customHeight="1">
      <c r="A97" s="14" t="s">
        <v>102</v>
      </c>
      <c r="B97" s="11" t="s">
        <v>182</v>
      </c>
      <c r="C97" s="592">
        <f>'1.1.sz.mell '!C97+'1.2.sz.mell '!C97+'1.3.sz.mell'!C97</f>
        <v>6499000</v>
      </c>
    </row>
    <row r="98" spans="1:3" ht="12" customHeight="1">
      <c r="A98" s="14" t="s">
        <v>112</v>
      </c>
      <c r="B98" s="19" t="s">
        <v>183</v>
      </c>
      <c r="C98" s="315">
        <f>'1.1.sz.mell '!C98+'1.2.sz.mell '!C98+'1.3.sz.mell'!C98</f>
        <v>4906719</v>
      </c>
    </row>
    <row r="99" spans="1:3" ht="12" customHeight="1">
      <c r="A99" s="14" t="s">
        <v>103</v>
      </c>
      <c r="B99" s="8" t="s">
        <v>445</v>
      </c>
      <c r="C99" s="315">
        <f>'1.1.sz.mell '!C99+'1.2.sz.mell '!C99+'1.3.sz.mell'!C99</f>
        <v>48600</v>
      </c>
    </row>
    <row r="100" spans="1:3" ht="12" customHeight="1">
      <c r="A100" s="14" t="s">
        <v>104</v>
      </c>
      <c r="B100" s="150" t="s">
        <v>444</v>
      </c>
      <c r="C100" s="315">
        <f>'1.1.sz.mell '!C100+'1.2.sz.mell '!C100+'1.3.sz.mell'!C100</f>
        <v>0</v>
      </c>
    </row>
    <row r="101" spans="1:3" ht="12" customHeight="1">
      <c r="A101" s="14" t="s">
        <v>113</v>
      </c>
      <c r="B101" s="150" t="s">
        <v>443</v>
      </c>
      <c r="C101" s="315">
        <f>'1.1.sz.mell '!C101+'1.2.sz.mell '!C101+'1.3.sz.mell'!C101</f>
        <v>0</v>
      </c>
    </row>
    <row r="102" spans="1:3" ht="12" customHeight="1">
      <c r="A102" s="14" t="s">
        <v>114</v>
      </c>
      <c r="B102" s="148" t="s">
        <v>352</v>
      </c>
      <c r="C102" s="315">
        <f>'1.1.sz.mell '!C102+'1.2.sz.mell '!C102+'1.3.sz.mell'!C102</f>
        <v>0</v>
      </c>
    </row>
    <row r="103" spans="1:3" ht="12" customHeight="1">
      <c r="A103" s="14" t="s">
        <v>115</v>
      </c>
      <c r="B103" s="149" t="s">
        <v>353</v>
      </c>
      <c r="C103" s="315">
        <f>'1.1.sz.mell '!C103+'1.2.sz.mell '!C103+'1.3.sz.mell'!C103</f>
        <v>0</v>
      </c>
    </row>
    <row r="104" spans="1:3" ht="12" customHeight="1">
      <c r="A104" s="14" t="s">
        <v>116</v>
      </c>
      <c r="B104" s="149" t="s">
        <v>354</v>
      </c>
      <c r="C104" s="315">
        <f>'1.1.sz.mell '!C104+'1.2.sz.mell '!C104+'1.3.sz.mell'!C104</f>
        <v>0</v>
      </c>
    </row>
    <row r="105" spans="1:3" ht="12" customHeight="1">
      <c r="A105" s="14" t="s">
        <v>118</v>
      </c>
      <c r="B105" s="148" t="str">
        <f>'1.1.sz.mell '!B105</f>
        <v>   - Egyéb működési célú végleges támogatások ÁH-n belülre</v>
      </c>
      <c r="C105" s="315">
        <f>'1.1.sz.mell '!C105+'1.2.sz.mell '!C105+'1.3.sz.mell'!C105</f>
        <v>3553119</v>
      </c>
    </row>
    <row r="106" spans="1:3" ht="12" customHeight="1">
      <c r="A106" s="14" t="s">
        <v>184</v>
      </c>
      <c r="B106" s="148" t="s">
        <v>356</v>
      </c>
      <c r="C106" s="315">
        <f>'1.1.sz.mell '!C106+'1.2.sz.mell '!C106+'1.3.sz.mell'!C106</f>
        <v>0</v>
      </c>
    </row>
    <row r="107" spans="1:3" ht="12" customHeight="1">
      <c r="A107" s="14" t="s">
        <v>350</v>
      </c>
      <c r="B107" s="149" t="s">
        <v>357</v>
      </c>
      <c r="C107" s="315">
        <f>'1.1.sz.mell '!C107+'1.2.sz.mell '!C107+'1.3.sz.mell'!C107</f>
        <v>0</v>
      </c>
    </row>
    <row r="108" spans="1:3" ht="12" customHeight="1">
      <c r="A108" s="13" t="s">
        <v>351</v>
      </c>
      <c r="B108" s="150" t="s">
        <v>358</v>
      </c>
      <c r="C108" s="315">
        <f>'1.1.sz.mell '!C108+'1.2.sz.mell '!C108+'1.3.sz.mell'!C108</f>
        <v>0</v>
      </c>
    </row>
    <row r="109" spans="1:3" ht="12" customHeight="1">
      <c r="A109" s="14" t="s">
        <v>441</v>
      </c>
      <c r="B109" s="150" t="s">
        <v>359</v>
      </c>
      <c r="C109" s="315">
        <f>'1.1.sz.mell '!C109+'1.2.sz.mell '!C109+'1.3.sz.mell'!C109</f>
        <v>0</v>
      </c>
    </row>
    <row r="110" spans="1:3" ht="12" customHeight="1">
      <c r="A110" s="16" t="s">
        <v>442</v>
      </c>
      <c r="B110" s="150" t="s">
        <v>360</v>
      </c>
      <c r="C110" s="315">
        <f>'1.1.sz.mell '!C110+'1.2.sz.mell '!C110+'1.3.sz.mell'!C110</f>
        <v>1305000</v>
      </c>
    </row>
    <row r="111" spans="1:3" ht="12" customHeight="1">
      <c r="A111" s="14" t="s">
        <v>446</v>
      </c>
      <c r="B111" s="11" t="s">
        <v>51</v>
      </c>
      <c r="C111" s="313">
        <f>'1.1.sz.mell '!C111+'1.2.sz.mell '!C111+'1.3.sz.mell'!C111</f>
        <v>25814409</v>
      </c>
    </row>
    <row r="112" spans="1:3" ht="12" customHeight="1">
      <c r="A112" s="14" t="s">
        <v>447</v>
      </c>
      <c r="B112" s="8" t="s">
        <v>449</v>
      </c>
      <c r="C112" s="592">
        <f>'1.1.sz.mell '!C112+'1.2.sz.mell '!C112+'1.3.sz.mell'!C112</f>
        <v>3282281</v>
      </c>
    </row>
    <row r="113" spans="1:3" ht="12" customHeight="1" thickBot="1">
      <c r="A113" s="18" t="s">
        <v>448</v>
      </c>
      <c r="B113" s="508" t="s">
        <v>450</v>
      </c>
      <c r="C113" s="319">
        <f>'1.1.sz.mell '!C113+'1.2.sz.mell '!C113+'1.3.sz.mell'!C113</f>
        <v>22532128</v>
      </c>
    </row>
    <row r="114" spans="1:3" ht="12" customHeight="1" thickBot="1">
      <c r="A114" s="505" t="s">
        <v>20</v>
      </c>
      <c r="B114" s="506" t="s">
        <v>361</v>
      </c>
      <c r="C114" s="312">
        <f>'1.1.sz.mell '!C114+'1.2.sz.mell '!C114+'1.3.sz.mell'!C114</f>
        <v>85568017</v>
      </c>
    </row>
    <row r="115" spans="1:3" ht="12" customHeight="1">
      <c r="A115" s="15" t="s">
        <v>105</v>
      </c>
      <c r="B115" s="8" t="s">
        <v>230</v>
      </c>
      <c r="C115" s="312">
        <f>'1.1.sz.mell '!C115+'1.2.sz.mell '!C115+'1.3.sz.mell'!C115</f>
        <v>67185537</v>
      </c>
    </row>
    <row r="116" spans="1:3" ht="12" customHeight="1">
      <c r="A116" s="15" t="s">
        <v>106</v>
      </c>
      <c r="B116" s="12" t="s">
        <v>365</v>
      </c>
      <c r="C116" s="313">
        <f>'1.1.sz.mell '!C116+'1.2.sz.mell '!C116+'1.3.sz.mell'!C116</f>
        <v>60124093</v>
      </c>
    </row>
    <row r="117" spans="1:5" ht="12" customHeight="1">
      <c r="A117" s="15" t="s">
        <v>107</v>
      </c>
      <c r="B117" s="12" t="s">
        <v>185</v>
      </c>
      <c r="C117" s="313">
        <f>'1.1.sz.mell '!C117+'1.2.sz.mell '!C117+'1.3.sz.mell'!C117</f>
        <v>18382480</v>
      </c>
      <c r="E117" s="452"/>
    </row>
    <row r="118" spans="1:3" ht="12" customHeight="1">
      <c r="A118" s="15" t="s">
        <v>108</v>
      </c>
      <c r="B118" s="12" t="s">
        <v>366</v>
      </c>
      <c r="C118" s="592">
        <f>'1.1.sz.mell '!C118+'1.2.sz.mell '!C118+'1.3.sz.mell'!C118</f>
        <v>16546246</v>
      </c>
    </row>
    <row r="119" spans="1:3" ht="12" customHeight="1">
      <c r="A119" s="15" t="s">
        <v>109</v>
      </c>
      <c r="B119" s="308" t="s">
        <v>581</v>
      </c>
      <c r="C119" s="315">
        <f>'1.1.sz.mell '!C119+'1.2.sz.mell '!C119+'1.3.sz.mell'!C119</f>
        <v>0</v>
      </c>
    </row>
    <row r="120" spans="1:3" ht="12" customHeight="1">
      <c r="A120" s="15" t="s">
        <v>117</v>
      </c>
      <c r="B120" s="307" t="s">
        <v>431</v>
      </c>
      <c r="C120" s="313">
        <f>'1.1.sz.mell '!C120+'1.2.sz.mell '!C120+'1.3.sz.mell'!C120</f>
        <v>0</v>
      </c>
    </row>
    <row r="121" spans="1:3" ht="12" customHeight="1">
      <c r="A121" s="15" t="s">
        <v>119</v>
      </c>
      <c r="B121" s="435" t="s">
        <v>371</v>
      </c>
      <c r="C121" s="592">
        <f>'1.1.sz.mell '!C121+'1.2.sz.mell '!C121+'1.3.sz.mell'!C121</f>
        <v>0</v>
      </c>
    </row>
    <row r="122" spans="1:3" ht="15.75">
      <c r="A122" s="15" t="s">
        <v>186</v>
      </c>
      <c r="B122" s="149" t="s">
        <v>354</v>
      </c>
      <c r="C122" s="313">
        <f>'1.1.sz.mell '!C122+'1.2.sz.mell '!C122+'1.3.sz.mell'!C122</f>
        <v>0</v>
      </c>
    </row>
    <row r="123" spans="1:3" ht="12" customHeight="1">
      <c r="A123" s="15" t="s">
        <v>187</v>
      </c>
      <c r="B123" s="149" t="s">
        <v>370</v>
      </c>
      <c r="C123" s="313">
        <f>'1.1.sz.mell '!C123+'1.2.sz.mell '!C123+'1.3.sz.mell'!C123</f>
        <v>0</v>
      </c>
    </row>
    <row r="124" spans="1:3" ht="12" customHeight="1">
      <c r="A124" s="15" t="s">
        <v>188</v>
      </c>
      <c r="B124" s="149" t="s">
        <v>369</v>
      </c>
      <c r="C124" s="313">
        <f>'1.1.sz.mell '!C124+'1.2.sz.mell '!C124+'1.3.sz.mell'!C124</f>
        <v>0</v>
      </c>
    </row>
    <row r="125" spans="1:3" ht="12" customHeight="1">
      <c r="A125" s="15" t="s">
        <v>362</v>
      </c>
      <c r="B125" s="149" t="s">
        <v>357</v>
      </c>
      <c r="C125" s="313">
        <f>'1.1.sz.mell '!C125+'1.2.sz.mell '!C125+'1.3.sz.mell'!C125</f>
        <v>0</v>
      </c>
    </row>
    <row r="126" spans="1:3" ht="12" customHeight="1">
      <c r="A126" s="15" t="s">
        <v>363</v>
      </c>
      <c r="B126" s="149" t="s">
        <v>368</v>
      </c>
      <c r="C126" s="313">
        <f>'1.1.sz.mell '!C126+'1.2.sz.mell '!C126+'1.3.sz.mell'!C126</f>
        <v>0</v>
      </c>
    </row>
    <row r="127" spans="1:3" ht="16.5" thickBot="1">
      <c r="A127" s="13" t="s">
        <v>364</v>
      </c>
      <c r="B127" s="149" t="s">
        <v>367</v>
      </c>
      <c r="C127" s="314">
        <f>'1.1.sz.mell '!C127+'1.2.sz.mell '!C127+'1.3.sz.mell'!C127</f>
        <v>0</v>
      </c>
    </row>
    <row r="128" spans="1:3" ht="12" customHeight="1" thickBot="1">
      <c r="A128" s="20" t="s">
        <v>21</v>
      </c>
      <c r="B128" s="129" t="s">
        <v>451</v>
      </c>
      <c r="C128" s="312">
        <f>'1.1.sz.mell '!C128+'1.2.sz.mell '!C128+'1.3.sz.mell'!C128</f>
        <v>159248064</v>
      </c>
    </row>
    <row r="129" spans="1:3" ht="12" customHeight="1" thickBot="1">
      <c r="A129" s="20" t="s">
        <v>22</v>
      </c>
      <c r="B129" s="129" t="s">
        <v>452</v>
      </c>
      <c r="C129" s="312">
        <f>'1.1.sz.mell '!C129+'1.2.sz.mell '!C129+'1.3.sz.mell'!C129</f>
        <v>0</v>
      </c>
    </row>
    <row r="130" spans="1:3" ht="12" customHeight="1">
      <c r="A130" s="15" t="s">
        <v>269</v>
      </c>
      <c r="B130" s="12" t="s">
        <v>459</v>
      </c>
      <c r="C130" s="312">
        <f>'1.1.sz.mell '!C130+'1.2.sz.mell '!C130+'1.3.sz.mell'!C130</f>
        <v>0</v>
      </c>
    </row>
    <row r="131" spans="1:3" ht="12" customHeight="1">
      <c r="A131" s="15" t="s">
        <v>270</v>
      </c>
      <c r="B131" s="12" t="s">
        <v>460</v>
      </c>
      <c r="C131" s="313">
        <f>'1.1.sz.mell '!C131+'1.2.sz.mell '!C131+'1.3.sz.mell'!C131</f>
        <v>0</v>
      </c>
    </row>
    <row r="132" spans="1:3" ht="12" customHeight="1" thickBot="1">
      <c r="A132" s="13" t="s">
        <v>271</v>
      </c>
      <c r="B132" s="12" t="s">
        <v>461</v>
      </c>
      <c r="C132" s="314">
        <f>'1.1.sz.mell '!C132+'1.2.sz.mell '!C132+'1.3.sz.mell'!C132</f>
        <v>0</v>
      </c>
    </row>
    <row r="133" spans="1:3" ht="12" customHeight="1" thickBot="1">
      <c r="A133" s="20" t="s">
        <v>23</v>
      </c>
      <c r="B133" s="129" t="s">
        <v>453</v>
      </c>
      <c r="C133" s="312">
        <f>'1.1.sz.mell '!C133+'1.2.sz.mell '!C133+'1.3.sz.mell'!C133</f>
        <v>0</v>
      </c>
    </row>
    <row r="134" spans="1:3" ht="12" customHeight="1">
      <c r="A134" s="15" t="s">
        <v>92</v>
      </c>
      <c r="B134" s="9" t="s">
        <v>462</v>
      </c>
      <c r="C134" s="312">
        <f>'1.1.sz.mell '!C134+'1.2.sz.mell '!C134+'1.3.sz.mell'!C134</f>
        <v>0</v>
      </c>
    </row>
    <row r="135" spans="1:3" ht="12" customHeight="1">
      <c r="A135" s="15" t="s">
        <v>93</v>
      </c>
      <c r="B135" s="9" t="s">
        <v>454</v>
      </c>
      <c r="C135" s="313">
        <f>'1.1.sz.mell '!C135+'1.2.sz.mell '!C135+'1.3.sz.mell'!C135</f>
        <v>0</v>
      </c>
    </row>
    <row r="136" spans="1:3" ht="12" customHeight="1">
      <c r="A136" s="15" t="s">
        <v>94</v>
      </c>
      <c r="B136" s="9" t="s">
        <v>455</v>
      </c>
      <c r="C136" s="592">
        <f>'1.1.sz.mell '!C136+'1.2.sz.mell '!C136+'1.3.sz.mell'!C136</f>
        <v>0</v>
      </c>
    </row>
    <row r="137" spans="1:3" ht="12" customHeight="1">
      <c r="A137" s="15" t="s">
        <v>173</v>
      </c>
      <c r="B137" s="9" t="s">
        <v>456</v>
      </c>
      <c r="C137" s="313">
        <f>'1.1.sz.mell '!C137+'1.2.sz.mell '!C137+'1.3.sz.mell'!C137</f>
        <v>0</v>
      </c>
    </row>
    <row r="138" spans="1:3" ht="12" customHeight="1">
      <c r="A138" s="15" t="s">
        <v>174</v>
      </c>
      <c r="B138" s="9" t="s">
        <v>457</v>
      </c>
      <c r="C138" s="592">
        <f>'1.1.sz.mell '!C138+'1.2.sz.mell '!C138+'1.3.sz.mell'!C138</f>
        <v>0</v>
      </c>
    </row>
    <row r="139" spans="1:3" ht="12" customHeight="1" thickBot="1">
      <c r="A139" s="13" t="s">
        <v>175</v>
      </c>
      <c r="B139" s="9" t="s">
        <v>458</v>
      </c>
      <c r="C139" s="319">
        <f>'1.1.sz.mell '!C139+'1.2.sz.mell '!C139+'1.3.sz.mell'!C139</f>
        <v>0</v>
      </c>
    </row>
    <row r="140" spans="1:3" ht="12" customHeight="1" thickBot="1">
      <c r="A140" s="20" t="s">
        <v>24</v>
      </c>
      <c r="B140" s="129" t="s">
        <v>466</v>
      </c>
      <c r="C140" s="312">
        <f>'1.1.sz.mell '!C140+'1.2.sz.mell '!C140+'1.3.sz.mell'!C140</f>
        <v>1105429</v>
      </c>
    </row>
    <row r="141" spans="1:3" ht="12" customHeight="1">
      <c r="A141" s="15" t="s">
        <v>95</v>
      </c>
      <c r="B141" s="9" t="s">
        <v>372</v>
      </c>
      <c r="C141" s="594">
        <f>'1.1.sz.mell '!C141+'1.2.sz.mell '!C141+'1.3.sz.mell'!C141</f>
        <v>0</v>
      </c>
    </row>
    <row r="142" spans="1:3" ht="12" customHeight="1">
      <c r="A142" s="15" t="s">
        <v>96</v>
      </c>
      <c r="B142" s="9" t="s">
        <v>373</v>
      </c>
      <c r="C142" s="315">
        <f>'1.1.sz.mell '!C142+'1.2.sz.mell '!C142+'1.3.sz.mell'!C142</f>
        <v>1105429</v>
      </c>
    </row>
    <row r="143" spans="1:3" ht="12" customHeight="1">
      <c r="A143" s="15" t="s">
        <v>289</v>
      </c>
      <c r="B143" s="9" t="s">
        <v>467</v>
      </c>
      <c r="C143" s="315">
        <f>'1.1.sz.mell '!C143+'1.2.sz.mell '!C143+'1.3.sz.mell'!C143</f>
        <v>0</v>
      </c>
    </row>
    <row r="144" spans="1:3" ht="12" customHeight="1" thickBot="1">
      <c r="A144" s="13" t="s">
        <v>290</v>
      </c>
      <c r="B144" s="7" t="s">
        <v>392</v>
      </c>
      <c r="C144" s="319">
        <f>'1.1.sz.mell '!C144+'1.2.sz.mell '!C144+'1.3.sz.mell'!C144</f>
        <v>0</v>
      </c>
    </row>
    <row r="145" spans="1:3" ht="12" customHeight="1" thickBot="1">
      <c r="A145" s="20" t="s">
        <v>25</v>
      </c>
      <c r="B145" s="129" t="s">
        <v>468</v>
      </c>
      <c r="C145" s="312">
        <f>'1.1.sz.mell '!C145+'1.2.sz.mell '!C145+'1.3.sz.mell'!C145</f>
        <v>0</v>
      </c>
    </row>
    <row r="146" spans="1:3" ht="12" customHeight="1">
      <c r="A146" s="15" t="s">
        <v>97</v>
      </c>
      <c r="B146" s="9" t="s">
        <v>463</v>
      </c>
      <c r="C146" s="312">
        <f>'1.1.sz.mell '!C146+'1.2.sz.mell '!C146+'1.3.sz.mell'!C146</f>
        <v>0</v>
      </c>
    </row>
    <row r="147" spans="1:3" ht="12" customHeight="1">
      <c r="A147" s="15" t="s">
        <v>98</v>
      </c>
      <c r="B147" s="9" t="s">
        <v>470</v>
      </c>
      <c r="C147" s="592">
        <f>'1.1.sz.mell '!C147+'1.2.sz.mell '!C147+'1.3.sz.mell'!C147</f>
        <v>0</v>
      </c>
    </row>
    <row r="148" spans="1:3" ht="12" customHeight="1">
      <c r="A148" s="15" t="s">
        <v>301</v>
      </c>
      <c r="B148" s="9" t="s">
        <v>465</v>
      </c>
      <c r="C148" s="315">
        <f>'1.1.sz.mell '!C148+'1.2.sz.mell '!C148+'1.3.sz.mell'!C148</f>
        <v>0</v>
      </c>
    </row>
    <row r="149" spans="1:3" ht="12" customHeight="1">
      <c r="A149" s="15" t="s">
        <v>302</v>
      </c>
      <c r="B149" s="9" t="s">
        <v>471</v>
      </c>
      <c r="C149" s="315">
        <f>'1.1.sz.mell '!C149+'1.2.sz.mell '!C149+'1.3.sz.mell'!C149</f>
        <v>0</v>
      </c>
    </row>
    <row r="150" spans="1:3" ht="12" customHeight="1" thickBot="1">
      <c r="A150" s="15" t="s">
        <v>469</v>
      </c>
      <c r="B150" s="9" t="s">
        <v>472</v>
      </c>
      <c r="C150" s="319">
        <f>'1.1.sz.mell '!C150+'1.2.sz.mell '!C150+'1.3.sz.mell'!C150</f>
        <v>0</v>
      </c>
    </row>
    <row r="151" spans="1:3" ht="12" customHeight="1" thickBot="1">
      <c r="A151" s="20" t="s">
        <v>26</v>
      </c>
      <c r="B151" s="129" t="s">
        <v>473</v>
      </c>
      <c r="C151" s="312">
        <f>'1.1.sz.mell '!C151+'1.2.sz.mell '!C151+'1.3.sz.mell'!C151</f>
        <v>0</v>
      </c>
    </row>
    <row r="152" spans="1:3" ht="12" customHeight="1" thickBot="1">
      <c r="A152" s="20" t="s">
        <v>27</v>
      </c>
      <c r="B152" s="129" t="s">
        <v>474</v>
      </c>
      <c r="C152" s="312">
        <f>'1.1.sz.mell '!C152+'1.2.sz.mell '!C152+'1.3.sz.mell'!C152</f>
        <v>0</v>
      </c>
    </row>
    <row r="153" spans="1:9" ht="15" customHeight="1" thickBot="1">
      <c r="A153" s="20" t="s">
        <v>28</v>
      </c>
      <c r="B153" s="129" t="s">
        <v>476</v>
      </c>
      <c r="C153" s="312">
        <f>'1.1.sz.mell '!C153+'1.2.sz.mell '!C153+'1.3.sz.mell'!C153</f>
        <v>1105429</v>
      </c>
      <c r="F153" s="450"/>
      <c r="G153" s="451"/>
      <c r="H153" s="451"/>
      <c r="I153" s="451"/>
    </row>
    <row r="154" spans="1:3" s="438" customFormat="1" ht="12.75" customHeight="1" thickBot="1">
      <c r="A154" s="618" t="s">
        <v>29</v>
      </c>
      <c r="B154" s="619" t="s">
        <v>475</v>
      </c>
      <c r="C154" s="593">
        <f>'1.1.sz.mell '!C154+'1.2.sz.mell '!C154+'1.3.sz.mell'!C154</f>
        <v>160353493</v>
      </c>
    </row>
    <row r="155" ht="7.5" customHeight="1"/>
    <row r="156" spans="1:3" ht="15.75">
      <c r="A156" s="623" t="s">
        <v>374</v>
      </c>
      <c r="B156" s="623"/>
      <c r="C156" s="623"/>
    </row>
    <row r="157" spans="1:3" ht="15" customHeight="1" thickBot="1">
      <c r="A157" s="621" t="s">
        <v>152</v>
      </c>
      <c r="B157" s="621"/>
      <c r="C157" s="321" t="str">
        <f>C90</f>
        <v>Forintban!</v>
      </c>
    </row>
    <row r="158" spans="1:4" ht="13.5" customHeight="1" thickBot="1">
      <c r="A158" s="20">
        <v>1</v>
      </c>
      <c r="B158" s="27" t="s">
        <v>477</v>
      </c>
      <c r="C158" s="311">
        <f>+C62-C128</f>
        <v>-109959683</v>
      </c>
      <c r="D158" s="452"/>
    </row>
    <row r="159" spans="1:3" ht="27.75" customHeight="1" thickBot="1">
      <c r="A159" s="20" t="s">
        <v>20</v>
      </c>
      <c r="B159" s="27" t="s">
        <v>483</v>
      </c>
      <c r="C159" s="311">
        <f>+C86-C153</f>
        <v>109959683</v>
      </c>
    </row>
  </sheetData>
  <sheetProtection/>
  <mergeCells count="6">
    <mergeCell ref="A1:C1"/>
    <mergeCell ref="A2:B2"/>
    <mergeCell ref="A90:B90"/>
    <mergeCell ref="A156:C156"/>
    <mergeCell ref="A157:B157"/>
    <mergeCell ref="A89:C89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2" r:id="rId1"/>
  <headerFooter alignWithMargins="0">
    <oddHeader>&amp;C&amp;"Times New Roman CE,Félkövér"&amp;12
Siójut Község Önkormányzat
2020. ÉVI KÖLTSÉGVETÉSÉNEK ÖSSZEVONT MÉRLEGE&amp;10
&amp;R&amp;"Times New Roman CE,Félkövér dőlt"&amp;11 1.melléklet a 3/2020. (II.28) önkormányzati rendelethez</oddHeader>
  </headerFooter>
  <rowBreaks count="1" manualBreakCount="1">
    <brk id="87" max="2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zoomScale="130" zoomScaleNormal="130" workbookViewId="0" topLeftCell="A1">
      <selection activeCell="C11" sqref="C11"/>
    </sheetView>
  </sheetViews>
  <sheetFormatPr defaultColWidth="9.00390625" defaultRowHeight="12.75"/>
  <cols>
    <col min="1" max="1" width="13.875" style="257" customWidth="1"/>
    <col min="2" max="2" width="79.125" style="258" customWidth="1"/>
    <col min="3" max="3" width="25.00390625" style="258" customWidth="1"/>
    <col min="4" max="16384" width="9.375" style="258" customWidth="1"/>
  </cols>
  <sheetData>
    <row r="1" spans="1:3" s="237" customFormat="1" ht="21" customHeight="1" thickBot="1">
      <c r="A1" s="236"/>
      <c r="B1" s="238"/>
      <c r="C1" s="583" t="str">
        <f>+CONCATENATE("9.2.1. melléklet a ……/",LEFT(ÖSSZEFÜGGÉSEK!A5,4),". (….) önkormányzati rendelethez")</f>
        <v>9.2.1. melléklet a ……/2018. (….) önkormányzati rendelethez</v>
      </c>
    </row>
    <row r="2" spans="1:3" s="478" customFormat="1" ht="25.5" customHeight="1">
      <c r="A2" s="430" t="s">
        <v>202</v>
      </c>
      <c r="B2" s="372" t="s">
        <v>401</v>
      </c>
      <c r="C2" s="386" t="s">
        <v>60</v>
      </c>
    </row>
    <row r="3" spans="1:3" s="478" customFormat="1" ht="24.75" thickBot="1">
      <c r="A3" s="472" t="s">
        <v>201</v>
      </c>
      <c r="B3" s="373" t="s">
        <v>420</v>
      </c>
      <c r="C3" s="387" t="s">
        <v>55</v>
      </c>
    </row>
    <row r="4" spans="1:3" s="479" customFormat="1" ht="15.75" customHeight="1" thickBot="1">
      <c r="A4" s="240"/>
      <c r="B4" s="240"/>
      <c r="C4" s="241" t="str">
        <f>'9.2. sz. mell'!C4</f>
        <v>Forintban!</v>
      </c>
    </row>
    <row r="5" spans="1:3" ht="13.5" thickBot="1">
      <c r="A5" s="431" t="s">
        <v>203</v>
      </c>
      <c r="B5" s="242" t="s">
        <v>568</v>
      </c>
      <c r="C5" s="243" t="s">
        <v>56</v>
      </c>
    </row>
    <row r="6" spans="1:3" s="480" customFormat="1" ht="12.75" customHeight="1" thickBot="1">
      <c r="A6" s="205"/>
      <c r="B6" s="206" t="s">
        <v>496</v>
      </c>
      <c r="C6" s="207" t="s">
        <v>497</v>
      </c>
    </row>
    <row r="7" spans="1:3" s="480" customFormat="1" ht="15.75" customHeight="1" thickBot="1">
      <c r="A7" s="244"/>
      <c r="B7" s="245" t="s">
        <v>57</v>
      </c>
      <c r="C7" s="246"/>
    </row>
    <row r="8" spans="1:3" s="388" customFormat="1" ht="12" customHeight="1" thickBot="1">
      <c r="A8" s="205" t="s">
        <v>19</v>
      </c>
      <c r="B8" s="247" t="s">
        <v>523</v>
      </c>
      <c r="C8" s="331">
        <f>SUM(C9:C19)</f>
        <v>0</v>
      </c>
    </row>
    <row r="9" spans="1:3" s="388" customFormat="1" ht="12" customHeight="1">
      <c r="A9" s="473" t="s">
        <v>99</v>
      </c>
      <c r="B9" s="10" t="s">
        <v>278</v>
      </c>
      <c r="C9" s="377"/>
    </row>
    <row r="10" spans="1:3" s="388" customFormat="1" ht="12" customHeight="1">
      <c r="A10" s="474" t="s">
        <v>100</v>
      </c>
      <c r="B10" s="8" t="s">
        <v>279</v>
      </c>
      <c r="C10" s="329"/>
    </row>
    <row r="11" spans="1:3" s="388" customFormat="1" ht="12" customHeight="1">
      <c r="A11" s="474" t="s">
        <v>101</v>
      </c>
      <c r="B11" s="8" t="s">
        <v>280</v>
      </c>
      <c r="C11" s="329"/>
    </row>
    <row r="12" spans="1:3" s="388" customFormat="1" ht="12" customHeight="1">
      <c r="A12" s="474" t="s">
        <v>102</v>
      </c>
      <c r="B12" s="8" t="s">
        <v>281</v>
      </c>
      <c r="C12" s="329"/>
    </row>
    <row r="13" spans="1:3" s="388" customFormat="1" ht="12" customHeight="1">
      <c r="A13" s="474" t="s">
        <v>146</v>
      </c>
      <c r="B13" s="8" t="s">
        <v>282</v>
      </c>
      <c r="C13" s="329"/>
    </row>
    <row r="14" spans="1:3" s="388" customFormat="1" ht="12" customHeight="1">
      <c r="A14" s="474" t="s">
        <v>103</v>
      </c>
      <c r="B14" s="8" t="s">
        <v>402</v>
      </c>
      <c r="C14" s="329"/>
    </row>
    <row r="15" spans="1:3" s="388" customFormat="1" ht="12" customHeight="1">
      <c r="A15" s="474" t="s">
        <v>104</v>
      </c>
      <c r="B15" s="7" t="s">
        <v>403</v>
      </c>
      <c r="C15" s="329"/>
    </row>
    <row r="16" spans="1:3" s="388" customFormat="1" ht="12" customHeight="1">
      <c r="A16" s="474" t="s">
        <v>113</v>
      </c>
      <c r="B16" s="8" t="s">
        <v>285</v>
      </c>
      <c r="C16" s="378"/>
    </row>
    <row r="17" spans="1:3" s="481" customFormat="1" ht="12" customHeight="1">
      <c r="A17" s="474" t="s">
        <v>114</v>
      </c>
      <c r="B17" s="8" t="s">
        <v>286</v>
      </c>
      <c r="C17" s="329"/>
    </row>
    <row r="18" spans="1:3" s="481" customFormat="1" ht="12" customHeight="1">
      <c r="A18" s="474" t="s">
        <v>115</v>
      </c>
      <c r="B18" s="8" t="s">
        <v>439</v>
      </c>
      <c r="C18" s="330"/>
    </row>
    <row r="19" spans="1:3" s="481" customFormat="1" ht="12" customHeight="1" thickBot="1">
      <c r="A19" s="474" t="s">
        <v>116</v>
      </c>
      <c r="B19" s="7" t="s">
        <v>287</v>
      </c>
      <c r="C19" s="330"/>
    </row>
    <row r="20" spans="1:3" s="388" customFormat="1" ht="12" customHeight="1" thickBot="1">
      <c r="A20" s="205" t="s">
        <v>20</v>
      </c>
      <c r="B20" s="247" t="s">
        <v>404</v>
      </c>
      <c r="C20" s="331">
        <f>SUM(C21:C23)</f>
        <v>0</v>
      </c>
    </row>
    <row r="21" spans="1:3" s="481" customFormat="1" ht="12" customHeight="1">
      <c r="A21" s="474" t="s">
        <v>105</v>
      </c>
      <c r="B21" s="9" t="s">
        <v>259</v>
      </c>
      <c r="C21" s="329"/>
    </row>
    <row r="22" spans="1:3" s="481" customFormat="1" ht="12" customHeight="1">
      <c r="A22" s="474" t="s">
        <v>106</v>
      </c>
      <c r="B22" s="8" t="s">
        <v>405</v>
      </c>
      <c r="C22" s="329"/>
    </row>
    <row r="23" spans="1:3" s="481" customFormat="1" ht="12" customHeight="1">
      <c r="A23" s="474" t="s">
        <v>107</v>
      </c>
      <c r="B23" s="8" t="s">
        <v>406</v>
      </c>
      <c r="C23" s="329"/>
    </row>
    <row r="24" spans="1:3" s="481" customFormat="1" ht="12" customHeight="1" thickBot="1">
      <c r="A24" s="474" t="s">
        <v>108</v>
      </c>
      <c r="B24" s="8" t="s">
        <v>524</v>
      </c>
      <c r="C24" s="329"/>
    </row>
    <row r="25" spans="1:3" s="481" customFormat="1" ht="12" customHeight="1" thickBot="1">
      <c r="A25" s="213" t="s">
        <v>21</v>
      </c>
      <c r="B25" s="129" t="s">
        <v>172</v>
      </c>
      <c r="C25" s="358"/>
    </row>
    <row r="26" spans="1:3" s="481" customFormat="1" ht="12" customHeight="1" thickBot="1">
      <c r="A26" s="213" t="s">
        <v>22</v>
      </c>
      <c r="B26" s="129" t="s">
        <v>525</v>
      </c>
      <c r="C26" s="331">
        <f>+C27+C28+C29</f>
        <v>0</v>
      </c>
    </row>
    <row r="27" spans="1:3" s="481" customFormat="1" ht="12" customHeight="1">
      <c r="A27" s="475" t="s">
        <v>269</v>
      </c>
      <c r="B27" s="476" t="s">
        <v>264</v>
      </c>
      <c r="C27" s="80"/>
    </row>
    <row r="28" spans="1:3" s="481" customFormat="1" ht="12" customHeight="1">
      <c r="A28" s="475" t="s">
        <v>270</v>
      </c>
      <c r="B28" s="476" t="s">
        <v>405</v>
      </c>
      <c r="C28" s="329"/>
    </row>
    <row r="29" spans="1:3" s="481" customFormat="1" ht="12" customHeight="1">
      <c r="A29" s="475" t="s">
        <v>271</v>
      </c>
      <c r="B29" s="477" t="s">
        <v>408</v>
      </c>
      <c r="C29" s="329"/>
    </row>
    <row r="30" spans="1:3" s="481" customFormat="1" ht="12" customHeight="1" thickBot="1">
      <c r="A30" s="474" t="s">
        <v>272</v>
      </c>
      <c r="B30" s="147" t="s">
        <v>526</v>
      </c>
      <c r="C30" s="87"/>
    </row>
    <row r="31" spans="1:3" s="481" customFormat="1" ht="12" customHeight="1" thickBot="1">
      <c r="A31" s="213" t="s">
        <v>23</v>
      </c>
      <c r="B31" s="129" t="s">
        <v>409</v>
      </c>
      <c r="C31" s="331">
        <f>+C32+C33+C34</f>
        <v>0</v>
      </c>
    </row>
    <row r="32" spans="1:3" s="481" customFormat="1" ht="12" customHeight="1">
      <c r="A32" s="475" t="s">
        <v>92</v>
      </c>
      <c r="B32" s="476" t="s">
        <v>292</v>
      </c>
      <c r="C32" s="80"/>
    </row>
    <row r="33" spans="1:3" s="481" customFormat="1" ht="12" customHeight="1">
      <c r="A33" s="475" t="s">
        <v>93</v>
      </c>
      <c r="B33" s="477" t="s">
        <v>293</v>
      </c>
      <c r="C33" s="332"/>
    </row>
    <row r="34" spans="1:3" s="481" customFormat="1" ht="12" customHeight="1" thickBot="1">
      <c r="A34" s="474" t="s">
        <v>94</v>
      </c>
      <c r="B34" s="147" t="s">
        <v>294</v>
      </c>
      <c r="C34" s="87"/>
    </row>
    <row r="35" spans="1:3" s="388" customFormat="1" ht="12" customHeight="1" thickBot="1">
      <c r="A35" s="213" t="s">
        <v>24</v>
      </c>
      <c r="B35" s="129" t="s">
        <v>377</v>
      </c>
      <c r="C35" s="358"/>
    </row>
    <row r="36" spans="1:3" s="388" customFormat="1" ht="12" customHeight="1" thickBot="1">
      <c r="A36" s="213" t="s">
        <v>25</v>
      </c>
      <c r="B36" s="129" t="s">
        <v>410</v>
      </c>
      <c r="C36" s="379"/>
    </row>
    <row r="37" spans="1:3" s="388" customFormat="1" ht="12" customHeight="1" thickBot="1">
      <c r="A37" s="205" t="s">
        <v>26</v>
      </c>
      <c r="B37" s="129" t="s">
        <v>411</v>
      </c>
      <c r="C37" s="380">
        <f>+C8+C20+C25+C26+C31+C35+C36</f>
        <v>0</v>
      </c>
    </row>
    <row r="38" spans="1:3" s="388" customFormat="1" ht="12" customHeight="1" thickBot="1">
      <c r="A38" s="248" t="s">
        <v>27</v>
      </c>
      <c r="B38" s="129" t="s">
        <v>412</v>
      </c>
      <c r="C38" s="380">
        <f>+C39+C40+C41</f>
        <v>0</v>
      </c>
    </row>
    <row r="39" spans="1:3" s="388" customFormat="1" ht="12" customHeight="1">
      <c r="A39" s="475" t="s">
        <v>413</v>
      </c>
      <c r="B39" s="476" t="s">
        <v>237</v>
      </c>
      <c r="C39" s="80"/>
    </row>
    <row r="40" spans="1:3" s="388" customFormat="1" ht="12" customHeight="1">
      <c r="A40" s="475" t="s">
        <v>414</v>
      </c>
      <c r="B40" s="477" t="s">
        <v>2</v>
      </c>
      <c r="C40" s="332"/>
    </row>
    <row r="41" spans="1:3" s="481" customFormat="1" ht="12" customHeight="1" thickBot="1">
      <c r="A41" s="474" t="s">
        <v>415</v>
      </c>
      <c r="B41" s="147" t="s">
        <v>416</v>
      </c>
      <c r="C41" s="87"/>
    </row>
    <row r="42" spans="1:3" s="481" customFormat="1" ht="15" customHeight="1" thickBot="1">
      <c r="A42" s="248" t="s">
        <v>28</v>
      </c>
      <c r="B42" s="249" t="s">
        <v>417</v>
      </c>
      <c r="C42" s="383">
        <f>+C37+C38</f>
        <v>0</v>
      </c>
    </row>
    <row r="43" spans="1:3" s="481" customFormat="1" ht="15" customHeight="1">
      <c r="A43" s="250"/>
      <c r="B43" s="251"/>
      <c r="C43" s="381"/>
    </row>
    <row r="44" spans="1:3" ht="13.5" thickBot="1">
      <c r="A44" s="252"/>
      <c r="B44" s="253"/>
      <c r="C44" s="382"/>
    </row>
    <row r="45" spans="1:3" s="480" customFormat="1" ht="16.5" customHeight="1" thickBot="1">
      <c r="A45" s="254"/>
      <c r="B45" s="255" t="s">
        <v>58</v>
      </c>
      <c r="C45" s="383"/>
    </row>
    <row r="46" spans="1:3" s="482" customFormat="1" ht="12" customHeight="1" thickBot="1">
      <c r="A46" s="213" t="s">
        <v>19</v>
      </c>
      <c r="B46" s="129" t="s">
        <v>418</v>
      </c>
      <c r="C46" s="331">
        <f>SUM(C47:C51)</f>
        <v>0</v>
      </c>
    </row>
    <row r="47" spans="1:3" ht="12" customHeight="1">
      <c r="A47" s="474" t="s">
        <v>99</v>
      </c>
      <c r="B47" s="9" t="s">
        <v>50</v>
      </c>
      <c r="C47" s="80"/>
    </row>
    <row r="48" spans="1:3" ht="12" customHeight="1">
      <c r="A48" s="474" t="s">
        <v>100</v>
      </c>
      <c r="B48" s="8" t="s">
        <v>181</v>
      </c>
      <c r="C48" s="83"/>
    </row>
    <row r="49" spans="1:3" ht="12" customHeight="1">
      <c r="A49" s="474" t="s">
        <v>101</v>
      </c>
      <c r="B49" s="8" t="s">
        <v>140</v>
      </c>
      <c r="C49" s="83"/>
    </row>
    <row r="50" spans="1:3" ht="12" customHeight="1">
      <c r="A50" s="474" t="s">
        <v>102</v>
      </c>
      <c r="B50" s="8" t="s">
        <v>182</v>
      </c>
      <c r="C50" s="83"/>
    </row>
    <row r="51" spans="1:3" ht="12" customHeight="1" thickBot="1">
      <c r="A51" s="474" t="s">
        <v>146</v>
      </c>
      <c r="B51" s="8" t="s">
        <v>183</v>
      </c>
      <c r="C51" s="83"/>
    </row>
    <row r="52" spans="1:3" ht="12" customHeight="1" thickBot="1">
      <c r="A52" s="213" t="s">
        <v>20</v>
      </c>
      <c r="B52" s="129" t="s">
        <v>419</v>
      </c>
      <c r="C52" s="331">
        <f>SUM(C53:C55)</f>
        <v>0</v>
      </c>
    </row>
    <row r="53" spans="1:3" s="482" customFormat="1" ht="12" customHeight="1">
      <c r="A53" s="474" t="s">
        <v>105</v>
      </c>
      <c r="B53" s="9" t="s">
        <v>230</v>
      </c>
      <c r="C53" s="80"/>
    </row>
    <row r="54" spans="1:3" ht="12" customHeight="1">
      <c r="A54" s="474" t="s">
        <v>106</v>
      </c>
      <c r="B54" s="8" t="s">
        <v>185</v>
      </c>
      <c r="C54" s="83"/>
    </row>
    <row r="55" spans="1:3" ht="12" customHeight="1">
      <c r="A55" s="474" t="s">
        <v>107</v>
      </c>
      <c r="B55" s="8" t="s">
        <v>59</v>
      </c>
      <c r="C55" s="83"/>
    </row>
    <row r="56" spans="1:3" ht="12" customHeight="1" thickBot="1">
      <c r="A56" s="474" t="s">
        <v>108</v>
      </c>
      <c r="B56" s="8" t="s">
        <v>527</v>
      </c>
      <c r="C56" s="83"/>
    </row>
    <row r="57" spans="1:3" ht="15" customHeight="1" thickBot="1">
      <c r="A57" s="213" t="s">
        <v>21</v>
      </c>
      <c r="B57" s="129" t="s">
        <v>13</v>
      </c>
      <c r="C57" s="358"/>
    </row>
    <row r="58" spans="1:3" ht="13.5" thickBot="1">
      <c r="A58" s="213" t="s">
        <v>22</v>
      </c>
      <c r="B58" s="256" t="s">
        <v>534</v>
      </c>
      <c r="C58" s="384">
        <f>+C46+C52+C57</f>
        <v>0</v>
      </c>
    </row>
    <row r="59" ht="15" customHeight="1" thickBot="1">
      <c r="C59" s="385"/>
    </row>
    <row r="60" spans="1:3" ht="14.25" customHeight="1" thickBot="1">
      <c r="A60" s="259" t="s">
        <v>522</v>
      </c>
      <c r="B60" s="260"/>
      <c r="C60" s="126"/>
    </row>
    <row r="61" spans="1:3" ht="13.5" thickBot="1">
      <c r="A61" s="259" t="s">
        <v>204</v>
      </c>
      <c r="B61" s="260"/>
      <c r="C61" s="126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zoomScale="130" zoomScaleNormal="130" workbookViewId="0" topLeftCell="A1">
      <selection activeCell="C19" sqref="C19"/>
    </sheetView>
  </sheetViews>
  <sheetFormatPr defaultColWidth="9.00390625" defaultRowHeight="12.75"/>
  <cols>
    <col min="1" max="1" width="13.875" style="257" customWidth="1"/>
    <col min="2" max="2" width="79.125" style="258" customWidth="1"/>
    <col min="3" max="3" width="25.00390625" style="258" customWidth="1"/>
    <col min="4" max="16384" width="9.375" style="258" customWidth="1"/>
  </cols>
  <sheetData>
    <row r="1" spans="1:3" s="237" customFormat="1" ht="21" customHeight="1" thickBot="1">
      <c r="A1" s="236"/>
      <c r="B1" s="238"/>
      <c r="C1" s="583" t="str">
        <f>+CONCATENATE("9.2.2. melléklet a ……/",LEFT(ÖSSZEFÜGGÉSEK!A5,4),". (….) önkormányzati rendelethez")</f>
        <v>9.2.2. melléklet a ……/2018. (….) önkormányzati rendelethez</v>
      </c>
    </row>
    <row r="2" spans="1:3" s="478" customFormat="1" ht="25.5" customHeight="1">
      <c r="A2" s="430" t="s">
        <v>202</v>
      </c>
      <c r="B2" s="372" t="s">
        <v>401</v>
      </c>
      <c r="C2" s="386" t="s">
        <v>60</v>
      </c>
    </row>
    <row r="3" spans="1:3" s="478" customFormat="1" ht="24.75" thickBot="1">
      <c r="A3" s="472" t="s">
        <v>201</v>
      </c>
      <c r="B3" s="373" t="s">
        <v>421</v>
      </c>
      <c r="C3" s="387" t="s">
        <v>60</v>
      </c>
    </row>
    <row r="4" spans="1:3" s="479" customFormat="1" ht="15.75" customHeight="1" thickBot="1">
      <c r="A4" s="240"/>
      <c r="B4" s="240"/>
      <c r="C4" s="241" t="str">
        <f>'9.2.1. sz. mell'!C4</f>
        <v>Forintban!</v>
      </c>
    </row>
    <row r="5" spans="1:3" ht="13.5" thickBot="1">
      <c r="A5" s="431" t="s">
        <v>203</v>
      </c>
      <c r="B5" s="242" t="s">
        <v>568</v>
      </c>
      <c r="C5" s="243" t="s">
        <v>56</v>
      </c>
    </row>
    <row r="6" spans="1:3" s="480" customFormat="1" ht="12.75" customHeight="1" thickBot="1">
      <c r="A6" s="205"/>
      <c r="B6" s="206" t="s">
        <v>496</v>
      </c>
      <c r="C6" s="207" t="s">
        <v>497</v>
      </c>
    </row>
    <row r="7" spans="1:3" s="480" customFormat="1" ht="15.75" customHeight="1" thickBot="1">
      <c r="A7" s="244"/>
      <c r="B7" s="245" t="s">
        <v>57</v>
      </c>
      <c r="C7" s="246"/>
    </row>
    <row r="8" spans="1:3" s="388" customFormat="1" ht="12" customHeight="1" thickBot="1">
      <c r="A8" s="205" t="s">
        <v>19</v>
      </c>
      <c r="B8" s="247" t="s">
        <v>523</v>
      </c>
      <c r="C8" s="331">
        <f>SUM(C9:C19)</f>
        <v>0</v>
      </c>
    </row>
    <row r="9" spans="1:3" s="388" customFormat="1" ht="12" customHeight="1">
      <c r="A9" s="473" t="s">
        <v>99</v>
      </c>
      <c r="B9" s="10" t="s">
        <v>278</v>
      </c>
      <c r="C9" s="377"/>
    </row>
    <row r="10" spans="1:3" s="388" customFormat="1" ht="12" customHeight="1">
      <c r="A10" s="474" t="s">
        <v>100</v>
      </c>
      <c r="B10" s="8" t="s">
        <v>279</v>
      </c>
      <c r="C10" s="329"/>
    </row>
    <row r="11" spans="1:3" s="388" customFormat="1" ht="12" customHeight="1">
      <c r="A11" s="474" t="s">
        <v>101</v>
      </c>
      <c r="B11" s="8" t="s">
        <v>280</v>
      </c>
      <c r="C11" s="329"/>
    </row>
    <row r="12" spans="1:3" s="388" customFormat="1" ht="12" customHeight="1">
      <c r="A12" s="474" t="s">
        <v>102</v>
      </c>
      <c r="B12" s="8" t="s">
        <v>281</v>
      </c>
      <c r="C12" s="329"/>
    </row>
    <row r="13" spans="1:3" s="388" customFormat="1" ht="12" customHeight="1">
      <c r="A13" s="474" t="s">
        <v>146</v>
      </c>
      <c r="B13" s="8" t="s">
        <v>282</v>
      </c>
      <c r="C13" s="329"/>
    </row>
    <row r="14" spans="1:3" s="388" customFormat="1" ht="12" customHeight="1">
      <c r="A14" s="474" t="s">
        <v>103</v>
      </c>
      <c r="B14" s="8" t="s">
        <v>402</v>
      </c>
      <c r="C14" s="329"/>
    </row>
    <row r="15" spans="1:3" s="388" customFormat="1" ht="12" customHeight="1">
      <c r="A15" s="474" t="s">
        <v>104</v>
      </c>
      <c r="B15" s="7" t="s">
        <v>403</v>
      </c>
      <c r="C15" s="329"/>
    </row>
    <row r="16" spans="1:3" s="388" customFormat="1" ht="12" customHeight="1">
      <c r="A16" s="474" t="s">
        <v>113</v>
      </c>
      <c r="B16" s="8" t="s">
        <v>285</v>
      </c>
      <c r="C16" s="378"/>
    </row>
    <row r="17" spans="1:3" s="481" customFormat="1" ht="12" customHeight="1">
      <c r="A17" s="474" t="s">
        <v>114</v>
      </c>
      <c r="B17" s="8" t="s">
        <v>286</v>
      </c>
      <c r="C17" s="329"/>
    </row>
    <row r="18" spans="1:3" s="481" customFormat="1" ht="12" customHeight="1">
      <c r="A18" s="474" t="s">
        <v>115</v>
      </c>
      <c r="B18" s="8" t="s">
        <v>439</v>
      </c>
      <c r="C18" s="330"/>
    </row>
    <row r="19" spans="1:3" s="481" customFormat="1" ht="12" customHeight="1" thickBot="1">
      <c r="A19" s="474" t="s">
        <v>116</v>
      </c>
      <c r="B19" s="7" t="s">
        <v>287</v>
      </c>
      <c r="C19" s="330"/>
    </row>
    <row r="20" spans="1:3" s="388" customFormat="1" ht="12" customHeight="1" thickBot="1">
      <c r="A20" s="205" t="s">
        <v>20</v>
      </c>
      <c r="B20" s="247" t="s">
        <v>404</v>
      </c>
      <c r="C20" s="331">
        <f>SUM(C21:C23)</f>
        <v>0</v>
      </c>
    </row>
    <row r="21" spans="1:3" s="481" customFormat="1" ht="12" customHeight="1">
      <c r="A21" s="474" t="s">
        <v>105</v>
      </c>
      <c r="B21" s="9" t="s">
        <v>259</v>
      </c>
      <c r="C21" s="329"/>
    </row>
    <row r="22" spans="1:3" s="481" customFormat="1" ht="12" customHeight="1">
      <c r="A22" s="474" t="s">
        <v>106</v>
      </c>
      <c r="B22" s="8" t="s">
        <v>405</v>
      </c>
      <c r="C22" s="329"/>
    </row>
    <row r="23" spans="1:3" s="481" customFormat="1" ht="12" customHeight="1">
      <c r="A23" s="474" t="s">
        <v>107</v>
      </c>
      <c r="B23" s="8" t="s">
        <v>406</v>
      </c>
      <c r="C23" s="329"/>
    </row>
    <row r="24" spans="1:3" s="481" customFormat="1" ht="12" customHeight="1" thickBot="1">
      <c r="A24" s="474" t="s">
        <v>108</v>
      </c>
      <c r="B24" s="8" t="s">
        <v>524</v>
      </c>
      <c r="C24" s="329"/>
    </row>
    <row r="25" spans="1:3" s="481" customFormat="1" ht="12" customHeight="1" thickBot="1">
      <c r="A25" s="213" t="s">
        <v>21</v>
      </c>
      <c r="B25" s="129" t="s">
        <v>172</v>
      </c>
      <c r="C25" s="358"/>
    </row>
    <row r="26" spans="1:3" s="481" customFormat="1" ht="12" customHeight="1" thickBot="1">
      <c r="A26" s="213" t="s">
        <v>22</v>
      </c>
      <c r="B26" s="129" t="s">
        <v>525</v>
      </c>
      <c r="C26" s="331">
        <f>+C27+C28+C29</f>
        <v>0</v>
      </c>
    </row>
    <row r="27" spans="1:3" s="481" customFormat="1" ht="12" customHeight="1">
      <c r="A27" s="475" t="s">
        <v>269</v>
      </c>
      <c r="B27" s="476" t="s">
        <v>264</v>
      </c>
      <c r="C27" s="80"/>
    </row>
    <row r="28" spans="1:3" s="481" customFormat="1" ht="12" customHeight="1">
      <c r="A28" s="475" t="s">
        <v>270</v>
      </c>
      <c r="B28" s="476" t="s">
        <v>405</v>
      </c>
      <c r="C28" s="329"/>
    </row>
    <row r="29" spans="1:3" s="481" customFormat="1" ht="12" customHeight="1">
      <c r="A29" s="475" t="s">
        <v>271</v>
      </c>
      <c r="B29" s="477" t="s">
        <v>408</v>
      </c>
      <c r="C29" s="329"/>
    </row>
    <row r="30" spans="1:3" s="481" customFormat="1" ht="12" customHeight="1" thickBot="1">
      <c r="A30" s="474" t="s">
        <v>272</v>
      </c>
      <c r="B30" s="147" t="s">
        <v>526</v>
      </c>
      <c r="C30" s="87"/>
    </row>
    <row r="31" spans="1:3" s="481" customFormat="1" ht="12" customHeight="1" thickBot="1">
      <c r="A31" s="213" t="s">
        <v>23</v>
      </c>
      <c r="B31" s="129" t="s">
        <v>409</v>
      </c>
      <c r="C31" s="331">
        <f>+C32+C33+C34</f>
        <v>0</v>
      </c>
    </row>
    <row r="32" spans="1:3" s="481" customFormat="1" ht="12" customHeight="1">
      <c r="A32" s="475" t="s">
        <v>92</v>
      </c>
      <c r="B32" s="476" t="s">
        <v>292</v>
      </c>
      <c r="C32" s="80"/>
    </row>
    <row r="33" spans="1:3" s="481" customFormat="1" ht="12" customHeight="1">
      <c r="A33" s="475" t="s">
        <v>93</v>
      </c>
      <c r="B33" s="477" t="s">
        <v>293</v>
      </c>
      <c r="C33" s="332"/>
    </row>
    <row r="34" spans="1:3" s="481" customFormat="1" ht="12" customHeight="1" thickBot="1">
      <c r="A34" s="474" t="s">
        <v>94</v>
      </c>
      <c r="B34" s="147" t="s">
        <v>294</v>
      </c>
      <c r="C34" s="87"/>
    </row>
    <row r="35" spans="1:3" s="388" customFormat="1" ht="12" customHeight="1" thickBot="1">
      <c r="A35" s="213" t="s">
        <v>24</v>
      </c>
      <c r="B35" s="129" t="s">
        <v>377</v>
      </c>
      <c r="C35" s="358"/>
    </row>
    <row r="36" spans="1:3" s="388" customFormat="1" ht="12" customHeight="1" thickBot="1">
      <c r="A36" s="213" t="s">
        <v>25</v>
      </c>
      <c r="B36" s="129" t="s">
        <v>410</v>
      </c>
      <c r="C36" s="379"/>
    </row>
    <row r="37" spans="1:3" s="388" customFormat="1" ht="12" customHeight="1" thickBot="1">
      <c r="A37" s="205" t="s">
        <v>26</v>
      </c>
      <c r="B37" s="129" t="s">
        <v>411</v>
      </c>
      <c r="C37" s="380">
        <f>+C8+C20+C25+C26+C31+C35+C36</f>
        <v>0</v>
      </c>
    </row>
    <row r="38" spans="1:3" s="388" customFormat="1" ht="12" customHeight="1" thickBot="1">
      <c r="A38" s="248" t="s">
        <v>27</v>
      </c>
      <c r="B38" s="129" t="s">
        <v>412</v>
      </c>
      <c r="C38" s="380">
        <f>+C39+C40+C41</f>
        <v>0</v>
      </c>
    </row>
    <row r="39" spans="1:3" s="388" customFormat="1" ht="12" customHeight="1">
      <c r="A39" s="475" t="s">
        <v>413</v>
      </c>
      <c r="B39" s="476" t="s">
        <v>237</v>
      </c>
      <c r="C39" s="80"/>
    </row>
    <row r="40" spans="1:3" s="388" customFormat="1" ht="12" customHeight="1">
      <c r="A40" s="475" t="s">
        <v>414</v>
      </c>
      <c r="B40" s="477" t="s">
        <v>2</v>
      </c>
      <c r="C40" s="332"/>
    </row>
    <row r="41" spans="1:3" s="481" customFormat="1" ht="12" customHeight="1" thickBot="1">
      <c r="A41" s="474" t="s">
        <v>415</v>
      </c>
      <c r="B41" s="147" t="s">
        <v>416</v>
      </c>
      <c r="C41" s="87"/>
    </row>
    <row r="42" spans="1:3" s="481" customFormat="1" ht="15" customHeight="1" thickBot="1">
      <c r="A42" s="248" t="s">
        <v>28</v>
      </c>
      <c r="B42" s="249" t="s">
        <v>417</v>
      </c>
      <c r="C42" s="383">
        <f>+C37+C38</f>
        <v>0</v>
      </c>
    </row>
    <row r="43" spans="1:3" s="481" customFormat="1" ht="15" customHeight="1">
      <c r="A43" s="250"/>
      <c r="B43" s="251"/>
      <c r="C43" s="381"/>
    </row>
    <row r="44" spans="1:3" ht="13.5" thickBot="1">
      <c r="A44" s="252"/>
      <c r="B44" s="253"/>
      <c r="C44" s="382"/>
    </row>
    <row r="45" spans="1:3" s="480" customFormat="1" ht="16.5" customHeight="1" thickBot="1">
      <c r="A45" s="254"/>
      <c r="B45" s="255" t="s">
        <v>58</v>
      </c>
      <c r="C45" s="383"/>
    </row>
    <row r="46" spans="1:3" s="482" customFormat="1" ht="12" customHeight="1" thickBot="1">
      <c r="A46" s="213" t="s">
        <v>19</v>
      </c>
      <c r="B46" s="129" t="s">
        <v>418</v>
      </c>
      <c r="C46" s="331">
        <f>SUM(C47:C51)</f>
        <v>0</v>
      </c>
    </row>
    <row r="47" spans="1:3" ht="12" customHeight="1">
      <c r="A47" s="474" t="s">
        <v>99</v>
      </c>
      <c r="B47" s="9" t="s">
        <v>50</v>
      </c>
      <c r="C47" s="80"/>
    </row>
    <row r="48" spans="1:3" ht="12" customHeight="1">
      <c r="A48" s="474" t="s">
        <v>100</v>
      </c>
      <c r="B48" s="8" t="s">
        <v>181</v>
      </c>
      <c r="C48" s="83"/>
    </row>
    <row r="49" spans="1:3" ht="12" customHeight="1">
      <c r="A49" s="474" t="s">
        <v>101</v>
      </c>
      <c r="B49" s="8" t="s">
        <v>140</v>
      </c>
      <c r="C49" s="83"/>
    </row>
    <row r="50" spans="1:3" ht="12" customHeight="1">
      <c r="A50" s="474" t="s">
        <v>102</v>
      </c>
      <c r="B50" s="8" t="s">
        <v>182</v>
      </c>
      <c r="C50" s="83"/>
    </row>
    <row r="51" spans="1:3" ht="12" customHeight="1" thickBot="1">
      <c r="A51" s="474" t="s">
        <v>146</v>
      </c>
      <c r="B51" s="8" t="s">
        <v>183</v>
      </c>
      <c r="C51" s="83"/>
    </row>
    <row r="52" spans="1:3" ht="12" customHeight="1" thickBot="1">
      <c r="A52" s="213" t="s">
        <v>20</v>
      </c>
      <c r="B52" s="129" t="s">
        <v>419</v>
      </c>
      <c r="C52" s="331">
        <f>SUM(C53:C55)</f>
        <v>0</v>
      </c>
    </row>
    <row r="53" spans="1:3" s="482" customFormat="1" ht="12" customHeight="1">
      <c r="A53" s="474" t="s">
        <v>105</v>
      </c>
      <c r="B53" s="9" t="s">
        <v>230</v>
      </c>
      <c r="C53" s="80"/>
    </row>
    <row r="54" spans="1:3" ht="12" customHeight="1">
      <c r="A54" s="474" t="s">
        <v>106</v>
      </c>
      <c r="B54" s="8" t="s">
        <v>185</v>
      </c>
      <c r="C54" s="83"/>
    </row>
    <row r="55" spans="1:3" ht="12" customHeight="1">
      <c r="A55" s="474" t="s">
        <v>107</v>
      </c>
      <c r="B55" s="8" t="s">
        <v>59</v>
      </c>
      <c r="C55" s="83"/>
    </row>
    <row r="56" spans="1:3" ht="12" customHeight="1" thickBot="1">
      <c r="A56" s="474" t="s">
        <v>108</v>
      </c>
      <c r="B56" s="8" t="s">
        <v>527</v>
      </c>
      <c r="C56" s="83"/>
    </row>
    <row r="57" spans="1:3" ht="15" customHeight="1" thickBot="1">
      <c r="A57" s="213" t="s">
        <v>21</v>
      </c>
      <c r="B57" s="129" t="s">
        <v>13</v>
      </c>
      <c r="C57" s="358"/>
    </row>
    <row r="58" spans="1:3" ht="13.5" thickBot="1">
      <c r="A58" s="213" t="s">
        <v>22</v>
      </c>
      <c r="B58" s="256" t="s">
        <v>534</v>
      </c>
      <c r="C58" s="384">
        <f>+C46+C52+C57</f>
        <v>0</v>
      </c>
    </row>
    <row r="59" ht="15" customHeight="1" thickBot="1">
      <c r="C59" s="385"/>
    </row>
    <row r="60" spans="1:3" ht="14.25" customHeight="1" thickBot="1">
      <c r="A60" s="259" t="s">
        <v>522</v>
      </c>
      <c r="B60" s="260"/>
      <c r="C60" s="126"/>
    </row>
    <row r="61" spans="1:3" ht="13.5" thickBot="1">
      <c r="A61" s="259" t="s">
        <v>204</v>
      </c>
      <c r="B61" s="260"/>
      <c r="C61" s="126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zoomScale="130" zoomScaleNormal="130" workbookViewId="0" topLeftCell="A1">
      <selection activeCell="C11" sqref="C11"/>
    </sheetView>
  </sheetViews>
  <sheetFormatPr defaultColWidth="9.00390625" defaultRowHeight="12.75"/>
  <cols>
    <col min="1" max="1" width="13.875" style="257" customWidth="1"/>
    <col min="2" max="2" width="79.125" style="258" customWidth="1"/>
    <col min="3" max="3" width="25.00390625" style="258" customWidth="1"/>
    <col min="4" max="16384" width="9.375" style="258" customWidth="1"/>
  </cols>
  <sheetData>
    <row r="1" spans="1:3" s="237" customFormat="1" ht="21" customHeight="1" thickBot="1">
      <c r="A1" s="236"/>
      <c r="B1" s="238"/>
      <c r="C1" s="583" t="str">
        <f>+CONCATENATE("9.2.3. melléklet a ……/",LEFT(ÖSSZEFÜGGÉSEK!A5,4),". (….) önkormányzati rendelethez")</f>
        <v>9.2.3. melléklet a ……/2018. (….) önkormányzati rendelethez</v>
      </c>
    </row>
    <row r="2" spans="1:3" s="478" customFormat="1" ht="25.5" customHeight="1">
      <c r="A2" s="430" t="s">
        <v>202</v>
      </c>
      <c r="B2" s="372" t="s">
        <v>401</v>
      </c>
      <c r="C2" s="386" t="s">
        <v>60</v>
      </c>
    </row>
    <row r="3" spans="1:3" s="478" customFormat="1" ht="24.75" thickBot="1">
      <c r="A3" s="472" t="s">
        <v>201</v>
      </c>
      <c r="B3" s="373" t="s">
        <v>535</v>
      </c>
      <c r="C3" s="387" t="s">
        <v>61</v>
      </c>
    </row>
    <row r="4" spans="1:3" s="479" customFormat="1" ht="15.75" customHeight="1" thickBot="1">
      <c r="A4" s="240"/>
      <c r="B4" s="240"/>
      <c r="C4" s="241" t="str">
        <f>'9.2.2. sz.  mell'!C4</f>
        <v>Forintban!</v>
      </c>
    </row>
    <row r="5" spans="1:3" ht="13.5" thickBot="1">
      <c r="A5" s="431" t="s">
        <v>203</v>
      </c>
      <c r="B5" s="242" t="s">
        <v>568</v>
      </c>
      <c r="C5" s="243" t="s">
        <v>56</v>
      </c>
    </row>
    <row r="6" spans="1:3" s="480" customFormat="1" ht="12.75" customHeight="1" thickBot="1">
      <c r="A6" s="205"/>
      <c r="B6" s="206" t="s">
        <v>496</v>
      </c>
      <c r="C6" s="207" t="s">
        <v>497</v>
      </c>
    </row>
    <row r="7" spans="1:3" s="480" customFormat="1" ht="15.75" customHeight="1" thickBot="1">
      <c r="A7" s="244"/>
      <c r="B7" s="245" t="s">
        <v>57</v>
      </c>
      <c r="C7" s="246"/>
    </row>
    <row r="8" spans="1:3" s="388" customFormat="1" ht="12" customHeight="1" thickBot="1">
      <c r="A8" s="205" t="s">
        <v>19</v>
      </c>
      <c r="B8" s="247" t="s">
        <v>523</v>
      </c>
      <c r="C8" s="331">
        <f>SUM(C9:C19)</f>
        <v>0</v>
      </c>
    </row>
    <row r="9" spans="1:3" s="388" customFormat="1" ht="12" customHeight="1">
      <c r="A9" s="473" t="s">
        <v>99</v>
      </c>
      <c r="B9" s="10" t="s">
        <v>278</v>
      </c>
      <c r="C9" s="377"/>
    </row>
    <row r="10" spans="1:3" s="388" customFormat="1" ht="12" customHeight="1">
      <c r="A10" s="474" t="s">
        <v>100</v>
      </c>
      <c r="B10" s="8" t="s">
        <v>279</v>
      </c>
      <c r="C10" s="329"/>
    </row>
    <row r="11" spans="1:3" s="388" customFormat="1" ht="12" customHeight="1">
      <c r="A11" s="474" t="s">
        <v>101</v>
      </c>
      <c r="B11" s="8" t="s">
        <v>280</v>
      </c>
      <c r="C11" s="329"/>
    </row>
    <row r="12" spans="1:3" s="388" customFormat="1" ht="12" customHeight="1">
      <c r="A12" s="474" t="s">
        <v>102</v>
      </c>
      <c r="B12" s="8" t="s">
        <v>281</v>
      </c>
      <c r="C12" s="329"/>
    </row>
    <row r="13" spans="1:3" s="388" customFormat="1" ht="12" customHeight="1">
      <c r="A13" s="474" t="s">
        <v>146</v>
      </c>
      <c r="B13" s="8" t="s">
        <v>282</v>
      </c>
      <c r="C13" s="329"/>
    </row>
    <row r="14" spans="1:3" s="388" customFormat="1" ht="12" customHeight="1">
      <c r="A14" s="474" t="s">
        <v>103</v>
      </c>
      <c r="B14" s="8" t="s">
        <v>402</v>
      </c>
      <c r="C14" s="329"/>
    </row>
    <row r="15" spans="1:3" s="388" customFormat="1" ht="12" customHeight="1">
      <c r="A15" s="474" t="s">
        <v>104</v>
      </c>
      <c r="B15" s="7" t="s">
        <v>403</v>
      </c>
      <c r="C15" s="329"/>
    </row>
    <row r="16" spans="1:3" s="388" customFormat="1" ht="12" customHeight="1">
      <c r="A16" s="474" t="s">
        <v>113</v>
      </c>
      <c r="B16" s="8" t="s">
        <v>285</v>
      </c>
      <c r="C16" s="378"/>
    </row>
    <row r="17" spans="1:3" s="481" customFormat="1" ht="12" customHeight="1">
      <c r="A17" s="474" t="s">
        <v>114</v>
      </c>
      <c r="B17" s="8" t="s">
        <v>286</v>
      </c>
      <c r="C17" s="329"/>
    </row>
    <row r="18" spans="1:3" s="481" customFormat="1" ht="12" customHeight="1">
      <c r="A18" s="474" t="s">
        <v>115</v>
      </c>
      <c r="B18" s="8" t="s">
        <v>439</v>
      </c>
      <c r="C18" s="330"/>
    </row>
    <row r="19" spans="1:3" s="481" customFormat="1" ht="12" customHeight="1" thickBot="1">
      <c r="A19" s="474" t="s">
        <v>116</v>
      </c>
      <c r="B19" s="7" t="s">
        <v>287</v>
      </c>
      <c r="C19" s="330"/>
    </row>
    <row r="20" spans="1:3" s="388" customFormat="1" ht="12" customHeight="1" thickBot="1">
      <c r="A20" s="205" t="s">
        <v>20</v>
      </c>
      <c r="B20" s="247" t="s">
        <v>404</v>
      </c>
      <c r="C20" s="331">
        <f>SUM(C21:C23)</f>
        <v>0</v>
      </c>
    </row>
    <row r="21" spans="1:3" s="481" customFormat="1" ht="12" customHeight="1">
      <c r="A21" s="474" t="s">
        <v>105</v>
      </c>
      <c r="B21" s="9" t="s">
        <v>259</v>
      </c>
      <c r="C21" s="329"/>
    </row>
    <row r="22" spans="1:3" s="481" customFormat="1" ht="12" customHeight="1">
      <c r="A22" s="474" t="s">
        <v>106</v>
      </c>
      <c r="B22" s="8" t="s">
        <v>405</v>
      </c>
      <c r="C22" s="329"/>
    </row>
    <row r="23" spans="1:3" s="481" customFormat="1" ht="12" customHeight="1">
      <c r="A23" s="474" t="s">
        <v>107</v>
      </c>
      <c r="B23" s="8" t="s">
        <v>406</v>
      </c>
      <c r="C23" s="329"/>
    </row>
    <row r="24" spans="1:3" s="481" customFormat="1" ht="12" customHeight="1" thickBot="1">
      <c r="A24" s="474" t="s">
        <v>108</v>
      </c>
      <c r="B24" s="8" t="s">
        <v>524</v>
      </c>
      <c r="C24" s="329"/>
    </row>
    <row r="25" spans="1:3" s="481" customFormat="1" ht="12" customHeight="1" thickBot="1">
      <c r="A25" s="213" t="s">
        <v>21</v>
      </c>
      <c r="B25" s="129" t="s">
        <v>172</v>
      </c>
      <c r="C25" s="358"/>
    </row>
    <row r="26" spans="1:3" s="481" customFormat="1" ht="12" customHeight="1" thickBot="1">
      <c r="A26" s="213" t="s">
        <v>22</v>
      </c>
      <c r="B26" s="129" t="s">
        <v>525</v>
      </c>
      <c r="C26" s="331">
        <f>+C27+C28+C29</f>
        <v>0</v>
      </c>
    </row>
    <row r="27" spans="1:3" s="481" customFormat="1" ht="12" customHeight="1">
      <c r="A27" s="475" t="s">
        <v>269</v>
      </c>
      <c r="B27" s="476" t="s">
        <v>264</v>
      </c>
      <c r="C27" s="80"/>
    </row>
    <row r="28" spans="1:3" s="481" customFormat="1" ht="12" customHeight="1">
      <c r="A28" s="475" t="s">
        <v>270</v>
      </c>
      <c r="B28" s="476" t="s">
        <v>405</v>
      </c>
      <c r="C28" s="329"/>
    </row>
    <row r="29" spans="1:3" s="481" customFormat="1" ht="12" customHeight="1">
      <c r="A29" s="475" t="s">
        <v>271</v>
      </c>
      <c r="B29" s="477" t="s">
        <v>408</v>
      </c>
      <c r="C29" s="329"/>
    </row>
    <row r="30" spans="1:3" s="481" customFormat="1" ht="12" customHeight="1" thickBot="1">
      <c r="A30" s="474" t="s">
        <v>272</v>
      </c>
      <c r="B30" s="147" t="s">
        <v>526</v>
      </c>
      <c r="C30" s="87"/>
    </row>
    <row r="31" spans="1:3" s="481" customFormat="1" ht="12" customHeight="1" thickBot="1">
      <c r="A31" s="213" t="s">
        <v>23</v>
      </c>
      <c r="B31" s="129" t="s">
        <v>409</v>
      </c>
      <c r="C31" s="331">
        <f>+C32+C33+C34</f>
        <v>0</v>
      </c>
    </row>
    <row r="32" spans="1:3" s="481" customFormat="1" ht="12" customHeight="1">
      <c r="A32" s="475" t="s">
        <v>92</v>
      </c>
      <c r="B32" s="476" t="s">
        <v>292</v>
      </c>
      <c r="C32" s="80"/>
    </row>
    <row r="33" spans="1:3" s="481" customFormat="1" ht="12" customHeight="1">
      <c r="A33" s="475" t="s">
        <v>93</v>
      </c>
      <c r="B33" s="477" t="s">
        <v>293</v>
      </c>
      <c r="C33" s="332"/>
    </row>
    <row r="34" spans="1:3" s="481" customFormat="1" ht="12" customHeight="1" thickBot="1">
      <c r="A34" s="474" t="s">
        <v>94</v>
      </c>
      <c r="B34" s="147" t="s">
        <v>294</v>
      </c>
      <c r="C34" s="87"/>
    </row>
    <row r="35" spans="1:3" s="388" customFormat="1" ht="12" customHeight="1" thickBot="1">
      <c r="A35" s="213" t="s">
        <v>24</v>
      </c>
      <c r="B35" s="129" t="s">
        <v>377</v>
      </c>
      <c r="C35" s="358"/>
    </row>
    <row r="36" spans="1:3" s="388" customFormat="1" ht="12" customHeight="1" thickBot="1">
      <c r="A36" s="213" t="s">
        <v>25</v>
      </c>
      <c r="B36" s="129" t="s">
        <v>410</v>
      </c>
      <c r="C36" s="379"/>
    </row>
    <row r="37" spans="1:3" s="388" customFormat="1" ht="12" customHeight="1" thickBot="1">
      <c r="A37" s="205" t="s">
        <v>26</v>
      </c>
      <c r="B37" s="129" t="s">
        <v>411</v>
      </c>
      <c r="C37" s="380">
        <f>+C8+C20+C25+C26+C31+C35+C36</f>
        <v>0</v>
      </c>
    </row>
    <row r="38" spans="1:3" s="388" customFormat="1" ht="12" customHeight="1" thickBot="1">
      <c r="A38" s="248" t="s">
        <v>27</v>
      </c>
      <c r="B38" s="129" t="s">
        <v>412</v>
      </c>
      <c r="C38" s="380">
        <f>+C39+C40+C41</f>
        <v>0</v>
      </c>
    </row>
    <row r="39" spans="1:3" s="388" customFormat="1" ht="12" customHeight="1">
      <c r="A39" s="475" t="s">
        <v>413</v>
      </c>
      <c r="B39" s="476" t="s">
        <v>237</v>
      </c>
      <c r="C39" s="80"/>
    </row>
    <row r="40" spans="1:3" s="388" customFormat="1" ht="12" customHeight="1">
      <c r="A40" s="475" t="s">
        <v>414</v>
      </c>
      <c r="B40" s="477" t="s">
        <v>2</v>
      </c>
      <c r="C40" s="332"/>
    </row>
    <row r="41" spans="1:3" s="481" customFormat="1" ht="12" customHeight="1" thickBot="1">
      <c r="A41" s="474" t="s">
        <v>415</v>
      </c>
      <c r="B41" s="147" t="s">
        <v>416</v>
      </c>
      <c r="C41" s="87"/>
    </row>
    <row r="42" spans="1:3" s="481" customFormat="1" ht="15" customHeight="1" thickBot="1">
      <c r="A42" s="248" t="s">
        <v>28</v>
      </c>
      <c r="B42" s="249" t="s">
        <v>417</v>
      </c>
      <c r="C42" s="383">
        <f>+C37+C38</f>
        <v>0</v>
      </c>
    </row>
    <row r="43" spans="1:3" s="481" customFormat="1" ht="15" customHeight="1">
      <c r="A43" s="250"/>
      <c r="B43" s="251"/>
      <c r="C43" s="381"/>
    </row>
    <row r="44" spans="1:3" ht="13.5" thickBot="1">
      <c r="A44" s="252"/>
      <c r="B44" s="253"/>
      <c r="C44" s="382"/>
    </row>
    <row r="45" spans="1:3" s="480" customFormat="1" ht="16.5" customHeight="1" thickBot="1">
      <c r="A45" s="254"/>
      <c r="B45" s="255" t="s">
        <v>58</v>
      </c>
      <c r="C45" s="383"/>
    </row>
    <row r="46" spans="1:3" s="482" customFormat="1" ht="12" customHeight="1" thickBot="1">
      <c r="A46" s="213" t="s">
        <v>19</v>
      </c>
      <c r="B46" s="129" t="s">
        <v>418</v>
      </c>
      <c r="C46" s="331">
        <f>SUM(C47:C51)</f>
        <v>0</v>
      </c>
    </row>
    <row r="47" spans="1:3" ht="12" customHeight="1">
      <c r="A47" s="474" t="s">
        <v>99</v>
      </c>
      <c r="B47" s="9" t="s">
        <v>50</v>
      </c>
      <c r="C47" s="80"/>
    </row>
    <row r="48" spans="1:3" ht="12" customHeight="1">
      <c r="A48" s="474" t="s">
        <v>100</v>
      </c>
      <c r="B48" s="8" t="s">
        <v>181</v>
      </c>
      <c r="C48" s="83"/>
    </row>
    <row r="49" spans="1:3" ht="12" customHeight="1">
      <c r="A49" s="474" t="s">
        <v>101</v>
      </c>
      <c r="B49" s="8" t="s">
        <v>140</v>
      </c>
      <c r="C49" s="83"/>
    </row>
    <row r="50" spans="1:3" ht="12" customHeight="1">
      <c r="A50" s="474" t="s">
        <v>102</v>
      </c>
      <c r="B50" s="8" t="s">
        <v>182</v>
      </c>
      <c r="C50" s="83"/>
    </row>
    <row r="51" spans="1:3" ht="12" customHeight="1" thickBot="1">
      <c r="A51" s="474" t="s">
        <v>146</v>
      </c>
      <c r="B51" s="8" t="s">
        <v>183</v>
      </c>
      <c r="C51" s="83"/>
    </row>
    <row r="52" spans="1:3" ht="12" customHeight="1" thickBot="1">
      <c r="A52" s="213" t="s">
        <v>20</v>
      </c>
      <c r="B52" s="129" t="s">
        <v>419</v>
      </c>
      <c r="C52" s="331">
        <f>SUM(C53:C55)</f>
        <v>0</v>
      </c>
    </row>
    <row r="53" spans="1:3" s="482" customFormat="1" ht="12" customHeight="1">
      <c r="A53" s="474" t="s">
        <v>105</v>
      </c>
      <c r="B53" s="9" t="s">
        <v>230</v>
      </c>
      <c r="C53" s="80"/>
    </row>
    <row r="54" spans="1:3" ht="12" customHeight="1">
      <c r="A54" s="474" t="s">
        <v>106</v>
      </c>
      <c r="B54" s="8" t="s">
        <v>185</v>
      </c>
      <c r="C54" s="83"/>
    </row>
    <row r="55" spans="1:3" ht="12" customHeight="1">
      <c r="A55" s="474" t="s">
        <v>107</v>
      </c>
      <c r="B55" s="8" t="s">
        <v>59</v>
      </c>
      <c r="C55" s="83"/>
    </row>
    <row r="56" spans="1:3" ht="12" customHeight="1" thickBot="1">
      <c r="A56" s="474" t="s">
        <v>108</v>
      </c>
      <c r="B56" s="8" t="s">
        <v>527</v>
      </c>
      <c r="C56" s="83"/>
    </row>
    <row r="57" spans="1:3" ht="15" customHeight="1" thickBot="1">
      <c r="A57" s="213" t="s">
        <v>21</v>
      </c>
      <c r="B57" s="129" t="s">
        <v>13</v>
      </c>
      <c r="C57" s="358"/>
    </row>
    <row r="58" spans="1:3" ht="13.5" thickBot="1">
      <c r="A58" s="213" t="s">
        <v>22</v>
      </c>
      <c r="B58" s="256" t="s">
        <v>534</v>
      </c>
      <c r="C58" s="384">
        <f>+C46+C52+C57</f>
        <v>0</v>
      </c>
    </row>
    <row r="59" ht="15" customHeight="1" thickBot="1">
      <c r="C59" s="385"/>
    </row>
    <row r="60" spans="1:3" ht="14.25" customHeight="1" thickBot="1">
      <c r="A60" s="259" t="s">
        <v>522</v>
      </c>
      <c r="B60" s="260"/>
      <c r="C60" s="126"/>
    </row>
    <row r="61" spans="1:3" ht="13.5" thickBot="1">
      <c r="A61" s="259" t="s">
        <v>204</v>
      </c>
      <c r="B61" s="260"/>
      <c r="C61" s="126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A1">
      <selection activeCell="C11" sqref="C11"/>
    </sheetView>
  </sheetViews>
  <sheetFormatPr defaultColWidth="9.00390625" defaultRowHeight="12.75"/>
  <cols>
    <col min="1" max="1" width="13.875" style="257" customWidth="1"/>
    <col min="2" max="2" width="79.125" style="258" customWidth="1"/>
    <col min="3" max="3" width="25.00390625" style="258" customWidth="1"/>
    <col min="4" max="16384" width="9.375" style="258" customWidth="1"/>
  </cols>
  <sheetData>
    <row r="1" spans="1:3" s="237" customFormat="1" ht="21" customHeight="1" thickBot="1">
      <c r="A1" s="236"/>
      <c r="B1" s="238"/>
      <c r="C1" s="583" t="str">
        <f>+CONCATENATE("9.3. melléklet a ……/",LEFT(ÖSSZEFÜGGÉSEK!A5,4),". (….) önkormányzati rendelethez")</f>
        <v>9.3. melléklet a ……/2018. (….) önkormányzati rendelethez</v>
      </c>
    </row>
    <row r="2" spans="1:3" s="478" customFormat="1" ht="25.5" customHeight="1">
      <c r="A2" s="430" t="s">
        <v>202</v>
      </c>
      <c r="B2" s="372" t="s">
        <v>205</v>
      </c>
      <c r="C2" s="386" t="s">
        <v>61</v>
      </c>
    </row>
    <row r="3" spans="1:3" s="478" customFormat="1" ht="24.75" thickBot="1">
      <c r="A3" s="472" t="s">
        <v>201</v>
      </c>
      <c r="B3" s="373" t="s">
        <v>400</v>
      </c>
      <c r="C3" s="387"/>
    </row>
    <row r="4" spans="1:3" s="479" customFormat="1" ht="15.75" customHeight="1" thickBot="1">
      <c r="A4" s="240"/>
      <c r="B4" s="240"/>
      <c r="C4" s="241" t="str">
        <f>'9.2.3. sz. mell'!C4</f>
        <v>Forintban!</v>
      </c>
    </row>
    <row r="5" spans="1:3" ht="13.5" thickBot="1">
      <c r="A5" s="431" t="s">
        <v>203</v>
      </c>
      <c r="B5" s="242" t="s">
        <v>568</v>
      </c>
      <c r="C5" s="243" t="s">
        <v>56</v>
      </c>
    </row>
    <row r="6" spans="1:3" s="480" customFormat="1" ht="12.75" customHeight="1" thickBot="1">
      <c r="A6" s="205"/>
      <c r="B6" s="206" t="s">
        <v>496</v>
      </c>
      <c r="C6" s="207" t="s">
        <v>497</v>
      </c>
    </row>
    <row r="7" spans="1:3" s="480" customFormat="1" ht="15.75" customHeight="1" thickBot="1">
      <c r="A7" s="244"/>
      <c r="B7" s="245" t="s">
        <v>57</v>
      </c>
      <c r="C7" s="246"/>
    </row>
    <row r="8" spans="1:3" s="388" customFormat="1" ht="12" customHeight="1" thickBot="1">
      <c r="A8" s="205" t="s">
        <v>19</v>
      </c>
      <c r="B8" s="247" t="s">
        <v>523</v>
      </c>
      <c r="C8" s="331">
        <f>SUM(C9:C19)</f>
        <v>0</v>
      </c>
    </row>
    <row r="9" spans="1:3" s="388" customFormat="1" ht="12" customHeight="1">
      <c r="A9" s="473" t="s">
        <v>99</v>
      </c>
      <c r="B9" s="10" t="s">
        <v>278</v>
      </c>
      <c r="C9" s="377"/>
    </row>
    <row r="10" spans="1:3" s="388" customFormat="1" ht="12" customHeight="1">
      <c r="A10" s="474" t="s">
        <v>100</v>
      </c>
      <c r="B10" s="8" t="s">
        <v>279</v>
      </c>
      <c r="C10" s="329"/>
    </row>
    <row r="11" spans="1:3" s="388" customFormat="1" ht="12" customHeight="1">
      <c r="A11" s="474" t="s">
        <v>101</v>
      </c>
      <c r="B11" s="8" t="s">
        <v>280</v>
      </c>
      <c r="C11" s="329"/>
    </row>
    <row r="12" spans="1:3" s="388" customFormat="1" ht="12" customHeight="1">
      <c r="A12" s="474" t="s">
        <v>102</v>
      </c>
      <c r="B12" s="8" t="s">
        <v>281</v>
      </c>
      <c r="C12" s="329"/>
    </row>
    <row r="13" spans="1:3" s="388" customFormat="1" ht="12" customHeight="1">
      <c r="A13" s="474" t="s">
        <v>146</v>
      </c>
      <c r="B13" s="8" t="s">
        <v>282</v>
      </c>
      <c r="C13" s="329"/>
    </row>
    <row r="14" spans="1:3" s="388" customFormat="1" ht="12" customHeight="1">
      <c r="A14" s="474" t="s">
        <v>103</v>
      </c>
      <c r="B14" s="8" t="s">
        <v>402</v>
      </c>
      <c r="C14" s="329"/>
    </row>
    <row r="15" spans="1:3" s="388" customFormat="1" ht="12" customHeight="1">
      <c r="A15" s="474" t="s">
        <v>104</v>
      </c>
      <c r="B15" s="7" t="s">
        <v>403</v>
      </c>
      <c r="C15" s="329"/>
    </row>
    <row r="16" spans="1:3" s="388" customFormat="1" ht="12" customHeight="1">
      <c r="A16" s="474" t="s">
        <v>113</v>
      </c>
      <c r="B16" s="8" t="s">
        <v>285</v>
      </c>
      <c r="C16" s="378"/>
    </row>
    <row r="17" spans="1:3" s="481" customFormat="1" ht="12" customHeight="1">
      <c r="A17" s="474" t="s">
        <v>114</v>
      </c>
      <c r="B17" s="8" t="s">
        <v>286</v>
      </c>
      <c r="C17" s="329"/>
    </row>
    <row r="18" spans="1:3" s="481" customFormat="1" ht="12" customHeight="1">
      <c r="A18" s="474" t="s">
        <v>115</v>
      </c>
      <c r="B18" s="8" t="s">
        <v>439</v>
      </c>
      <c r="C18" s="330"/>
    </row>
    <row r="19" spans="1:3" s="481" customFormat="1" ht="12" customHeight="1" thickBot="1">
      <c r="A19" s="474" t="s">
        <v>116</v>
      </c>
      <c r="B19" s="7" t="s">
        <v>287</v>
      </c>
      <c r="C19" s="330"/>
    </row>
    <row r="20" spans="1:3" s="388" customFormat="1" ht="12" customHeight="1" thickBot="1">
      <c r="A20" s="205" t="s">
        <v>20</v>
      </c>
      <c r="B20" s="247" t="s">
        <v>404</v>
      </c>
      <c r="C20" s="331">
        <f>SUM(C21:C23)</f>
        <v>0</v>
      </c>
    </row>
    <row r="21" spans="1:3" s="481" customFormat="1" ht="12" customHeight="1">
      <c r="A21" s="474" t="s">
        <v>105</v>
      </c>
      <c r="B21" s="9" t="s">
        <v>259</v>
      </c>
      <c r="C21" s="329"/>
    </row>
    <row r="22" spans="1:3" s="481" customFormat="1" ht="12" customHeight="1">
      <c r="A22" s="474" t="s">
        <v>106</v>
      </c>
      <c r="B22" s="8" t="s">
        <v>405</v>
      </c>
      <c r="C22" s="329"/>
    </row>
    <row r="23" spans="1:3" s="481" customFormat="1" ht="12" customHeight="1">
      <c r="A23" s="474" t="s">
        <v>107</v>
      </c>
      <c r="B23" s="8" t="s">
        <v>406</v>
      </c>
      <c r="C23" s="329"/>
    </row>
    <row r="24" spans="1:3" s="481" customFormat="1" ht="12" customHeight="1" thickBot="1">
      <c r="A24" s="474" t="s">
        <v>108</v>
      </c>
      <c r="B24" s="8" t="s">
        <v>528</v>
      </c>
      <c r="C24" s="329"/>
    </row>
    <row r="25" spans="1:3" s="481" customFormat="1" ht="12" customHeight="1" thickBot="1">
      <c r="A25" s="213" t="s">
        <v>21</v>
      </c>
      <c r="B25" s="129" t="s">
        <v>172</v>
      </c>
      <c r="C25" s="358"/>
    </row>
    <row r="26" spans="1:3" s="481" customFormat="1" ht="12" customHeight="1" thickBot="1">
      <c r="A26" s="213" t="s">
        <v>22</v>
      </c>
      <c r="B26" s="129" t="s">
        <v>407</v>
      </c>
      <c r="C26" s="331">
        <f>+C27+C28</f>
        <v>0</v>
      </c>
    </row>
    <row r="27" spans="1:3" s="481" customFormat="1" ht="12" customHeight="1">
      <c r="A27" s="475" t="s">
        <v>269</v>
      </c>
      <c r="B27" s="476" t="s">
        <v>405</v>
      </c>
      <c r="C27" s="80"/>
    </row>
    <row r="28" spans="1:3" s="481" customFormat="1" ht="12" customHeight="1">
      <c r="A28" s="475" t="s">
        <v>270</v>
      </c>
      <c r="B28" s="477" t="s">
        <v>408</v>
      </c>
      <c r="C28" s="332"/>
    </row>
    <row r="29" spans="1:3" s="481" customFormat="1" ht="12" customHeight="1" thickBot="1">
      <c r="A29" s="474" t="s">
        <v>271</v>
      </c>
      <c r="B29" s="147" t="s">
        <v>529</v>
      </c>
      <c r="C29" s="87"/>
    </row>
    <row r="30" spans="1:3" s="481" customFormat="1" ht="12" customHeight="1" thickBot="1">
      <c r="A30" s="213" t="s">
        <v>23</v>
      </c>
      <c r="B30" s="129" t="s">
        <v>409</v>
      </c>
      <c r="C30" s="331">
        <f>+C31+C32+C33</f>
        <v>0</v>
      </c>
    </row>
    <row r="31" spans="1:3" s="481" customFormat="1" ht="12" customHeight="1">
      <c r="A31" s="475" t="s">
        <v>92</v>
      </c>
      <c r="B31" s="476" t="s">
        <v>292</v>
      </c>
      <c r="C31" s="80"/>
    </row>
    <row r="32" spans="1:3" s="481" customFormat="1" ht="12" customHeight="1">
      <c r="A32" s="475" t="s">
        <v>93</v>
      </c>
      <c r="B32" s="477" t="s">
        <v>293</v>
      </c>
      <c r="C32" s="332"/>
    </row>
    <row r="33" spans="1:3" s="481" customFormat="1" ht="12" customHeight="1" thickBot="1">
      <c r="A33" s="474" t="s">
        <v>94</v>
      </c>
      <c r="B33" s="147" t="s">
        <v>294</v>
      </c>
      <c r="C33" s="87"/>
    </row>
    <row r="34" spans="1:3" s="388" customFormat="1" ht="12" customHeight="1" thickBot="1">
      <c r="A34" s="213" t="s">
        <v>24</v>
      </c>
      <c r="B34" s="129" t="s">
        <v>377</v>
      </c>
      <c r="C34" s="358"/>
    </row>
    <row r="35" spans="1:3" s="388" customFormat="1" ht="12" customHeight="1" thickBot="1">
      <c r="A35" s="213" t="s">
        <v>25</v>
      </c>
      <c r="B35" s="129" t="s">
        <v>410</v>
      </c>
      <c r="C35" s="379"/>
    </row>
    <row r="36" spans="1:3" s="388" customFormat="1" ht="12" customHeight="1" thickBot="1">
      <c r="A36" s="205" t="s">
        <v>26</v>
      </c>
      <c r="B36" s="129" t="s">
        <v>530</v>
      </c>
      <c r="C36" s="380">
        <f>+C8+C20+C25+C26+C30+C34+C35</f>
        <v>0</v>
      </c>
    </row>
    <row r="37" spans="1:3" s="388" customFormat="1" ht="12" customHeight="1" thickBot="1">
      <c r="A37" s="248" t="s">
        <v>27</v>
      </c>
      <c r="B37" s="129" t="s">
        <v>412</v>
      </c>
      <c r="C37" s="380">
        <f>+C38+C39+C40</f>
        <v>0</v>
      </c>
    </row>
    <row r="38" spans="1:3" s="388" customFormat="1" ht="12" customHeight="1">
      <c r="A38" s="475" t="s">
        <v>413</v>
      </c>
      <c r="B38" s="476" t="s">
        <v>237</v>
      </c>
      <c r="C38" s="80"/>
    </row>
    <row r="39" spans="1:3" s="388" customFormat="1" ht="12" customHeight="1">
      <c r="A39" s="475" t="s">
        <v>414</v>
      </c>
      <c r="B39" s="477" t="s">
        <v>2</v>
      </c>
      <c r="C39" s="332"/>
    </row>
    <row r="40" spans="1:3" s="481" customFormat="1" ht="12" customHeight="1" thickBot="1">
      <c r="A40" s="474" t="s">
        <v>415</v>
      </c>
      <c r="B40" s="147" t="s">
        <v>416</v>
      </c>
      <c r="C40" s="87"/>
    </row>
    <row r="41" spans="1:3" s="481" customFormat="1" ht="15" customHeight="1" thickBot="1">
      <c r="A41" s="248" t="s">
        <v>28</v>
      </c>
      <c r="B41" s="249" t="s">
        <v>417</v>
      </c>
      <c r="C41" s="383">
        <f>+C36+C37</f>
        <v>0</v>
      </c>
    </row>
    <row r="42" spans="1:3" s="481" customFormat="1" ht="15" customHeight="1">
      <c r="A42" s="250"/>
      <c r="B42" s="251"/>
      <c r="C42" s="381"/>
    </row>
    <row r="43" spans="1:3" ht="13.5" thickBot="1">
      <c r="A43" s="252"/>
      <c r="B43" s="253"/>
      <c r="C43" s="382"/>
    </row>
    <row r="44" spans="1:3" s="480" customFormat="1" ht="16.5" customHeight="1" thickBot="1">
      <c r="A44" s="254"/>
      <c r="B44" s="255" t="s">
        <v>58</v>
      </c>
      <c r="C44" s="383"/>
    </row>
    <row r="45" spans="1:3" s="482" customFormat="1" ht="12" customHeight="1" thickBot="1">
      <c r="A45" s="213" t="s">
        <v>19</v>
      </c>
      <c r="B45" s="129" t="s">
        <v>418</v>
      </c>
      <c r="C45" s="331">
        <f>SUM(C46:C50)</f>
        <v>0</v>
      </c>
    </row>
    <row r="46" spans="1:3" ht="12" customHeight="1">
      <c r="A46" s="474" t="s">
        <v>99</v>
      </c>
      <c r="B46" s="9" t="s">
        <v>50</v>
      </c>
      <c r="C46" s="80"/>
    </row>
    <row r="47" spans="1:3" ht="12" customHeight="1">
      <c r="A47" s="474" t="s">
        <v>100</v>
      </c>
      <c r="B47" s="8" t="s">
        <v>181</v>
      </c>
      <c r="C47" s="83"/>
    </row>
    <row r="48" spans="1:3" ht="12" customHeight="1">
      <c r="A48" s="474" t="s">
        <v>101</v>
      </c>
      <c r="B48" s="8" t="s">
        <v>140</v>
      </c>
      <c r="C48" s="83"/>
    </row>
    <row r="49" spans="1:3" ht="12" customHeight="1">
      <c r="A49" s="474" t="s">
        <v>102</v>
      </c>
      <c r="B49" s="8" t="s">
        <v>182</v>
      </c>
      <c r="C49" s="83"/>
    </row>
    <row r="50" spans="1:3" ht="12" customHeight="1" thickBot="1">
      <c r="A50" s="474" t="s">
        <v>146</v>
      </c>
      <c r="B50" s="8" t="s">
        <v>183</v>
      </c>
      <c r="C50" s="83"/>
    </row>
    <row r="51" spans="1:3" ht="12" customHeight="1" thickBot="1">
      <c r="A51" s="213" t="s">
        <v>20</v>
      </c>
      <c r="B51" s="129" t="s">
        <v>419</v>
      </c>
      <c r="C51" s="331">
        <f>SUM(C52:C54)</f>
        <v>0</v>
      </c>
    </row>
    <row r="52" spans="1:3" s="482" customFormat="1" ht="12" customHeight="1">
      <c r="A52" s="474" t="s">
        <v>105</v>
      </c>
      <c r="B52" s="9" t="s">
        <v>230</v>
      </c>
      <c r="C52" s="80"/>
    </row>
    <row r="53" spans="1:3" ht="12" customHeight="1">
      <c r="A53" s="474" t="s">
        <v>106</v>
      </c>
      <c r="B53" s="8" t="s">
        <v>185</v>
      </c>
      <c r="C53" s="83"/>
    </row>
    <row r="54" spans="1:3" ht="12" customHeight="1">
      <c r="A54" s="474" t="s">
        <v>107</v>
      </c>
      <c r="B54" s="8" t="s">
        <v>59</v>
      </c>
      <c r="C54" s="83"/>
    </row>
    <row r="55" spans="1:3" ht="12" customHeight="1" thickBot="1">
      <c r="A55" s="474" t="s">
        <v>108</v>
      </c>
      <c r="B55" s="8" t="s">
        <v>527</v>
      </c>
      <c r="C55" s="83"/>
    </row>
    <row r="56" spans="1:3" ht="15" customHeight="1" thickBot="1">
      <c r="A56" s="213" t="s">
        <v>21</v>
      </c>
      <c r="B56" s="129" t="s">
        <v>13</v>
      </c>
      <c r="C56" s="358"/>
    </row>
    <row r="57" spans="1:3" ht="13.5" thickBot="1">
      <c r="A57" s="213" t="s">
        <v>22</v>
      </c>
      <c r="B57" s="256" t="s">
        <v>534</v>
      </c>
      <c r="C57" s="384">
        <f>+C45+C51+C56</f>
        <v>0</v>
      </c>
    </row>
    <row r="58" ht="15" customHeight="1" thickBot="1">
      <c r="C58" s="385"/>
    </row>
    <row r="59" spans="1:3" ht="14.25" customHeight="1" thickBot="1">
      <c r="A59" s="259" t="s">
        <v>522</v>
      </c>
      <c r="B59" s="260"/>
      <c r="C59" s="126"/>
    </row>
    <row r="60" spans="1:3" ht="13.5" thickBot="1">
      <c r="A60" s="259" t="s">
        <v>204</v>
      </c>
      <c r="B60" s="260"/>
      <c r="C60" s="126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A1">
      <selection activeCell="C11" sqref="C11"/>
    </sheetView>
  </sheetViews>
  <sheetFormatPr defaultColWidth="9.00390625" defaultRowHeight="12.75"/>
  <cols>
    <col min="1" max="1" width="13.875" style="257" customWidth="1"/>
    <col min="2" max="2" width="79.125" style="258" customWidth="1"/>
    <col min="3" max="3" width="25.00390625" style="258" customWidth="1"/>
    <col min="4" max="16384" width="9.375" style="258" customWidth="1"/>
  </cols>
  <sheetData>
    <row r="1" spans="1:3" s="237" customFormat="1" ht="21" customHeight="1" thickBot="1">
      <c r="A1" s="236"/>
      <c r="B1" s="238"/>
      <c r="C1" s="583" t="str">
        <f>+CONCATENATE("9.3.1. melléklet a ……/",LEFT(ÖSSZEFÜGGÉSEK!A5,4),". (….) önkormányzati rendelethez")</f>
        <v>9.3.1. melléklet a ……/2018. (….) önkormányzati rendelethez</v>
      </c>
    </row>
    <row r="2" spans="1:3" s="478" customFormat="1" ht="25.5" customHeight="1">
      <c r="A2" s="430" t="s">
        <v>202</v>
      </c>
      <c r="B2" s="372" t="s">
        <v>205</v>
      </c>
      <c r="C2" s="386" t="s">
        <v>61</v>
      </c>
    </row>
    <row r="3" spans="1:3" s="478" customFormat="1" ht="24.75" thickBot="1">
      <c r="A3" s="472" t="s">
        <v>201</v>
      </c>
      <c r="B3" s="373" t="s">
        <v>420</v>
      </c>
      <c r="C3" s="387" t="s">
        <v>55</v>
      </c>
    </row>
    <row r="4" spans="1:3" s="479" customFormat="1" ht="15.75" customHeight="1" thickBot="1">
      <c r="A4" s="240"/>
      <c r="B4" s="240"/>
      <c r="C4" s="241" t="str">
        <f>'9.3. sz. mell'!C4</f>
        <v>Forintban!</v>
      </c>
    </row>
    <row r="5" spans="1:3" ht="13.5" thickBot="1">
      <c r="A5" s="431" t="s">
        <v>203</v>
      </c>
      <c r="B5" s="242" t="s">
        <v>568</v>
      </c>
      <c r="C5" s="243" t="s">
        <v>56</v>
      </c>
    </row>
    <row r="6" spans="1:3" s="480" customFormat="1" ht="12.75" customHeight="1" thickBot="1">
      <c r="A6" s="205"/>
      <c r="B6" s="206" t="s">
        <v>496</v>
      </c>
      <c r="C6" s="207" t="s">
        <v>497</v>
      </c>
    </row>
    <row r="7" spans="1:3" s="480" customFormat="1" ht="15.75" customHeight="1" thickBot="1">
      <c r="A7" s="244"/>
      <c r="B7" s="245" t="s">
        <v>57</v>
      </c>
      <c r="C7" s="246"/>
    </row>
    <row r="8" spans="1:3" s="388" customFormat="1" ht="12" customHeight="1" thickBot="1">
      <c r="A8" s="205" t="s">
        <v>19</v>
      </c>
      <c r="B8" s="247" t="s">
        <v>523</v>
      </c>
      <c r="C8" s="331">
        <f>SUM(C9:C19)</f>
        <v>0</v>
      </c>
    </row>
    <row r="9" spans="1:3" s="388" customFormat="1" ht="12" customHeight="1">
      <c r="A9" s="473" t="s">
        <v>99</v>
      </c>
      <c r="B9" s="10" t="s">
        <v>278</v>
      </c>
      <c r="C9" s="377"/>
    </row>
    <row r="10" spans="1:3" s="388" customFormat="1" ht="12" customHeight="1">
      <c r="A10" s="474" t="s">
        <v>100</v>
      </c>
      <c r="B10" s="8" t="s">
        <v>279</v>
      </c>
      <c r="C10" s="329"/>
    </row>
    <row r="11" spans="1:3" s="388" customFormat="1" ht="12" customHeight="1">
      <c r="A11" s="474" t="s">
        <v>101</v>
      </c>
      <c r="B11" s="8" t="s">
        <v>280</v>
      </c>
      <c r="C11" s="329"/>
    </row>
    <row r="12" spans="1:3" s="388" customFormat="1" ht="12" customHeight="1">
      <c r="A12" s="474" t="s">
        <v>102</v>
      </c>
      <c r="B12" s="8" t="s">
        <v>281</v>
      </c>
      <c r="C12" s="329"/>
    </row>
    <row r="13" spans="1:3" s="388" customFormat="1" ht="12" customHeight="1">
      <c r="A13" s="474" t="s">
        <v>146</v>
      </c>
      <c r="B13" s="8" t="s">
        <v>282</v>
      </c>
      <c r="C13" s="329"/>
    </row>
    <row r="14" spans="1:3" s="388" customFormat="1" ht="12" customHeight="1">
      <c r="A14" s="474" t="s">
        <v>103</v>
      </c>
      <c r="B14" s="8" t="s">
        <v>402</v>
      </c>
      <c r="C14" s="329"/>
    </row>
    <row r="15" spans="1:3" s="388" customFormat="1" ht="12" customHeight="1">
      <c r="A15" s="474" t="s">
        <v>104</v>
      </c>
      <c r="B15" s="7" t="s">
        <v>403</v>
      </c>
      <c r="C15" s="329"/>
    </row>
    <row r="16" spans="1:3" s="388" customFormat="1" ht="12" customHeight="1">
      <c r="A16" s="474" t="s">
        <v>113</v>
      </c>
      <c r="B16" s="8" t="s">
        <v>285</v>
      </c>
      <c r="C16" s="378"/>
    </row>
    <row r="17" spans="1:3" s="481" customFormat="1" ht="12" customHeight="1">
      <c r="A17" s="474" t="s">
        <v>114</v>
      </c>
      <c r="B17" s="8" t="s">
        <v>286</v>
      </c>
      <c r="C17" s="329"/>
    </row>
    <row r="18" spans="1:3" s="481" customFormat="1" ht="12" customHeight="1">
      <c r="A18" s="474" t="s">
        <v>115</v>
      </c>
      <c r="B18" s="8" t="s">
        <v>439</v>
      </c>
      <c r="C18" s="330"/>
    </row>
    <row r="19" spans="1:3" s="481" customFormat="1" ht="12" customHeight="1" thickBot="1">
      <c r="A19" s="474" t="s">
        <v>116</v>
      </c>
      <c r="B19" s="7" t="s">
        <v>287</v>
      </c>
      <c r="C19" s="330"/>
    </row>
    <row r="20" spans="1:3" s="388" customFormat="1" ht="12" customHeight="1" thickBot="1">
      <c r="A20" s="205" t="s">
        <v>20</v>
      </c>
      <c r="B20" s="247" t="s">
        <v>404</v>
      </c>
      <c r="C20" s="331">
        <f>SUM(C21:C23)</f>
        <v>0</v>
      </c>
    </row>
    <row r="21" spans="1:3" s="481" customFormat="1" ht="12" customHeight="1">
      <c r="A21" s="474" t="s">
        <v>105</v>
      </c>
      <c r="B21" s="9" t="s">
        <v>259</v>
      </c>
      <c r="C21" s="329"/>
    </row>
    <row r="22" spans="1:3" s="481" customFormat="1" ht="12" customHeight="1">
      <c r="A22" s="474" t="s">
        <v>106</v>
      </c>
      <c r="B22" s="8" t="s">
        <v>405</v>
      </c>
      <c r="C22" s="329"/>
    </row>
    <row r="23" spans="1:3" s="481" customFormat="1" ht="12" customHeight="1">
      <c r="A23" s="474" t="s">
        <v>107</v>
      </c>
      <c r="B23" s="8" t="s">
        <v>406</v>
      </c>
      <c r="C23" s="329"/>
    </row>
    <row r="24" spans="1:3" s="481" customFormat="1" ht="12" customHeight="1" thickBot="1">
      <c r="A24" s="474" t="s">
        <v>108</v>
      </c>
      <c r="B24" s="8" t="s">
        <v>528</v>
      </c>
      <c r="C24" s="329"/>
    </row>
    <row r="25" spans="1:3" s="481" customFormat="1" ht="12" customHeight="1" thickBot="1">
      <c r="A25" s="213" t="s">
        <v>21</v>
      </c>
      <c r="B25" s="129" t="s">
        <v>172</v>
      </c>
      <c r="C25" s="358"/>
    </row>
    <row r="26" spans="1:3" s="481" customFormat="1" ht="12" customHeight="1" thickBot="1">
      <c r="A26" s="213" t="s">
        <v>22</v>
      </c>
      <c r="B26" s="129" t="s">
        <v>407</v>
      </c>
      <c r="C26" s="331">
        <f>+C27+C28</f>
        <v>0</v>
      </c>
    </row>
    <row r="27" spans="1:3" s="481" customFormat="1" ht="12" customHeight="1">
      <c r="A27" s="475" t="s">
        <v>269</v>
      </c>
      <c r="B27" s="476" t="s">
        <v>405</v>
      </c>
      <c r="C27" s="80"/>
    </row>
    <row r="28" spans="1:3" s="481" customFormat="1" ht="12" customHeight="1">
      <c r="A28" s="475" t="s">
        <v>270</v>
      </c>
      <c r="B28" s="477" t="s">
        <v>408</v>
      </c>
      <c r="C28" s="332"/>
    </row>
    <row r="29" spans="1:3" s="481" customFormat="1" ht="12" customHeight="1" thickBot="1">
      <c r="A29" s="474" t="s">
        <v>271</v>
      </c>
      <c r="B29" s="147" t="s">
        <v>529</v>
      </c>
      <c r="C29" s="87"/>
    </row>
    <row r="30" spans="1:3" s="481" customFormat="1" ht="12" customHeight="1" thickBot="1">
      <c r="A30" s="213" t="s">
        <v>23</v>
      </c>
      <c r="B30" s="129" t="s">
        <v>409</v>
      </c>
      <c r="C30" s="331">
        <f>+C31+C32+C33</f>
        <v>0</v>
      </c>
    </row>
    <row r="31" spans="1:3" s="481" customFormat="1" ht="12" customHeight="1">
      <c r="A31" s="475" t="s">
        <v>92</v>
      </c>
      <c r="B31" s="476" t="s">
        <v>292</v>
      </c>
      <c r="C31" s="80"/>
    </row>
    <row r="32" spans="1:3" s="481" customFormat="1" ht="12" customHeight="1">
      <c r="A32" s="475" t="s">
        <v>93</v>
      </c>
      <c r="B32" s="477" t="s">
        <v>293</v>
      </c>
      <c r="C32" s="332"/>
    </row>
    <row r="33" spans="1:3" s="481" customFormat="1" ht="12" customHeight="1" thickBot="1">
      <c r="A33" s="474" t="s">
        <v>94</v>
      </c>
      <c r="B33" s="147" t="s">
        <v>294</v>
      </c>
      <c r="C33" s="87"/>
    </row>
    <row r="34" spans="1:3" s="388" customFormat="1" ht="12" customHeight="1" thickBot="1">
      <c r="A34" s="213" t="s">
        <v>24</v>
      </c>
      <c r="B34" s="129" t="s">
        <v>377</v>
      </c>
      <c r="C34" s="358"/>
    </row>
    <row r="35" spans="1:3" s="388" customFormat="1" ht="12" customHeight="1" thickBot="1">
      <c r="A35" s="213" t="s">
        <v>25</v>
      </c>
      <c r="B35" s="129" t="s">
        <v>410</v>
      </c>
      <c r="C35" s="379"/>
    </row>
    <row r="36" spans="1:3" s="388" customFormat="1" ht="12" customHeight="1" thickBot="1">
      <c r="A36" s="205" t="s">
        <v>26</v>
      </c>
      <c r="B36" s="129" t="s">
        <v>530</v>
      </c>
      <c r="C36" s="380">
        <f>+C8+C20+C25+C26+C30+C34+C35</f>
        <v>0</v>
      </c>
    </row>
    <row r="37" spans="1:3" s="388" customFormat="1" ht="12" customHeight="1" thickBot="1">
      <c r="A37" s="248" t="s">
        <v>27</v>
      </c>
      <c r="B37" s="129" t="s">
        <v>412</v>
      </c>
      <c r="C37" s="380">
        <f>+C38+C39+C40</f>
        <v>0</v>
      </c>
    </row>
    <row r="38" spans="1:3" s="388" customFormat="1" ht="12" customHeight="1">
      <c r="A38" s="475" t="s">
        <v>413</v>
      </c>
      <c r="B38" s="476" t="s">
        <v>237</v>
      </c>
      <c r="C38" s="80"/>
    </row>
    <row r="39" spans="1:3" s="388" customFormat="1" ht="12" customHeight="1">
      <c r="A39" s="475" t="s">
        <v>414</v>
      </c>
      <c r="B39" s="477" t="s">
        <v>2</v>
      </c>
      <c r="C39" s="332"/>
    </row>
    <row r="40" spans="1:3" s="481" customFormat="1" ht="12" customHeight="1" thickBot="1">
      <c r="A40" s="474" t="s">
        <v>415</v>
      </c>
      <c r="B40" s="147" t="s">
        <v>416</v>
      </c>
      <c r="C40" s="87"/>
    </row>
    <row r="41" spans="1:3" s="481" customFormat="1" ht="15" customHeight="1" thickBot="1">
      <c r="A41" s="248" t="s">
        <v>28</v>
      </c>
      <c r="B41" s="249" t="s">
        <v>417</v>
      </c>
      <c r="C41" s="383">
        <f>+C36+C37</f>
        <v>0</v>
      </c>
    </row>
    <row r="42" spans="1:3" s="481" customFormat="1" ht="15" customHeight="1">
      <c r="A42" s="250"/>
      <c r="B42" s="251"/>
      <c r="C42" s="381"/>
    </row>
    <row r="43" spans="1:3" ht="13.5" thickBot="1">
      <c r="A43" s="252"/>
      <c r="B43" s="253"/>
      <c r="C43" s="382"/>
    </row>
    <row r="44" spans="1:3" s="480" customFormat="1" ht="16.5" customHeight="1" thickBot="1">
      <c r="A44" s="254"/>
      <c r="B44" s="255" t="s">
        <v>58</v>
      </c>
      <c r="C44" s="383"/>
    </row>
    <row r="45" spans="1:3" s="482" customFormat="1" ht="12" customHeight="1" thickBot="1">
      <c r="A45" s="213" t="s">
        <v>19</v>
      </c>
      <c r="B45" s="129" t="s">
        <v>418</v>
      </c>
      <c r="C45" s="331">
        <f>SUM(C46:C50)</f>
        <v>0</v>
      </c>
    </row>
    <row r="46" spans="1:3" ht="12" customHeight="1">
      <c r="A46" s="474" t="s">
        <v>99</v>
      </c>
      <c r="B46" s="9" t="s">
        <v>50</v>
      </c>
      <c r="C46" s="80"/>
    </row>
    <row r="47" spans="1:3" ht="12" customHeight="1">
      <c r="A47" s="474" t="s">
        <v>100</v>
      </c>
      <c r="B47" s="8" t="s">
        <v>181</v>
      </c>
      <c r="C47" s="83"/>
    </row>
    <row r="48" spans="1:3" ht="12" customHeight="1">
      <c r="A48" s="474" t="s">
        <v>101</v>
      </c>
      <c r="B48" s="8" t="s">
        <v>140</v>
      </c>
      <c r="C48" s="83"/>
    </row>
    <row r="49" spans="1:3" ht="12" customHeight="1">
      <c r="A49" s="474" t="s">
        <v>102</v>
      </c>
      <c r="B49" s="8" t="s">
        <v>182</v>
      </c>
      <c r="C49" s="83"/>
    </row>
    <row r="50" spans="1:3" ht="12" customHeight="1" thickBot="1">
      <c r="A50" s="474" t="s">
        <v>146</v>
      </c>
      <c r="B50" s="8" t="s">
        <v>183</v>
      </c>
      <c r="C50" s="83"/>
    </row>
    <row r="51" spans="1:3" ht="12" customHeight="1" thickBot="1">
      <c r="A51" s="213" t="s">
        <v>20</v>
      </c>
      <c r="B51" s="129" t="s">
        <v>419</v>
      </c>
      <c r="C51" s="331">
        <f>SUM(C52:C54)</f>
        <v>0</v>
      </c>
    </row>
    <row r="52" spans="1:3" s="482" customFormat="1" ht="12" customHeight="1">
      <c r="A52" s="474" t="s">
        <v>105</v>
      </c>
      <c r="B52" s="9" t="s">
        <v>230</v>
      </c>
      <c r="C52" s="80"/>
    </row>
    <row r="53" spans="1:3" ht="12" customHeight="1">
      <c r="A53" s="474" t="s">
        <v>106</v>
      </c>
      <c r="B53" s="8" t="s">
        <v>185</v>
      </c>
      <c r="C53" s="83"/>
    </row>
    <row r="54" spans="1:3" ht="12" customHeight="1">
      <c r="A54" s="474" t="s">
        <v>107</v>
      </c>
      <c r="B54" s="8" t="s">
        <v>59</v>
      </c>
      <c r="C54" s="83"/>
    </row>
    <row r="55" spans="1:3" ht="12" customHeight="1" thickBot="1">
      <c r="A55" s="474" t="s">
        <v>108</v>
      </c>
      <c r="B55" s="8" t="s">
        <v>527</v>
      </c>
      <c r="C55" s="83"/>
    </row>
    <row r="56" spans="1:3" ht="15" customHeight="1" thickBot="1">
      <c r="A56" s="213" t="s">
        <v>21</v>
      </c>
      <c r="B56" s="129" t="s">
        <v>13</v>
      </c>
      <c r="C56" s="358"/>
    </row>
    <row r="57" spans="1:3" ht="13.5" thickBot="1">
      <c r="A57" s="213" t="s">
        <v>22</v>
      </c>
      <c r="B57" s="256" t="s">
        <v>534</v>
      </c>
      <c r="C57" s="384">
        <f>+C45+C51+C56</f>
        <v>0</v>
      </c>
    </row>
    <row r="58" ht="15" customHeight="1" thickBot="1">
      <c r="C58" s="385"/>
    </row>
    <row r="59" spans="1:3" ht="14.25" customHeight="1" thickBot="1">
      <c r="A59" s="259" t="s">
        <v>522</v>
      </c>
      <c r="B59" s="260"/>
      <c r="C59" s="126"/>
    </row>
    <row r="60" spans="1:3" ht="13.5" thickBot="1">
      <c r="A60" s="259" t="s">
        <v>204</v>
      </c>
      <c r="B60" s="260"/>
      <c r="C60" s="126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A1">
      <selection activeCell="C11" sqref="C11"/>
    </sheetView>
  </sheetViews>
  <sheetFormatPr defaultColWidth="9.00390625" defaultRowHeight="12.75"/>
  <cols>
    <col min="1" max="1" width="13.875" style="257" customWidth="1"/>
    <col min="2" max="2" width="79.125" style="258" customWidth="1"/>
    <col min="3" max="3" width="25.00390625" style="258" customWidth="1"/>
    <col min="4" max="16384" width="9.375" style="258" customWidth="1"/>
  </cols>
  <sheetData>
    <row r="1" spans="1:3" s="237" customFormat="1" ht="21" customHeight="1" thickBot="1">
      <c r="A1" s="236"/>
      <c r="B1" s="238"/>
      <c r="C1" s="583" t="str">
        <f>+CONCATENATE("9.3.2. melléklet a ……/",LEFT(ÖSSZEFÜGGÉSEK!A5,4),". (….) önkormányzati rendelethez")</f>
        <v>9.3.2. melléklet a ……/2018. (….) önkormányzati rendelethez</v>
      </c>
    </row>
    <row r="2" spans="1:3" s="478" customFormat="1" ht="25.5" customHeight="1">
      <c r="A2" s="430" t="s">
        <v>202</v>
      </c>
      <c r="B2" s="372" t="s">
        <v>205</v>
      </c>
      <c r="C2" s="386" t="s">
        <v>61</v>
      </c>
    </row>
    <row r="3" spans="1:3" s="478" customFormat="1" ht="24.75" thickBot="1">
      <c r="A3" s="472" t="s">
        <v>201</v>
      </c>
      <c r="B3" s="373" t="s">
        <v>421</v>
      </c>
      <c r="C3" s="387" t="s">
        <v>60</v>
      </c>
    </row>
    <row r="4" spans="1:3" s="479" customFormat="1" ht="15.75" customHeight="1" thickBot="1">
      <c r="A4" s="240"/>
      <c r="B4" s="240"/>
      <c r="C4" s="241" t="str">
        <f>'9.3.1. sz. mell'!C4</f>
        <v>Forintban!</v>
      </c>
    </row>
    <row r="5" spans="1:3" ht="13.5" thickBot="1">
      <c r="A5" s="431" t="s">
        <v>203</v>
      </c>
      <c r="B5" s="242" t="s">
        <v>568</v>
      </c>
      <c r="C5" s="243" t="s">
        <v>56</v>
      </c>
    </row>
    <row r="6" spans="1:3" s="480" customFormat="1" ht="12.75" customHeight="1" thickBot="1">
      <c r="A6" s="205"/>
      <c r="B6" s="206" t="s">
        <v>496</v>
      </c>
      <c r="C6" s="207" t="s">
        <v>497</v>
      </c>
    </row>
    <row r="7" spans="1:3" s="480" customFormat="1" ht="15.75" customHeight="1" thickBot="1">
      <c r="A7" s="244"/>
      <c r="B7" s="245" t="s">
        <v>57</v>
      </c>
      <c r="C7" s="246"/>
    </row>
    <row r="8" spans="1:3" s="388" customFormat="1" ht="12" customHeight="1" thickBot="1">
      <c r="A8" s="205" t="s">
        <v>19</v>
      </c>
      <c r="B8" s="247" t="s">
        <v>523</v>
      </c>
      <c r="C8" s="331">
        <f>SUM(C9:C19)</f>
        <v>0</v>
      </c>
    </row>
    <row r="9" spans="1:3" s="388" customFormat="1" ht="12" customHeight="1">
      <c r="A9" s="473" t="s">
        <v>99</v>
      </c>
      <c r="B9" s="10" t="s">
        <v>278</v>
      </c>
      <c r="C9" s="377"/>
    </row>
    <row r="10" spans="1:3" s="388" customFormat="1" ht="12" customHeight="1">
      <c r="A10" s="474" t="s">
        <v>100</v>
      </c>
      <c r="B10" s="8" t="s">
        <v>279</v>
      </c>
      <c r="C10" s="329"/>
    </row>
    <row r="11" spans="1:3" s="388" customFormat="1" ht="12" customHeight="1">
      <c r="A11" s="474" t="s">
        <v>101</v>
      </c>
      <c r="B11" s="8" t="s">
        <v>280</v>
      </c>
      <c r="C11" s="329"/>
    </row>
    <row r="12" spans="1:3" s="388" customFormat="1" ht="12" customHeight="1">
      <c r="A12" s="474" t="s">
        <v>102</v>
      </c>
      <c r="B12" s="8" t="s">
        <v>281</v>
      </c>
      <c r="C12" s="329"/>
    </row>
    <row r="13" spans="1:3" s="388" customFormat="1" ht="12" customHeight="1">
      <c r="A13" s="474" t="s">
        <v>146</v>
      </c>
      <c r="B13" s="8" t="s">
        <v>282</v>
      </c>
      <c r="C13" s="329"/>
    </row>
    <row r="14" spans="1:3" s="388" customFormat="1" ht="12" customHeight="1">
      <c r="A14" s="474" t="s">
        <v>103</v>
      </c>
      <c r="B14" s="8" t="s">
        <v>402</v>
      </c>
      <c r="C14" s="329"/>
    </row>
    <row r="15" spans="1:3" s="388" customFormat="1" ht="12" customHeight="1">
      <c r="A15" s="474" t="s">
        <v>104</v>
      </c>
      <c r="B15" s="7" t="s">
        <v>403</v>
      </c>
      <c r="C15" s="329"/>
    </row>
    <row r="16" spans="1:3" s="388" customFormat="1" ht="12" customHeight="1">
      <c r="A16" s="474" t="s">
        <v>113</v>
      </c>
      <c r="B16" s="8" t="s">
        <v>285</v>
      </c>
      <c r="C16" s="378"/>
    </row>
    <row r="17" spans="1:3" s="481" customFormat="1" ht="12" customHeight="1">
      <c r="A17" s="474" t="s">
        <v>114</v>
      </c>
      <c r="B17" s="8" t="s">
        <v>286</v>
      </c>
      <c r="C17" s="329"/>
    </row>
    <row r="18" spans="1:3" s="481" customFormat="1" ht="12" customHeight="1">
      <c r="A18" s="474" t="s">
        <v>115</v>
      </c>
      <c r="B18" s="8" t="s">
        <v>439</v>
      </c>
      <c r="C18" s="330"/>
    </row>
    <row r="19" spans="1:3" s="481" customFormat="1" ht="12" customHeight="1" thickBot="1">
      <c r="A19" s="474" t="s">
        <v>116</v>
      </c>
      <c r="B19" s="7" t="s">
        <v>287</v>
      </c>
      <c r="C19" s="330"/>
    </row>
    <row r="20" spans="1:3" s="388" customFormat="1" ht="12" customHeight="1" thickBot="1">
      <c r="A20" s="205" t="s">
        <v>20</v>
      </c>
      <c r="B20" s="247" t="s">
        <v>404</v>
      </c>
      <c r="C20" s="331">
        <f>SUM(C21:C23)</f>
        <v>0</v>
      </c>
    </row>
    <row r="21" spans="1:3" s="481" customFormat="1" ht="12" customHeight="1">
      <c r="A21" s="474" t="s">
        <v>105</v>
      </c>
      <c r="B21" s="9" t="s">
        <v>259</v>
      </c>
      <c r="C21" s="329"/>
    </row>
    <row r="22" spans="1:3" s="481" customFormat="1" ht="12" customHeight="1">
      <c r="A22" s="474" t="s">
        <v>106</v>
      </c>
      <c r="B22" s="8" t="s">
        <v>405</v>
      </c>
      <c r="C22" s="329"/>
    </row>
    <row r="23" spans="1:3" s="481" customFormat="1" ht="12" customHeight="1">
      <c r="A23" s="474" t="s">
        <v>107</v>
      </c>
      <c r="B23" s="8" t="s">
        <v>406</v>
      </c>
      <c r="C23" s="329"/>
    </row>
    <row r="24" spans="1:3" s="481" customFormat="1" ht="12" customHeight="1" thickBot="1">
      <c r="A24" s="474" t="s">
        <v>108</v>
      </c>
      <c r="B24" s="8" t="s">
        <v>528</v>
      </c>
      <c r="C24" s="329"/>
    </row>
    <row r="25" spans="1:3" s="481" customFormat="1" ht="12" customHeight="1" thickBot="1">
      <c r="A25" s="213" t="s">
        <v>21</v>
      </c>
      <c r="B25" s="129" t="s">
        <v>172</v>
      </c>
      <c r="C25" s="358"/>
    </row>
    <row r="26" spans="1:3" s="481" customFormat="1" ht="12" customHeight="1" thickBot="1">
      <c r="A26" s="213" t="s">
        <v>22</v>
      </c>
      <c r="B26" s="129" t="s">
        <v>407</v>
      </c>
      <c r="C26" s="331">
        <f>+C27+C28</f>
        <v>0</v>
      </c>
    </row>
    <row r="27" spans="1:3" s="481" customFormat="1" ht="12" customHeight="1">
      <c r="A27" s="475" t="s">
        <v>269</v>
      </c>
      <c r="B27" s="476" t="s">
        <v>405</v>
      </c>
      <c r="C27" s="80"/>
    </row>
    <row r="28" spans="1:3" s="481" customFormat="1" ht="12" customHeight="1">
      <c r="A28" s="475" t="s">
        <v>270</v>
      </c>
      <c r="B28" s="477" t="s">
        <v>408</v>
      </c>
      <c r="C28" s="332"/>
    </row>
    <row r="29" spans="1:3" s="481" customFormat="1" ht="12" customHeight="1" thickBot="1">
      <c r="A29" s="474" t="s">
        <v>271</v>
      </c>
      <c r="B29" s="147" t="s">
        <v>529</v>
      </c>
      <c r="C29" s="87"/>
    </row>
    <row r="30" spans="1:3" s="481" customFormat="1" ht="12" customHeight="1" thickBot="1">
      <c r="A30" s="213" t="s">
        <v>23</v>
      </c>
      <c r="B30" s="129" t="s">
        <v>409</v>
      </c>
      <c r="C30" s="331">
        <f>+C31+C32+C33</f>
        <v>0</v>
      </c>
    </row>
    <row r="31" spans="1:3" s="481" customFormat="1" ht="12" customHeight="1">
      <c r="A31" s="475" t="s">
        <v>92</v>
      </c>
      <c r="B31" s="476" t="s">
        <v>292</v>
      </c>
      <c r="C31" s="80"/>
    </row>
    <row r="32" spans="1:3" s="481" customFormat="1" ht="12" customHeight="1">
      <c r="A32" s="475" t="s">
        <v>93</v>
      </c>
      <c r="B32" s="477" t="s">
        <v>293</v>
      </c>
      <c r="C32" s="332"/>
    </row>
    <row r="33" spans="1:3" s="481" customFormat="1" ht="12" customHeight="1" thickBot="1">
      <c r="A33" s="474" t="s">
        <v>94</v>
      </c>
      <c r="B33" s="147" t="s">
        <v>294</v>
      </c>
      <c r="C33" s="87"/>
    </row>
    <row r="34" spans="1:3" s="388" customFormat="1" ht="12" customHeight="1" thickBot="1">
      <c r="A34" s="213" t="s">
        <v>24</v>
      </c>
      <c r="B34" s="129" t="s">
        <v>377</v>
      </c>
      <c r="C34" s="358"/>
    </row>
    <row r="35" spans="1:3" s="388" customFormat="1" ht="12" customHeight="1" thickBot="1">
      <c r="A35" s="213" t="s">
        <v>25</v>
      </c>
      <c r="B35" s="129" t="s">
        <v>410</v>
      </c>
      <c r="C35" s="379"/>
    </row>
    <row r="36" spans="1:3" s="388" customFormat="1" ht="12" customHeight="1" thickBot="1">
      <c r="A36" s="205" t="s">
        <v>26</v>
      </c>
      <c r="B36" s="129" t="s">
        <v>530</v>
      </c>
      <c r="C36" s="380">
        <f>+C8+C20+C25+C26+C30+C34+C35</f>
        <v>0</v>
      </c>
    </row>
    <row r="37" spans="1:3" s="388" customFormat="1" ht="12" customHeight="1" thickBot="1">
      <c r="A37" s="248" t="s">
        <v>27</v>
      </c>
      <c r="B37" s="129" t="s">
        <v>412</v>
      </c>
      <c r="C37" s="380">
        <f>+C38+C39+C40</f>
        <v>0</v>
      </c>
    </row>
    <row r="38" spans="1:3" s="388" customFormat="1" ht="12" customHeight="1">
      <c r="A38" s="475" t="s">
        <v>413</v>
      </c>
      <c r="B38" s="476" t="s">
        <v>237</v>
      </c>
      <c r="C38" s="80"/>
    </row>
    <row r="39" spans="1:3" s="388" customFormat="1" ht="12" customHeight="1">
      <c r="A39" s="475" t="s">
        <v>414</v>
      </c>
      <c r="B39" s="477" t="s">
        <v>2</v>
      </c>
      <c r="C39" s="332"/>
    </row>
    <row r="40" spans="1:3" s="481" customFormat="1" ht="12" customHeight="1" thickBot="1">
      <c r="A40" s="474" t="s">
        <v>415</v>
      </c>
      <c r="B40" s="147" t="s">
        <v>416</v>
      </c>
      <c r="C40" s="87"/>
    </row>
    <row r="41" spans="1:3" s="481" customFormat="1" ht="15" customHeight="1" thickBot="1">
      <c r="A41" s="248" t="s">
        <v>28</v>
      </c>
      <c r="B41" s="249" t="s">
        <v>417</v>
      </c>
      <c r="C41" s="383">
        <f>+C36+C37</f>
        <v>0</v>
      </c>
    </row>
    <row r="42" spans="1:3" s="481" customFormat="1" ht="15" customHeight="1">
      <c r="A42" s="250"/>
      <c r="B42" s="251"/>
      <c r="C42" s="381"/>
    </row>
    <row r="43" spans="1:3" ht="13.5" thickBot="1">
      <c r="A43" s="252"/>
      <c r="B43" s="253"/>
      <c r="C43" s="382"/>
    </row>
    <row r="44" spans="1:3" s="480" customFormat="1" ht="16.5" customHeight="1" thickBot="1">
      <c r="A44" s="254"/>
      <c r="B44" s="255" t="s">
        <v>58</v>
      </c>
      <c r="C44" s="383"/>
    </row>
    <row r="45" spans="1:3" s="482" customFormat="1" ht="12" customHeight="1" thickBot="1">
      <c r="A45" s="213" t="s">
        <v>19</v>
      </c>
      <c r="B45" s="129" t="s">
        <v>418</v>
      </c>
      <c r="C45" s="331">
        <f>SUM(C46:C50)</f>
        <v>0</v>
      </c>
    </row>
    <row r="46" spans="1:3" ht="12" customHeight="1">
      <c r="A46" s="474" t="s">
        <v>99</v>
      </c>
      <c r="B46" s="9" t="s">
        <v>50</v>
      </c>
      <c r="C46" s="80"/>
    </row>
    <row r="47" spans="1:3" ht="12" customHeight="1">
      <c r="A47" s="474" t="s">
        <v>100</v>
      </c>
      <c r="B47" s="8" t="s">
        <v>181</v>
      </c>
      <c r="C47" s="83"/>
    </row>
    <row r="48" spans="1:3" ht="12" customHeight="1">
      <c r="A48" s="474" t="s">
        <v>101</v>
      </c>
      <c r="B48" s="8" t="s">
        <v>140</v>
      </c>
      <c r="C48" s="83"/>
    </row>
    <row r="49" spans="1:3" ht="12" customHeight="1">
      <c r="A49" s="474" t="s">
        <v>102</v>
      </c>
      <c r="B49" s="8" t="s">
        <v>182</v>
      </c>
      <c r="C49" s="83"/>
    </row>
    <row r="50" spans="1:3" ht="12" customHeight="1" thickBot="1">
      <c r="A50" s="474" t="s">
        <v>146</v>
      </c>
      <c r="B50" s="8" t="s">
        <v>183</v>
      </c>
      <c r="C50" s="83"/>
    </row>
    <row r="51" spans="1:3" ht="12" customHeight="1" thickBot="1">
      <c r="A51" s="213" t="s">
        <v>20</v>
      </c>
      <c r="B51" s="129" t="s">
        <v>419</v>
      </c>
      <c r="C51" s="331">
        <f>SUM(C52:C54)</f>
        <v>0</v>
      </c>
    </row>
    <row r="52" spans="1:3" s="482" customFormat="1" ht="12" customHeight="1">
      <c r="A52" s="474" t="s">
        <v>105</v>
      </c>
      <c r="B52" s="9" t="s">
        <v>230</v>
      </c>
      <c r="C52" s="80"/>
    </row>
    <row r="53" spans="1:3" ht="12" customHeight="1">
      <c r="A53" s="474" t="s">
        <v>106</v>
      </c>
      <c r="B53" s="8" t="s">
        <v>185</v>
      </c>
      <c r="C53" s="83"/>
    </row>
    <row r="54" spans="1:3" ht="12" customHeight="1">
      <c r="A54" s="474" t="s">
        <v>107</v>
      </c>
      <c r="B54" s="8" t="s">
        <v>59</v>
      </c>
      <c r="C54" s="83"/>
    </row>
    <row r="55" spans="1:3" ht="12" customHeight="1" thickBot="1">
      <c r="A55" s="474" t="s">
        <v>108</v>
      </c>
      <c r="B55" s="8" t="s">
        <v>527</v>
      </c>
      <c r="C55" s="83"/>
    </row>
    <row r="56" spans="1:3" ht="15" customHeight="1" thickBot="1">
      <c r="A56" s="213" t="s">
        <v>21</v>
      </c>
      <c r="B56" s="129" t="s">
        <v>13</v>
      </c>
      <c r="C56" s="358"/>
    </row>
    <row r="57" spans="1:3" ht="13.5" thickBot="1">
      <c r="A57" s="213" t="s">
        <v>22</v>
      </c>
      <c r="B57" s="256" t="s">
        <v>534</v>
      </c>
      <c r="C57" s="384">
        <f>+C45+C51+C56</f>
        <v>0</v>
      </c>
    </row>
    <row r="58" ht="15" customHeight="1" thickBot="1">
      <c r="C58" s="385"/>
    </row>
    <row r="59" spans="1:3" ht="14.25" customHeight="1" thickBot="1">
      <c r="A59" s="259" t="s">
        <v>522</v>
      </c>
      <c r="B59" s="260"/>
      <c r="C59" s="126"/>
    </row>
    <row r="60" spans="1:3" ht="13.5" thickBot="1">
      <c r="A60" s="259" t="s">
        <v>204</v>
      </c>
      <c r="B60" s="260"/>
      <c r="C60" s="126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A1">
      <selection activeCell="C11" sqref="C11"/>
    </sheetView>
  </sheetViews>
  <sheetFormatPr defaultColWidth="9.00390625" defaultRowHeight="12.75"/>
  <cols>
    <col min="1" max="1" width="13.875" style="257" customWidth="1"/>
    <col min="2" max="2" width="79.125" style="258" customWidth="1"/>
    <col min="3" max="3" width="25.00390625" style="258" customWidth="1"/>
    <col min="4" max="16384" width="9.375" style="258" customWidth="1"/>
  </cols>
  <sheetData>
    <row r="1" spans="1:3" s="237" customFormat="1" ht="21" customHeight="1" thickBot="1">
      <c r="A1" s="236"/>
      <c r="B1" s="238"/>
      <c r="C1" s="583" t="str">
        <f>+CONCATENATE("9.3.3. melléklet a ……/",LEFT(ÖSSZEFÜGGÉSEK!A5,4),". (….) önkormányzati rendelethez")</f>
        <v>9.3.3. melléklet a ……/2018. (….) önkormányzati rendelethez</v>
      </c>
    </row>
    <row r="2" spans="1:3" s="478" customFormat="1" ht="25.5" customHeight="1">
      <c r="A2" s="430" t="s">
        <v>202</v>
      </c>
      <c r="B2" s="372" t="s">
        <v>205</v>
      </c>
      <c r="C2" s="386" t="s">
        <v>61</v>
      </c>
    </row>
    <row r="3" spans="1:3" s="478" customFormat="1" ht="24.75" thickBot="1">
      <c r="A3" s="472" t="s">
        <v>201</v>
      </c>
      <c r="B3" s="373" t="s">
        <v>535</v>
      </c>
      <c r="C3" s="387" t="s">
        <v>61</v>
      </c>
    </row>
    <row r="4" spans="1:3" s="479" customFormat="1" ht="15.75" customHeight="1" thickBot="1">
      <c r="A4" s="240"/>
      <c r="B4" s="240"/>
      <c r="C4" s="241" t="str">
        <f>'9.3.2. sz. mell'!C4</f>
        <v>Forintban!</v>
      </c>
    </row>
    <row r="5" spans="1:3" ht="13.5" thickBot="1">
      <c r="A5" s="431" t="s">
        <v>203</v>
      </c>
      <c r="B5" s="242" t="s">
        <v>568</v>
      </c>
      <c r="C5" s="584" t="s">
        <v>56</v>
      </c>
    </row>
    <row r="6" spans="1:3" s="480" customFormat="1" ht="12.75" customHeight="1" thickBot="1">
      <c r="A6" s="205"/>
      <c r="B6" s="206" t="s">
        <v>496</v>
      </c>
      <c r="C6" s="207" t="s">
        <v>497</v>
      </c>
    </row>
    <row r="7" spans="1:3" s="480" customFormat="1" ht="15.75" customHeight="1" thickBot="1">
      <c r="A7" s="244"/>
      <c r="B7" s="245" t="s">
        <v>57</v>
      </c>
      <c r="C7" s="246"/>
    </row>
    <row r="8" spans="1:3" s="388" customFormat="1" ht="12" customHeight="1" thickBot="1">
      <c r="A8" s="205" t="s">
        <v>19</v>
      </c>
      <c r="B8" s="247" t="s">
        <v>523</v>
      </c>
      <c r="C8" s="331">
        <f>SUM(C9:C19)</f>
        <v>0</v>
      </c>
    </row>
    <row r="9" spans="1:3" s="388" customFormat="1" ht="12" customHeight="1">
      <c r="A9" s="473" t="s">
        <v>99</v>
      </c>
      <c r="B9" s="10" t="s">
        <v>278</v>
      </c>
      <c r="C9" s="377"/>
    </row>
    <row r="10" spans="1:3" s="388" customFormat="1" ht="12" customHeight="1">
      <c r="A10" s="474" t="s">
        <v>100</v>
      </c>
      <c r="B10" s="8" t="s">
        <v>279</v>
      </c>
      <c r="C10" s="329"/>
    </row>
    <row r="11" spans="1:3" s="388" customFormat="1" ht="12" customHeight="1">
      <c r="A11" s="474" t="s">
        <v>101</v>
      </c>
      <c r="B11" s="8" t="s">
        <v>280</v>
      </c>
      <c r="C11" s="329"/>
    </row>
    <row r="12" spans="1:3" s="388" customFormat="1" ht="12" customHeight="1">
      <c r="A12" s="474" t="s">
        <v>102</v>
      </c>
      <c r="B12" s="8" t="s">
        <v>281</v>
      </c>
      <c r="C12" s="329"/>
    </row>
    <row r="13" spans="1:3" s="388" customFormat="1" ht="12" customHeight="1">
      <c r="A13" s="474" t="s">
        <v>146</v>
      </c>
      <c r="B13" s="8" t="s">
        <v>282</v>
      </c>
      <c r="C13" s="329"/>
    </row>
    <row r="14" spans="1:3" s="388" customFormat="1" ht="12" customHeight="1">
      <c r="A14" s="474" t="s">
        <v>103</v>
      </c>
      <c r="B14" s="8" t="s">
        <v>402</v>
      </c>
      <c r="C14" s="329"/>
    </row>
    <row r="15" spans="1:3" s="388" customFormat="1" ht="12" customHeight="1">
      <c r="A15" s="474" t="s">
        <v>104</v>
      </c>
      <c r="B15" s="7" t="s">
        <v>403</v>
      </c>
      <c r="C15" s="329"/>
    </row>
    <row r="16" spans="1:3" s="388" customFormat="1" ht="12" customHeight="1">
      <c r="A16" s="474" t="s">
        <v>113</v>
      </c>
      <c r="B16" s="8" t="s">
        <v>285</v>
      </c>
      <c r="C16" s="378"/>
    </row>
    <row r="17" spans="1:3" s="481" customFormat="1" ht="12" customHeight="1">
      <c r="A17" s="474" t="s">
        <v>114</v>
      </c>
      <c r="B17" s="8" t="s">
        <v>286</v>
      </c>
      <c r="C17" s="329"/>
    </row>
    <row r="18" spans="1:3" s="481" customFormat="1" ht="12" customHeight="1">
      <c r="A18" s="474" t="s">
        <v>115</v>
      </c>
      <c r="B18" s="8" t="s">
        <v>439</v>
      </c>
      <c r="C18" s="330"/>
    </row>
    <row r="19" spans="1:3" s="481" customFormat="1" ht="12" customHeight="1" thickBot="1">
      <c r="A19" s="474" t="s">
        <v>116</v>
      </c>
      <c r="B19" s="7" t="s">
        <v>287</v>
      </c>
      <c r="C19" s="330"/>
    </row>
    <row r="20" spans="1:3" s="388" customFormat="1" ht="12" customHeight="1" thickBot="1">
      <c r="A20" s="205" t="s">
        <v>20</v>
      </c>
      <c r="B20" s="247" t="s">
        <v>404</v>
      </c>
      <c r="C20" s="331">
        <f>SUM(C21:C23)</f>
        <v>0</v>
      </c>
    </row>
    <row r="21" spans="1:3" s="481" customFormat="1" ht="12" customHeight="1">
      <c r="A21" s="474" t="s">
        <v>105</v>
      </c>
      <c r="B21" s="9" t="s">
        <v>259</v>
      </c>
      <c r="C21" s="329"/>
    </row>
    <row r="22" spans="1:3" s="481" customFormat="1" ht="12" customHeight="1">
      <c r="A22" s="474" t="s">
        <v>106</v>
      </c>
      <c r="B22" s="8" t="s">
        <v>405</v>
      </c>
      <c r="C22" s="329"/>
    </row>
    <row r="23" spans="1:3" s="481" customFormat="1" ht="12" customHeight="1">
      <c r="A23" s="474" t="s">
        <v>107</v>
      </c>
      <c r="B23" s="8" t="s">
        <v>406</v>
      </c>
      <c r="C23" s="329"/>
    </row>
    <row r="24" spans="1:3" s="481" customFormat="1" ht="12" customHeight="1" thickBot="1">
      <c r="A24" s="474" t="s">
        <v>108</v>
      </c>
      <c r="B24" s="8" t="s">
        <v>528</v>
      </c>
      <c r="C24" s="329"/>
    </row>
    <row r="25" spans="1:3" s="481" customFormat="1" ht="12" customHeight="1" thickBot="1">
      <c r="A25" s="213" t="s">
        <v>21</v>
      </c>
      <c r="B25" s="129" t="s">
        <v>172</v>
      </c>
      <c r="C25" s="358"/>
    </row>
    <row r="26" spans="1:3" s="481" customFormat="1" ht="12" customHeight="1" thickBot="1">
      <c r="A26" s="213" t="s">
        <v>22</v>
      </c>
      <c r="B26" s="129" t="s">
        <v>407</v>
      </c>
      <c r="C26" s="331">
        <f>+C27+C28</f>
        <v>0</v>
      </c>
    </row>
    <row r="27" spans="1:3" s="481" customFormat="1" ht="12" customHeight="1">
      <c r="A27" s="475" t="s">
        <v>269</v>
      </c>
      <c r="B27" s="476" t="s">
        <v>405</v>
      </c>
      <c r="C27" s="80"/>
    </row>
    <row r="28" spans="1:3" s="481" customFormat="1" ht="12" customHeight="1">
      <c r="A28" s="475" t="s">
        <v>270</v>
      </c>
      <c r="B28" s="477" t="s">
        <v>408</v>
      </c>
      <c r="C28" s="332"/>
    </row>
    <row r="29" spans="1:3" s="481" customFormat="1" ht="12" customHeight="1" thickBot="1">
      <c r="A29" s="474" t="s">
        <v>271</v>
      </c>
      <c r="B29" s="147" t="s">
        <v>529</v>
      </c>
      <c r="C29" s="87"/>
    </row>
    <row r="30" spans="1:3" s="481" customFormat="1" ht="12" customHeight="1" thickBot="1">
      <c r="A30" s="213" t="s">
        <v>23</v>
      </c>
      <c r="B30" s="129" t="s">
        <v>409</v>
      </c>
      <c r="C30" s="331">
        <f>+C31+C32+C33</f>
        <v>0</v>
      </c>
    </row>
    <row r="31" spans="1:3" s="481" customFormat="1" ht="12" customHeight="1">
      <c r="A31" s="475" t="s">
        <v>92</v>
      </c>
      <c r="B31" s="476" t="s">
        <v>292</v>
      </c>
      <c r="C31" s="80"/>
    </row>
    <row r="32" spans="1:3" s="481" customFormat="1" ht="12" customHeight="1">
      <c r="A32" s="475" t="s">
        <v>93</v>
      </c>
      <c r="B32" s="477" t="s">
        <v>293</v>
      </c>
      <c r="C32" s="332"/>
    </row>
    <row r="33" spans="1:3" s="481" customFormat="1" ht="12" customHeight="1" thickBot="1">
      <c r="A33" s="474" t="s">
        <v>94</v>
      </c>
      <c r="B33" s="147" t="s">
        <v>294</v>
      </c>
      <c r="C33" s="87"/>
    </row>
    <row r="34" spans="1:3" s="388" customFormat="1" ht="12" customHeight="1" thickBot="1">
      <c r="A34" s="213" t="s">
        <v>24</v>
      </c>
      <c r="B34" s="129" t="s">
        <v>377</v>
      </c>
      <c r="C34" s="358"/>
    </row>
    <row r="35" spans="1:3" s="388" customFormat="1" ht="12" customHeight="1" thickBot="1">
      <c r="A35" s="213" t="s">
        <v>25</v>
      </c>
      <c r="B35" s="129" t="s">
        <v>410</v>
      </c>
      <c r="C35" s="379"/>
    </row>
    <row r="36" spans="1:3" s="388" customFormat="1" ht="12" customHeight="1" thickBot="1">
      <c r="A36" s="205" t="s">
        <v>26</v>
      </c>
      <c r="B36" s="129" t="s">
        <v>530</v>
      </c>
      <c r="C36" s="380">
        <f>+C8+C20+C25+C26+C30+C34+C35</f>
        <v>0</v>
      </c>
    </row>
    <row r="37" spans="1:3" s="388" customFormat="1" ht="12" customHeight="1" thickBot="1">
      <c r="A37" s="248" t="s">
        <v>27</v>
      </c>
      <c r="B37" s="129" t="s">
        <v>412</v>
      </c>
      <c r="C37" s="380">
        <f>+C38+C39+C40</f>
        <v>0</v>
      </c>
    </row>
    <row r="38" spans="1:3" s="388" customFormat="1" ht="12" customHeight="1">
      <c r="A38" s="475" t="s">
        <v>413</v>
      </c>
      <c r="B38" s="476" t="s">
        <v>237</v>
      </c>
      <c r="C38" s="80"/>
    </row>
    <row r="39" spans="1:3" s="388" customFormat="1" ht="12" customHeight="1">
      <c r="A39" s="475" t="s">
        <v>414</v>
      </c>
      <c r="B39" s="477" t="s">
        <v>2</v>
      </c>
      <c r="C39" s="332"/>
    </row>
    <row r="40" spans="1:3" s="481" customFormat="1" ht="12" customHeight="1" thickBot="1">
      <c r="A40" s="474" t="s">
        <v>415</v>
      </c>
      <c r="B40" s="147" t="s">
        <v>416</v>
      </c>
      <c r="C40" s="87"/>
    </row>
    <row r="41" spans="1:3" s="481" customFormat="1" ht="15" customHeight="1" thickBot="1">
      <c r="A41" s="248" t="s">
        <v>28</v>
      </c>
      <c r="B41" s="249" t="s">
        <v>417</v>
      </c>
      <c r="C41" s="383">
        <f>+C36+C37</f>
        <v>0</v>
      </c>
    </row>
    <row r="42" spans="1:3" s="481" customFormat="1" ht="15" customHeight="1">
      <c r="A42" s="250"/>
      <c r="B42" s="251"/>
      <c r="C42" s="381"/>
    </row>
    <row r="43" spans="1:3" ht="13.5" thickBot="1">
      <c r="A43" s="252"/>
      <c r="B43" s="253"/>
      <c r="C43" s="382"/>
    </row>
    <row r="44" spans="1:3" s="480" customFormat="1" ht="16.5" customHeight="1" thickBot="1">
      <c r="A44" s="254"/>
      <c r="B44" s="255" t="s">
        <v>58</v>
      </c>
      <c r="C44" s="383"/>
    </row>
    <row r="45" spans="1:3" s="482" customFormat="1" ht="12" customHeight="1" thickBot="1">
      <c r="A45" s="213" t="s">
        <v>19</v>
      </c>
      <c r="B45" s="129" t="s">
        <v>418</v>
      </c>
      <c r="C45" s="331">
        <f>SUM(C46:C50)</f>
        <v>0</v>
      </c>
    </row>
    <row r="46" spans="1:3" ht="12" customHeight="1">
      <c r="A46" s="474" t="s">
        <v>99</v>
      </c>
      <c r="B46" s="9" t="s">
        <v>50</v>
      </c>
      <c r="C46" s="80"/>
    </row>
    <row r="47" spans="1:3" ht="12" customHeight="1">
      <c r="A47" s="474" t="s">
        <v>100</v>
      </c>
      <c r="B47" s="8" t="s">
        <v>181</v>
      </c>
      <c r="C47" s="83"/>
    </row>
    <row r="48" spans="1:3" ht="12" customHeight="1">
      <c r="A48" s="474" t="s">
        <v>101</v>
      </c>
      <c r="B48" s="8" t="s">
        <v>140</v>
      </c>
      <c r="C48" s="83"/>
    </row>
    <row r="49" spans="1:3" ht="12" customHeight="1">
      <c r="A49" s="474" t="s">
        <v>102</v>
      </c>
      <c r="B49" s="8" t="s">
        <v>182</v>
      </c>
      <c r="C49" s="83"/>
    </row>
    <row r="50" spans="1:3" ht="12" customHeight="1" thickBot="1">
      <c r="A50" s="474" t="s">
        <v>146</v>
      </c>
      <c r="B50" s="8" t="s">
        <v>183</v>
      </c>
      <c r="C50" s="83"/>
    </row>
    <row r="51" spans="1:3" ht="12" customHeight="1" thickBot="1">
      <c r="A51" s="213" t="s">
        <v>20</v>
      </c>
      <c r="B51" s="129" t="s">
        <v>419</v>
      </c>
      <c r="C51" s="331">
        <f>SUM(C52:C54)</f>
        <v>0</v>
      </c>
    </row>
    <row r="52" spans="1:3" s="482" customFormat="1" ht="12" customHeight="1">
      <c r="A52" s="474" t="s">
        <v>105</v>
      </c>
      <c r="B52" s="9" t="s">
        <v>230</v>
      </c>
      <c r="C52" s="80"/>
    </row>
    <row r="53" spans="1:3" ht="12" customHeight="1">
      <c r="A53" s="474" t="s">
        <v>106</v>
      </c>
      <c r="B53" s="8" t="s">
        <v>185</v>
      </c>
      <c r="C53" s="83"/>
    </row>
    <row r="54" spans="1:3" ht="12" customHeight="1">
      <c r="A54" s="474" t="s">
        <v>107</v>
      </c>
      <c r="B54" s="8" t="s">
        <v>59</v>
      </c>
      <c r="C54" s="83"/>
    </row>
    <row r="55" spans="1:3" ht="12" customHeight="1" thickBot="1">
      <c r="A55" s="474" t="s">
        <v>108</v>
      </c>
      <c r="B55" s="8" t="s">
        <v>527</v>
      </c>
      <c r="C55" s="83"/>
    </row>
    <row r="56" spans="1:3" ht="15" customHeight="1" thickBot="1">
      <c r="A56" s="213" t="s">
        <v>21</v>
      </c>
      <c r="B56" s="129" t="s">
        <v>13</v>
      </c>
      <c r="C56" s="358"/>
    </row>
    <row r="57" spans="1:3" ht="13.5" thickBot="1">
      <c r="A57" s="213" t="s">
        <v>22</v>
      </c>
      <c r="B57" s="256" t="s">
        <v>534</v>
      </c>
      <c r="C57" s="384">
        <f>+C45+C51+C56</f>
        <v>0</v>
      </c>
    </row>
    <row r="58" ht="15" customHeight="1" thickBot="1">
      <c r="C58" s="385"/>
    </row>
    <row r="59" spans="1:3" ht="14.25" customHeight="1" thickBot="1">
      <c r="A59" s="259" t="s">
        <v>522</v>
      </c>
      <c r="B59" s="260"/>
      <c r="C59" s="126"/>
    </row>
    <row r="60" spans="1:3" ht="13.5" thickBot="1">
      <c r="A60" s="259" t="s">
        <v>204</v>
      </c>
      <c r="B60" s="260"/>
      <c r="C60" s="126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</sheetPr>
  <dimension ref="A1:G26"/>
  <sheetViews>
    <sheetView zoomScale="130" zoomScaleNormal="130" workbookViewId="0" topLeftCell="A22">
      <selection activeCell="N15" sqref="N15"/>
    </sheetView>
  </sheetViews>
  <sheetFormatPr defaultColWidth="9.00390625" defaultRowHeight="12.75"/>
  <cols>
    <col min="1" max="1" width="5.50390625" style="48" customWidth="1"/>
    <col min="2" max="2" width="33.125" style="48" customWidth="1"/>
    <col min="3" max="3" width="12.375" style="48" customWidth="1"/>
    <col min="4" max="4" width="11.50390625" style="48" customWidth="1"/>
    <col min="5" max="5" width="11.375" style="48" customWidth="1"/>
    <col min="6" max="6" width="11.00390625" style="48" customWidth="1"/>
    <col min="7" max="7" width="14.375" style="48" customWidth="1"/>
    <col min="8" max="16384" width="9.375" style="48" customWidth="1"/>
  </cols>
  <sheetData>
    <row r="1" spans="1:7" ht="43.5" customHeight="1">
      <c r="A1" s="667" t="s">
        <v>3</v>
      </c>
      <c r="B1" s="667"/>
      <c r="C1" s="667"/>
      <c r="D1" s="667"/>
      <c r="E1" s="667"/>
      <c r="F1" s="667"/>
      <c r="G1" s="667"/>
    </row>
    <row r="3" spans="1:7" s="169" customFormat="1" ht="27" customHeight="1">
      <c r="A3" s="167" t="s">
        <v>209</v>
      </c>
      <c r="B3" s="168"/>
      <c r="C3" s="666" t="s">
        <v>210</v>
      </c>
      <c r="D3" s="666"/>
      <c r="E3" s="666"/>
      <c r="F3" s="666"/>
      <c r="G3" s="666"/>
    </row>
    <row r="4" spans="1:7" s="169" customFormat="1" ht="15.75">
      <c r="A4" s="168"/>
      <c r="B4" s="168"/>
      <c r="C4" s="168"/>
      <c r="D4" s="168"/>
      <c r="E4" s="168"/>
      <c r="F4" s="168"/>
      <c r="G4" s="168"/>
    </row>
    <row r="5" spans="1:7" s="169" customFormat="1" ht="24.75" customHeight="1">
      <c r="A5" s="167" t="s">
        <v>211</v>
      </c>
      <c r="B5" s="168"/>
      <c r="C5" s="666" t="s">
        <v>210</v>
      </c>
      <c r="D5" s="666"/>
      <c r="E5" s="666"/>
      <c r="F5" s="666"/>
      <c r="G5" s="168"/>
    </row>
    <row r="6" spans="1:7" s="170" customFormat="1" ht="12.75">
      <c r="A6" s="222"/>
      <c r="B6" s="222"/>
      <c r="C6" s="222"/>
      <c r="D6" s="222"/>
      <c r="E6" s="222"/>
      <c r="F6" s="222"/>
      <c r="G6" s="222"/>
    </row>
    <row r="7" spans="1:7" s="171" customFormat="1" ht="15" customHeight="1">
      <c r="A7" s="277" t="s">
        <v>571</v>
      </c>
      <c r="B7" s="276"/>
      <c r="C7" s="276"/>
      <c r="D7" s="262"/>
      <c r="E7" s="262"/>
      <c r="F7" s="262"/>
      <c r="G7" s="262"/>
    </row>
    <row r="8" spans="1:7" s="171" customFormat="1" ht="15" customHeight="1" thickBot="1">
      <c r="A8" s="277" t="s">
        <v>212</v>
      </c>
      <c r="B8" s="276"/>
      <c r="C8" s="276"/>
      <c r="D8" s="276"/>
      <c r="E8" s="276"/>
      <c r="F8" s="276"/>
      <c r="G8" s="544" t="str">
        <f>'9.3.3. sz. mell'!C4</f>
        <v>Forintban!</v>
      </c>
    </row>
    <row r="9" spans="1:7" s="79" customFormat="1" ht="42" customHeight="1" thickBot="1">
      <c r="A9" s="202" t="s">
        <v>17</v>
      </c>
      <c r="B9" s="203" t="s">
        <v>213</v>
      </c>
      <c r="C9" s="203" t="s">
        <v>214</v>
      </c>
      <c r="D9" s="203" t="s">
        <v>215</v>
      </c>
      <c r="E9" s="203" t="s">
        <v>216</v>
      </c>
      <c r="F9" s="203" t="s">
        <v>217</v>
      </c>
      <c r="G9" s="204" t="s">
        <v>54</v>
      </c>
    </row>
    <row r="10" spans="1:7" ht="24" customHeight="1">
      <c r="A10" s="263" t="s">
        <v>19</v>
      </c>
      <c r="B10" s="211" t="s">
        <v>218</v>
      </c>
      <c r="C10" s="172"/>
      <c r="D10" s="172"/>
      <c r="E10" s="172"/>
      <c r="F10" s="172"/>
      <c r="G10" s="264">
        <f>SUM(C10:F10)</f>
        <v>0</v>
      </c>
    </row>
    <row r="11" spans="1:7" ht="24" customHeight="1">
      <c r="A11" s="265" t="s">
        <v>20</v>
      </c>
      <c r="B11" s="212" t="s">
        <v>219</v>
      </c>
      <c r="C11" s="173"/>
      <c r="D11" s="173"/>
      <c r="E11" s="173"/>
      <c r="F11" s="173"/>
      <c r="G11" s="266">
        <f aca="true" t="shared" si="0" ref="G11:G16">SUM(C11:F11)</f>
        <v>0</v>
      </c>
    </row>
    <row r="12" spans="1:7" ht="24" customHeight="1">
      <c r="A12" s="265" t="s">
        <v>21</v>
      </c>
      <c r="B12" s="212" t="s">
        <v>220</v>
      </c>
      <c r="C12" s="173"/>
      <c r="D12" s="173"/>
      <c r="E12" s="173"/>
      <c r="F12" s="173"/>
      <c r="G12" s="266">
        <f t="shared" si="0"/>
        <v>0</v>
      </c>
    </row>
    <row r="13" spans="1:7" ht="24" customHeight="1">
      <c r="A13" s="265" t="s">
        <v>22</v>
      </c>
      <c r="B13" s="212" t="s">
        <v>221</v>
      </c>
      <c r="C13" s="173"/>
      <c r="D13" s="173"/>
      <c r="E13" s="173"/>
      <c r="F13" s="173"/>
      <c r="G13" s="266">
        <f t="shared" si="0"/>
        <v>0</v>
      </c>
    </row>
    <row r="14" spans="1:7" ht="24" customHeight="1">
      <c r="A14" s="265" t="s">
        <v>23</v>
      </c>
      <c r="B14" s="212" t="s">
        <v>222</v>
      </c>
      <c r="C14" s="173"/>
      <c r="D14" s="173"/>
      <c r="E14" s="173"/>
      <c r="F14" s="173"/>
      <c r="G14" s="266">
        <f t="shared" si="0"/>
        <v>0</v>
      </c>
    </row>
    <row r="15" spans="1:7" ht="24" customHeight="1" thickBot="1">
      <c r="A15" s="267" t="s">
        <v>24</v>
      </c>
      <c r="B15" s="268" t="s">
        <v>223</v>
      </c>
      <c r="C15" s="174"/>
      <c r="D15" s="174"/>
      <c r="E15" s="174"/>
      <c r="F15" s="174"/>
      <c r="G15" s="269">
        <f t="shared" si="0"/>
        <v>0</v>
      </c>
    </row>
    <row r="16" spans="1:7" s="175" customFormat="1" ht="24" customHeight="1" thickBot="1">
      <c r="A16" s="270" t="s">
        <v>25</v>
      </c>
      <c r="B16" s="271" t="s">
        <v>54</v>
      </c>
      <c r="C16" s="272">
        <f>SUM(C10:C15)</f>
        <v>0</v>
      </c>
      <c r="D16" s="272">
        <f>SUM(D10:D15)</f>
        <v>0</v>
      </c>
      <c r="E16" s="272">
        <f>SUM(E10:E15)</f>
        <v>0</v>
      </c>
      <c r="F16" s="272">
        <f>SUM(F10:F15)</f>
        <v>0</v>
      </c>
      <c r="G16" s="273">
        <f t="shared" si="0"/>
        <v>0</v>
      </c>
    </row>
    <row r="17" spans="1:7" s="170" customFormat="1" ht="12.75">
      <c r="A17" s="222"/>
      <c r="B17" s="222"/>
      <c r="C17" s="222"/>
      <c r="D17" s="222"/>
      <c r="E17" s="222"/>
      <c r="F17" s="222"/>
      <c r="G17" s="222"/>
    </row>
    <row r="18" spans="1:7" s="170" customFormat="1" ht="12.75">
      <c r="A18" s="222"/>
      <c r="B18" s="222"/>
      <c r="C18" s="222"/>
      <c r="D18" s="222"/>
      <c r="E18" s="222"/>
      <c r="F18" s="222"/>
      <c r="G18" s="222"/>
    </row>
    <row r="19" spans="1:7" s="170" customFormat="1" ht="12.75">
      <c r="A19" s="222"/>
      <c r="B19" s="222"/>
      <c r="C19" s="222"/>
      <c r="D19" s="222"/>
      <c r="E19" s="222"/>
      <c r="F19" s="222"/>
      <c r="G19" s="222"/>
    </row>
    <row r="20" spans="1:7" s="170" customFormat="1" ht="15.75">
      <c r="A20" s="169" t="s">
        <v>604</v>
      </c>
      <c r="D20" s="222"/>
      <c r="E20" s="222"/>
      <c r="F20" s="222"/>
      <c r="G20" s="222"/>
    </row>
    <row r="21" spans="1:7" s="170" customFormat="1" ht="12.75">
      <c r="A21" s="222"/>
      <c r="B21" s="222"/>
      <c r="C21" s="222"/>
      <c r="D21" s="222"/>
      <c r="E21" s="222"/>
      <c r="F21" s="222"/>
      <c r="G21" s="222"/>
    </row>
    <row r="22" spans="1:7" ht="12.75">
      <c r="A22" s="222"/>
      <c r="B22" s="222"/>
      <c r="C22" s="222"/>
      <c r="D22" s="222"/>
      <c r="E22" s="222"/>
      <c r="F22" s="222"/>
      <c r="G22" s="222"/>
    </row>
    <row r="23" spans="1:7" ht="12.75">
      <c r="A23" s="222"/>
      <c r="B23" s="222"/>
      <c r="C23" s="170"/>
      <c r="D23" s="170"/>
      <c r="E23" s="170"/>
      <c r="F23" s="170"/>
      <c r="G23" s="222"/>
    </row>
    <row r="24" spans="1:7" ht="13.5">
      <c r="A24" s="222"/>
      <c r="B24" s="222"/>
      <c r="C24" s="274"/>
      <c r="D24" s="275" t="s">
        <v>224</v>
      </c>
      <c r="E24" s="275"/>
      <c r="F24" s="274"/>
      <c r="G24" s="222"/>
    </row>
    <row r="25" spans="3:6" ht="13.5">
      <c r="C25" s="176"/>
      <c r="D25" s="177"/>
      <c r="E25" s="177"/>
      <c r="F25" s="176"/>
    </row>
    <row r="26" spans="3:6" ht="13.5">
      <c r="C26" s="176"/>
      <c r="D26" s="177"/>
      <c r="E26" s="177"/>
      <c r="F26" s="176"/>
    </row>
  </sheetData>
  <sheetProtection/>
  <mergeCells count="3">
    <mergeCell ref="C3:G3"/>
    <mergeCell ref="C5:F5"/>
    <mergeCell ref="A1:G1"/>
  </mergeCells>
  <printOptions horizontalCentered="1"/>
  <pageMargins left="0.7874015748031497" right="0.7874015748031497" top="1.141732283464567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CE,Félkövér"&amp;12
&amp;R&amp;"Times New Roman CE,Félkövér dőlt"&amp;11 10. melléklet a 3/2020. (II.28) önkormányzati rendelethez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92D050"/>
  </sheetPr>
  <dimension ref="A1:G167"/>
  <sheetViews>
    <sheetView zoomScale="120" zoomScaleNormal="120" zoomScaleSheetLayoutView="100" workbookViewId="0" topLeftCell="A1">
      <selection activeCell="E36" sqref="E36"/>
    </sheetView>
  </sheetViews>
  <sheetFormatPr defaultColWidth="9.00390625" defaultRowHeight="12.75"/>
  <cols>
    <col min="1" max="1" width="9.00390625" style="405" customWidth="1"/>
    <col min="2" max="2" width="75.875" style="405" customWidth="1"/>
    <col min="3" max="3" width="15.50390625" style="406" customWidth="1"/>
    <col min="4" max="5" width="15.50390625" style="405" customWidth="1"/>
    <col min="6" max="6" width="9.00390625" style="39" customWidth="1"/>
    <col min="7" max="16384" width="9.375" style="39" customWidth="1"/>
  </cols>
  <sheetData>
    <row r="1" spans="1:5" ht="15.75" customHeight="1">
      <c r="A1" s="620" t="s">
        <v>16</v>
      </c>
      <c r="B1" s="620"/>
      <c r="C1" s="620"/>
      <c r="D1" s="620"/>
      <c r="E1" s="620"/>
    </row>
    <row r="2" spans="1:5" ht="15.75" customHeight="1" thickBot="1">
      <c r="A2" s="621" t="s">
        <v>150</v>
      </c>
      <c r="B2" s="621"/>
      <c r="D2" s="146"/>
      <c r="E2" s="321" t="str">
        <f>'10.sz.mell'!G8</f>
        <v>Forintban!</v>
      </c>
    </row>
    <row r="3" spans="1:5" ht="37.5" customHeight="1" thickBot="1">
      <c r="A3" s="23" t="s">
        <v>70</v>
      </c>
      <c r="B3" s="24" t="s">
        <v>18</v>
      </c>
      <c r="C3" s="24" t="s">
        <v>616</v>
      </c>
      <c r="D3" s="428" t="s">
        <v>617</v>
      </c>
      <c r="E3" s="166" t="str">
        <f>+'1.sz.mell '!C3</f>
        <v>2020  évi előirányzat</v>
      </c>
    </row>
    <row r="4" spans="1:5" s="41" customFormat="1" ht="12" customHeight="1" thickBot="1">
      <c r="A4" s="32" t="s">
        <v>496</v>
      </c>
      <c r="B4" s="33" t="s">
        <v>497</v>
      </c>
      <c r="C4" s="33" t="s">
        <v>498</v>
      </c>
      <c r="D4" s="33" t="s">
        <v>500</v>
      </c>
      <c r="E4" s="471" t="s">
        <v>499</v>
      </c>
    </row>
    <row r="5" spans="1:5" s="1" customFormat="1" ht="12" customHeight="1" thickBot="1">
      <c r="A5" s="20" t="s">
        <v>19</v>
      </c>
      <c r="B5" s="21" t="s">
        <v>253</v>
      </c>
      <c r="C5" s="420">
        <f>+C6+C7+C8+C9+C10+C11</f>
        <v>30510740</v>
      </c>
      <c r="D5" s="420">
        <f>+D6+D7+D8+D9+D10+D11</f>
        <v>32213390</v>
      </c>
      <c r="E5" s="278">
        <f>+E6+E7+E8+E9+E10+E11</f>
        <v>27635708</v>
      </c>
    </row>
    <row r="6" spans="1:5" s="1" customFormat="1" ht="12" customHeight="1">
      <c r="A6" s="15" t="s">
        <v>99</v>
      </c>
      <c r="B6" s="439" t="s">
        <v>254</v>
      </c>
      <c r="C6" s="422">
        <v>18569780</v>
      </c>
      <c r="D6" s="422">
        <v>19274700</v>
      </c>
      <c r="E6" s="280">
        <f>'1.sz.mell '!C6</f>
        <v>19075268</v>
      </c>
    </row>
    <row r="7" spans="1:5" s="1" customFormat="1" ht="12" customHeight="1">
      <c r="A7" s="14" t="s">
        <v>100</v>
      </c>
      <c r="B7" s="440" t="s">
        <v>255</v>
      </c>
      <c r="C7" s="421"/>
      <c r="D7" s="421"/>
      <c r="E7" s="280">
        <f>'1.sz.mell '!C7</f>
        <v>0</v>
      </c>
    </row>
    <row r="8" spans="1:5" s="1" customFormat="1" ht="12" customHeight="1">
      <c r="A8" s="14" t="s">
        <v>101</v>
      </c>
      <c r="B8" s="440" t="s">
        <v>256</v>
      </c>
      <c r="C8" s="421">
        <v>4418440</v>
      </c>
      <c r="D8" s="421">
        <v>5864440</v>
      </c>
      <c r="E8" s="280">
        <f>'1.sz.mell '!C8</f>
        <v>6760440</v>
      </c>
    </row>
    <row r="9" spans="1:5" s="1" customFormat="1" ht="12" customHeight="1">
      <c r="A9" s="14" t="s">
        <v>102</v>
      </c>
      <c r="B9" s="440" t="s">
        <v>257</v>
      </c>
      <c r="C9" s="421">
        <v>1800000</v>
      </c>
      <c r="D9" s="421">
        <v>1800000</v>
      </c>
      <c r="E9" s="280">
        <f>'1.sz.mell '!C9</f>
        <v>1800000</v>
      </c>
    </row>
    <row r="10" spans="1:5" s="1" customFormat="1" ht="12" customHeight="1">
      <c r="A10" s="14" t="s">
        <v>146</v>
      </c>
      <c r="B10" s="307" t="s">
        <v>435</v>
      </c>
      <c r="C10" s="421">
        <v>5722520</v>
      </c>
      <c r="D10" s="421">
        <v>5218890</v>
      </c>
      <c r="E10" s="280">
        <f>'1.sz.mell '!C10</f>
        <v>0</v>
      </c>
    </row>
    <row r="11" spans="1:5" s="1" customFormat="1" ht="12" customHeight="1" thickBot="1">
      <c r="A11" s="16" t="s">
        <v>103</v>
      </c>
      <c r="B11" s="308" t="s">
        <v>436</v>
      </c>
      <c r="C11" s="421"/>
      <c r="D11" s="421">
        <v>55360</v>
      </c>
      <c r="E11" s="280">
        <f>'1.sz.mell '!C11</f>
        <v>0</v>
      </c>
    </row>
    <row r="12" spans="1:5" s="1" customFormat="1" ht="12" customHeight="1" thickBot="1">
      <c r="A12" s="20" t="s">
        <v>20</v>
      </c>
      <c r="B12" s="306" t="s">
        <v>258</v>
      </c>
      <c r="C12" s="420">
        <f>+C13+C14+C15+C16+C17</f>
        <v>6223661</v>
      </c>
      <c r="D12" s="420">
        <f>+D13+D14+D15+D16+D17</f>
        <v>6520844</v>
      </c>
      <c r="E12" s="278">
        <f>+E13+E14+E15+E16+E17</f>
        <v>4270655</v>
      </c>
    </row>
    <row r="13" spans="1:5" s="1" customFormat="1" ht="12" customHeight="1">
      <c r="A13" s="15" t="s">
        <v>105</v>
      </c>
      <c r="B13" s="439" t="s">
        <v>259</v>
      </c>
      <c r="C13" s="422"/>
      <c r="D13" s="422"/>
      <c r="E13" s="280">
        <f>'1.sz.mell '!C13</f>
        <v>0</v>
      </c>
    </row>
    <row r="14" spans="1:5" s="1" customFormat="1" ht="12" customHeight="1">
      <c r="A14" s="14" t="s">
        <v>106</v>
      </c>
      <c r="B14" s="440" t="s">
        <v>260</v>
      </c>
      <c r="C14" s="421"/>
      <c r="D14" s="421"/>
      <c r="E14" s="280">
        <f>'1.sz.mell '!C14</f>
        <v>0</v>
      </c>
    </row>
    <row r="15" spans="1:5" s="1" customFormat="1" ht="12" customHeight="1">
      <c r="A15" s="14" t="s">
        <v>107</v>
      </c>
      <c r="B15" s="440" t="s">
        <v>425</v>
      </c>
      <c r="C15" s="421"/>
      <c r="D15" s="421"/>
      <c r="E15" s="280">
        <f>'1.sz.mell '!C15</f>
        <v>0</v>
      </c>
    </row>
    <row r="16" spans="1:5" s="1" customFormat="1" ht="12" customHeight="1">
      <c r="A16" s="14" t="s">
        <v>108</v>
      </c>
      <c r="B16" s="440" t="s">
        <v>426</v>
      </c>
      <c r="C16" s="421"/>
      <c r="D16" s="421"/>
      <c r="E16" s="280">
        <f>'1.sz.mell '!C16</f>
        <v>0</v>
      </c>
    </row>
    <row r="17" spans="1:5" s="1" customFormat="1" ht="12" customHeight="1">
      <c r="A17" s="14" t="s">
        <v>109</v>
      </c>
      <c r="B17" s="440" t="s">
        <v>261</v>
      </c>
      <c r="C17" s="421">
        <v>6223661</v>
      </c>
      <c r="D17" s="421">
        <v>6520844</v>
      </c>
      <c r="E17" s="280">
        <f>'1.sz.mell '!C17</f>
        <v>4270655</v>
      </c>
    </row>
    <row r="18" spans="1:5" s="1" customFormat="1" ht="12" customHeight="1" thickBot="1">
      <c r="A18" s="16" t="s">
        <v>117</v>
      </c>
      <c r="B18" s="308" t="s">
        <v>262</v>
      </c>
      <c r="C18" s="423"/>
      <c r="D18" s="423"/>
      <c r="E18" s="280">
        <f>'1.sz.mell '!C18</f>
        <v>3170000</v>
      </c>
    </row>
    <row r="19" spans="1:5" s="1" customFormat="1" ht="12" customHeight="1" thickBot="1">
      <c r="A19" s="20" t="s">
        <v>21</v>
      </c>
      <c r="B19" s="21" t="s">
        <v>263</v>
      </c>
      <c r="C19" s="420">
        <f>+C20+C21+C22+C23+C24</f>
        <v>8838535</v>
      </c>
      <c r="D19" s="420">
        <f>+D20+D21+D22+D23+D24</f>
        <v>17582403</v>
      </c>
      <c r="E19" s="278">
        <f>+E20+E21+E22+E23+E24</f>
        <v>4455978</v>
      </c>
    </row>
    <row r="20" spans="1:5" s="1" customFormat="1" ht="12" customHeight="1">
      <c r="A20" s="15" t="s">
        <v>88</v>
      </c>
      <c r="B20" s="439" t="s">
        <v>264</v>
      </c>
      <c r="C20" s="422">
        <v>8495234</v>
      </c>
      <c r="D20" s="422"/>
      <c r="E20" s="280">
        <f>'1.sz.mell '!C20</f>
        <v>0</v>
      </c>
    </row>
    <row r="21" spans="1:5" s="1" customFormat="1" ht="12" customHeight="1">
      <c r="A21" s="14" t="s">
        <v>89</v>
      </c>
      <c r="B21" s="440" t="s">
        <v>265</v>
      </c>
      <c r="C21" s="421"/>
      <c r="D21" s="421"/>
      <c r="E21" s="280">
        <f>'1.sz.mell '!C21</f>
        <v>0</v>
      </c>
    </row>
    <row r="22" spans="1:5" s="1" customFormat="1" ht="12" customHeight="1">
      <c r="A22" s="14" t="s">
        <v>90</v>
      </c>
      <c r="B22" s="440" t="s">
        <v>427</v>
      </c>
      <c r="C22" s="421"/>
      <c r="D22" s="421"/>
      <c r="E22" s="280">
        <f>'1.sz.mell '!C22</f>
        <v>0</v>
      </c>
    </row>
    <row r="23" spans="1:5" s="1" customFormat="1" ht="12" customHeight="1">
      <c r="A23" s="14" t="s">
        <v>91</v>
      </c>
      <c r="B23" s="440" t="s">
        <v>428</v>
      </c>
      <c r="C23" s="421"/>
      <c r="D23" s="421"/>
      <c r="E23" s="280">
        <f>'1.sz.mell '!C23</f>
        <v>0</v>
      </c>
    </row>
    <row r="24" spans="1:5" s="1" customFormat="1" ht="12" customHeight="1">
      <c r="A24" s="14" t="s">
        <v>169</v>
      </c>
      <c r="B24" s="440" t="s">
        <v>266</v>
      </c>
      <c r="C24" s="421">
        <v>343301</v>
      </c>
      <c r="D24" s="422">
        <v>17582403</v>
      </c>
      <c r="E24" s="280">
        <f>'1.sz.mell '!C24</f>
        <v>4455978</v>
      </c>
    </row>
    <row r="25" spans="1:5" s="1" customFormat="1" ht="12" customHeight="1" thickBot="1">
      <c r="A25" s="16" t="s">
        <v>170</v>
      </c>
      <c r="B25" s="441" t="s">
        <v>267</v>
      </c>
      <c r="C25" s="423"/>
      <c r="D25" s="423"/>
      <c r="E25" s="280"/>
    </row>
    <row r="26" spans="1:5" s="1" customFormat="1" ht="12" customHeight="1" thickBot="1">
      <c r="A26" s="20" t="s">
        <v>171</v>
      </c>
      <c r="B26" s="21" t="s">
        <v>268</v>
      </c>
      <c r="C26" s="427">
        <f>SUM(C27:C33)</f>
        <v>7919920</v>
      </c>
      <c r="D26" s="427">
        <f>SUM(D27:D33)</f>
        <v>8079409</v>
      </c>
      <c r="E26" s="470">
        <f>SUM(E27:E33)</f>
        <v>7010000</v>
      </c>
    </row>
    <row r="27" spans="1:5" s="1" customFormat="1" ht="12" customHeight="1">
      <c r="A27" s="15" t="s">
        <v>269</v>
      </c>
      <c r="B27" s="439" t="s">
        <v>560</v>
      </c>
      <c r="C27" s="422">
        <v>1898048</v>
      </c>
      <c r="D27" s="422">
        <v>1838923</v>
      </c>
      <c r="E27" s="312">
        <f>'1.sz.mell '!C27</f>
        <v>1950000</v>
      </c>
    </row>
    <row r="28" spans="1:5" s="1" customFormat="1" ht="12" customHeight="1">
      <c r="A28" s="14" t="s">
        <v>270</v>
      </c>
      <c r="B28" s="440" t="s">
        <v>561</v>
      </c>
      <c r="C28" s="421"/>
      <c r="D28" s="421"/>
      <c r="E28" s="313">
        <f>'1.sz.mell '!C28</f>
        <v>0</v>
      </c>
    </row>
    <row r="29" spans="1:5" s="1" customFormat="1" ht="12" customHeight="1">
      <c r="A29" s="14" t="s">
        <v>271</v>
      </c>
      <c r="B29" s="440" t="s">
        <v>562</v>
      </c>
      <c r="C29" s="421">
        <v>4453466</v>
      </c>
      <c r="D29" s="421">
        <v>4498155</v>
      </c>
      <c r="E29" s="313">
        <f>'1.sz.mell '!C29</f>
        <v>3500000</v>
      </c>
    </row>
    <row r="30" spans="1:5" s="1" customFormat="1" ht="12" customHeight="1">
      <c r="A30" s="14" t="s">
        <v>272</v>
      </c>
      <c r="B30" s="440" t="s">
        <v>563</v>
      </c>
      <c r="C30" s="421"/>
      <c r="D30" s="421"/>
      <c r="E30" s="313">
        <f>'1.sz.mell '!C30</f>
        <v>10000</v>
      </c>
    </row>
    <row r="31" spans="1:5" s="1" customFormat="1" ht="12" customHeight="1">
      <c r="A31" s="14" t="s">
        <v>557</v>
      </c>
      <c r="B31" s="440" t="s">
        <v>273</v>
      </c>
      <c r="C31" s="421">
        <v>1546523</v>
      </c>
      <c r="D31" s="421">
        <v>1713221</v>
      </c>
      <c r="E31" s="313">
        <f>'1.sz.mell '!C31</f>
        <v>1500000</v>
      </c>
    </row>
    <row r="32" spans="1:5" s="1" customFormat="1" ht="12" customHeight="1">
      <c r="A32" s="14" t="s">
        <v>558</v>
      </c>
      <c r="B32" s="440" t="s">
        <v>274</v>
      </c>
      <c r="C32" s="421"/>
      <c r="D32" s="421"/>
      <c r="E32" s="313">
        <f>'1.sz.mell '!C32</f>
        <v>0</v>
      </c>
    </row>
    <row r="33" spans="1:5" s="1" customFormat="1" ht="12" customHeight="1" thickBot="1">
      <c r="A33" s="16" t="s">
        <v>559</v>
      </c>
      <c r="B33" s="441" t="s">
        <v>275</v>
      </c>
      <c r="C33" s="423">
        <v>21883</v>
      </c>
      <c r="D33" s="423">
        <v>29110</v>
      </c>
      <c r="E33" s="314">
        <f>'1.sz.mell '!C33</f>
        <v>50000</v>
      </c>
    </row>
    <row r="34" spans="1:5" s="1" customFormat="1" ht="12" customHeight="1" thickBot="1">
      <c r="A34" s="20" t="s">
        <v>23</v>
      </c>
      <c r="B34" s="21" t="s">
        <v>437</v>
      </c>
      <c r="C34" s="420">
        <f>SUM(C35:C45)</f>
        <v>6657719</v>
      </c>
      <c r="D34" s="420">
        <f>SUM(D35:D45)</f>
        <v>5896386</v>
      </c>
      <c r="E34" s="278">
        <f>SUM(E35:E45)</f>
        <v>5879000</v>
      </c>
    </row>
    <row r="35" spans="1:5" s="1" customFormat="1" ht="12" customHeight="1">
      <c r="A35" s="15" t="s">
        <v>92</v>
      </c>
      <c r="B35" s="439" t="s">
        <v>278</v>
      </c>
      <c r="C35" s="422">
        <v>177500</v>
      </c>
      <c r="D35" s="422">
        <v>302000</v>
      </c>
      <c r="E35" s="280">
        <f>'1.sz.mell '!C35</f>
        <v>0</v>
      </c>
    </row>
    <row r="36" spans="1:5" s="1" customFormat="1" ht="12" customHeight="1">
      <c r="A36" s="14" t="s">
        <v>93</v>
      </c>
      <c r="B36" s="440" t="s">
        <v>279</v>
      </c>
      <c r="C36" s="421">
        <v>80500</v>
      </c>
      <c r="D36" s="421">
        <v>44000</v>
      </c>
      <c r="E36" s="280">
        <f>'1.sz.mell '!C36</f>
        <v>18000</v>
      </c>
    </row>
    <row r="37" spans="1:5" s="1" customFormat="1" ht="12" customHeight="1">
      <c r="A37" s="14" t="s">
        <v>94</v>
      </c>
      <c r="B37" s="440" t="s">
        <v>280</v>
      </c>
      <c r="C37" s="421">
        <v>51650</v>
      </c>
      <c r="D37" s="421">
        <v>104175</v>
      </c>
      <c r="E37" s="280">
        <f>'1.sz.mell '!C37</f>
        <v>40000</v>
      </c>
    </row>
    <row r="38" spans="1:5" s="1" customFormat="1" ht="12" customHeight="1">
      <c r="A38" s="14" t="s">
        <v>173</v>
      </c>
      <c r="B38" s="440" t="s">
        <v>281</v>
      </c>
      <c r="C38" s="421">
        <v>5424700</v>
      </c>
      <c r="D38" s="421">
        <v>4447828</v>
      </c>
      <c r="E38" s="280">
        <f>'1.sz.mell '!C38</f>
        <v>5316000</v>
      </c>
    </row>
    <row r="39" spans="1:5" s="1" customFormat="1" ht="12" customHeight="1">
      <c r="A39" s="14" t="s">
        <v>174</v>
      </c>
      <c r="B39" s="440" t="s">
        <v>282</v>
      </c>
      <c r="C39" s="421">
        <v>779845</v>
      </c>
      <c r="D39" s="421">
        <v>887535</v>
      </c>
      <c r="E39" s="280">
        <f>'1.sz.mell '!C39</f>
        <v>500000</v>
      </c>
    </row>
    <row r="40" spans="1:5" s="1" customFormat="1" ht="12" customHeight="1">
      <c r="A40" s="14" t="s">
        <v>175</v>
      </c>
      <c r="B40" s="440" t="s">
        <v>283</v>
      </c>
      <c r="C40" s="421"/>
      <c r="D40" s="421"/>
      <c r="E40" s="280">
        <f>'1.sz.mell '!C40</f>
        <v>0</v>
      </c>
    </row>
    <row r="41" spans="1:5" s="1" customFormat="1" ht="12" customHeight="1">
      <c r="A41" s="14" t="s">
        <v>176</v>
      </c>
      <c r="B41" s="440" t="s">
        <v>284</v>
      </c>
      <c r="C41" s="421"/>
      <c r="D41" s="421"/>
      <c r="E41" s="280">
        <f>'1.sz.mell '!C41</f>
        <v>0</v>
      </c>
    </row>
    <row r="42" spans="1:5" s="1" customFormat="1" ht="12" customHeight="1">
      <c r="A42" s="14" t="s">
        <v>177</v>
      </c>
      <c r="B42" s="440" t="s">
        <v>564</v>
      </c>
      <c r="C42" s="421">
        <v>74</v>
      </c>
      <c r="D42" s="421">
        <v>45</v>
      </c>
      <c r="E42" s="280">
        <f>'1.sz.mell '!C42</f>
        <v>5000</v>
      </c>
    </row>
    <row r="43" spans="1:5" s="1" customFormat="1" ht="12" customHeight="1">
      <c r="A43" s="14" t="s">
        <v>276</v>
      </c>
      <c r="B43" s="440" t="s">
        <v>286</v>
      </c>
      <c r="C43" s="424"/>
      <c r="D43" s="424"/>
      <c r="E43" s="280">
        <f>'1.sz.mell '!C43</f>
        <v>0</v>
      </c>
    </row>
    <row r="44" spans="1:5" s="1" customFormat="1" ht="12" customHeight="1">
      <c r="A44" s="16" t="s">
        <v>277</v>
      </c>
      <c r="B44" s="441" t="s">
        <v>439</v>
      </c>
      <c r="C44" s="425"/>
      <c r="D44" s="425"/>
      <c r="E44" s="280">
        <f>'1.sz.mell '!C44</f>
        <v>0</v>
      </c>
    </row>
    <row r="45" spans="1:5" s="1" customFormat="1" ht="12" customHeight="1" thickBot="1">
      <c r="A45" s="16" t="s">
        <v>438</v>
      </c>
      <c r="B45" s="308" t="s">
        <v>287</v>
      </c>
      <c r="C45" s="425">
        <v>143450</v>
      </c>
      <c r="D45" s="425">
        <v>110803</v>
      </c>
      <c r="E45" s="280">
        <f>'1.sz.mell '!C45</f>
        <v>0</v>
      </c>
    </row>
    <row r="46" spans="1:5" s="1" customFormat="1" ht="12" customHeight="1" thickBot="1">
      <c r="A46" s="20" t="s">
        <v>24</v>
      </c>
      <c r="B46" s="21" t="s">
        <v>288</v>
      </c>
      <c r="C46" s="420">
        <f>SUM(C47:C51)</f>
        <v>0</v>
      </c>
      <c r="D46" s="420">
        <f>SUM(D47:D51)</f>
        <v>0</v>
      </c>
      <c r="E46" s="278">
        <f>SUM(E47:E51)</f>
        <v>0</v>
      </c>
    </row>
    <row r="47" spans="1:5" s="1" customFormat="1" ht="12" customHeight="1">
      <c r="A47" s="15" t="s">
        <v>95</v>
      </c>
      <c r="B47" s="439" t="s">
        <v>292</v>
      </c>
      <c r="C47" s="485"/>
      <c r="D47" s="485"/>
      <c r="E47" s="304">
        <f>'1.sz.mell '!C47</f>
        <v>0</v>
      </c>
    </row>
    <row r="48" spans="1:5" s="1" customFormat="1" ht="12" customHeight="1">
      <c r="A48" s="14" t="s">
        <v>96</v>
      </c>
      <c r="B48" s="440" t="s">
        <v>293</v>
      </c>
      <c r="C48" s="424"/>
      <c r="D48" s="424"/>
      <c r="E48" s="304">
        <f>'1.sz.mell '!C48</f>
        <v>0</v>
      </c>
    </row>
    <row r="49" spans="1:5" s="1" customFormat="1" ht="12" customHeight="1">
      <c r="A49" s="14" t="s">
        <v>289</v>
      </c>
      <c r="B49" s="440" t="s">
        <v>294</v>
      </c>
      <c r="C49" s="424"/>
      <c r="D49" s="424"/>
      <c r="E49" s="304">
        <f>'1.sz.mell '!C49</f>
        <v>0</v>
      </c>
    </row>
    <row r="50" spans="1:5" s="1" customFormat="1" ht="12" customHeight="1">
      <c r="A50" s="14" t="s">
        <v>290</v>
      </c>
      <c r="B50" s="440" t="s">
        <v>295</v>
      </c>
      <c r="C50" s="424"/>
      <c r="D50" s="424"/>
      <c r="E50" s="304">
        <f>'1.sz.mell '!C50</f>
        <v>0</v>
      </c>
    </row>
    <row r="51" spans="1:5" s="1" customFormat="1" ht="12" customHeight="1" thickBot="1">
      <c r="A51" s="16" t="s">
        <v>291</v>
      </c>
      <c r="B51" s="308" t="s">
        <v>296</v>
      </c>
      <c r="C51" s="425"/>
      <c r="D51" s="425"/>
      <c r="E51" s="304">
        <f>'1.sz.mell '!C51</f>
        <v>0</v>
      </c>
    </row>
    <row r="52" spans="1:5" s="1" customFormat="1" ht="12" customHeight="1" thickBot="1">
      <c r="A52" s="20" t="s">
        <v>178</v>
      </c>
      <c r="B52" s="21" t="s">
        <v>297</v>
      </c>
      <c r="C52" s="420">
        <f>SUM(C53:C55)</f>
        <v>395200</v>
      </c>
      <c r="D52" s="420">
        <f>SUM(D53:D55)</f>
        <v>557217</v>
      </c>
      <c r="E52" s="278">
        <f>SUM(E53:E55)</f>
        <v>37040</v>
      </c>
    </row>
    <row r="53" spans="1:5" s="1" customFormat="1" ht="12" customHeight="1">
      <c r="A53" s="15" t="s">
        <v>97</v>
      </c>
      <c r="B53" s="439" t="s">
        <v>298</v>
      </c>
      <c r="C53" s="422"/>
      <c r="D53" s="422"/>
      <c r="E53" s="280">
        <f>'1.sz.mell '!C53</f>
        <v>0</v>
      </c>
    </row>
    <row r="54" spans="1:5" s="1" customFormat="1" ht="12" customHeight="1">
      <c r="A54" s="14" t="s">
        <v>98</v>
      </c>
      <c r="B54" s="440" t="s">
        <v>429</v>
      </c>
      <c r="C54" s="421"/>
      <c r="D54" s="421"/>
      <c r="E54" s="280">
        <f>'1.sz.mell '!C54</f>
        <v>0</v>
      </c>
    </row>
    <row r="55" spans="1:5" s="1" customFormat="1" ht="12" customHeight="1">
      <c r="A55" s="14" t="s">
        <v>301</v>
      </c>
      <c r="B55" s="440" t="s">
        <v>299</v>
      </c>
      <c r="C55" s="421">
        <v>395200</v>
      </c>
      <c r="D55" s="421">
        <v>557217</v>
      </c>
      <c r="E55" s="280">
        <f>'1.sz.mell '!C55</f>
        <v>37040</v>
      </c>
    </row>
    <row r="56" spans="1:5" s="1" customFormat="1" ht="12" customHeight="1" thickBot="1">
      <c r="A56" s="16" t="s">
        <v>302</v>
      </c>
      <c r="B56" s="308" t="s">
        <v>300</v>
      </c>
      <c r="C56" s="423"/>
      <c r="D56" s="423"/>
      <c r="E56" s="280">
        <f>'1.sz.mell '!C56</f>
        <v>0</v>
      </c>
    </row>
    <row r="57" spans="1:5" s="1" customFormat="1" ht="12" customHeight="1" thickBot="1">
      <c r="A57" s="20" t="s">
        <v>26</v>
      </c>
      <c r="B57" s="306" t="s">
        <v>303</v>
      </c>
      <c r="C57" s="420">
        <f>SUM(C58:C60)</f>
        <v>578978</v>
      </c>
      <c r="D57" s="420">
        <f>SUM(D58:D60)</f>
        <v>0</v>
      </c>
      <c r="E57" s="278">
        <f>SUM(E58:E60)</f>
        <v>0</v>
      </c>
    </row>
    <row r="58" spans="1:5" s="1" customFormat="1" ht="12" customHeight="1">
      <c r="A58" s="15" t="s">
        <v>179</v>
      </c>
      <c r="B58" s="439" t="s">
        <v>305</v>
      </c>
      <c r="C58" s="424"/>
      <c r="D58" s="424"/>
      <c r="E58" s="282">
        <f>'1.sz.mell '!C58</f>
        <v>0</v>
      </c>
    </row>
    <row r="59" spans="1:5" s="1" customFormat="1" ht="12" customHeight="1">
      <c r="A59" s="14" t="s">
        <v>180</v>
      </c>
      <c r="B59" s="440" t="s">
        <v>430</v>
      </c>
      <c r="C59" s="424"/>
      <c r="D59" s="424"/>
      <c r="E59" s="282">
        <f>'1.sz.mell '!C59</f>
        <v>0</v>
      </c>
    </row>
    <row r="60" spans="1:5" s="1" customFormat="1" ht="12" customHeight="1">
      <c r="A60" s="14" t="s">
        <v>231</v>
      </c>
      <c r="B60" s="440" t="s">
        <v>306</v>
      </c>
      <c r="C60" s="424">
        <v>578978</v>
      </c>
      <c r="D60" s="424"/>
      <c r="E60" s="282">
        <f>'1.sz.mell '!C60</f>
        <v>0</v>
      </c>
    </row>
    <row r="61" spans="1:5" s="1" customFormat="1" ht="12" customHeight="1" thickBot="1">
      <c r="A61" s="16" t="s">
        <v>304</v>
      </c>
      <c r="B61" s="308" t="s">
        <v>307</v>
      </c>
      <c r="C61" s="424"/>
      <c r="D61" s="424"/>
      <c r="E61" s="282">
        <f>'1.sz.mell '!C61</f>
        <v>0</v>
      </c>
    </row>
    <row r="62" spans="1:5" s="1" customFormat="1" ht="12" customHeight="1" thickBot="1">
      <c r="A62" s="510" t="s">
        <v>479</v>
      </c>
      <c r="B62" s="21" t="s">
        <v>308</v>
      </c>
      <c r="C62" s="427">
        <f>+C5+C12+C19+C26+C34+C46+C52+C57</f>
        <v>61124753</v>
      </c>
      <c r="D62" s="427">
        <f>+D5+D12+D19+D26+D34+D46+D52+D57</f>
        <v>70849649</v>
      </c>
      <c r="E62" s="470">
        <f>+E5+E12+E19+E26+E34+E46+E52+E57</f>
        <v>49288381</v>
      </c>
    </row>
    <row r="63" spans="1:5" s="1" customFormat="1" ht="12" customHeight="1" thickBot="1">
      <c r="A63" s="486" t="s">
        <v>309</v>
      </c>
      <c r="B63" s="306" t="s">
        <v>548</v>
      </c>
      <c r="C63" s="420">
        <f>SUM(C64:C66)</f>
        <v>0</v>
      </c>
      <c r="D63" s="420">
        <f>SUM(D64:D66)</f>
        <v>0</v>
      </c>
      <c r="E63" s="278">
        <f>SUM(E64:E66)</f>
        <v>0</v>
      </c>
    </row>
    <row r="64" spans="1:5" s="1" customFormat="1" ht="12" customHeight="1">
      <c r="A64" s="15" t="s">
        <v>338</v>
      </c>
      <c r="B64" s="439" t="s">
        <v>311</v>
      </c>
      <c r="C64" s="424"/>
      <c r="D64" s="424"/>
      <c r="E64" s="282">
        <f>'1.sz.mell '!C64</f>
        <v>0</v>
      </c>
    </row>
    <row r="65" spans="1:5" s="1" customFormat="1" ht="12" customHeight="1">
      <c r="A65" s="14" t="s">
        <v>347</v>
      </c>
      <c r="B65" s="440" t="s">
        <v>312</v>
      </c>
      <c r="C65" s="424"/>
      <c r="D65" s="424"/>
      <c r="E65" s="282">
        <f>'1.sz.mell '!C65</f>
        <v>0</v>
      </c>
    </row>
    <row r="66" spans="1:5" s="1" customFormat="1" ht="12" customHeight="1" thickBot="1">
      <c r="A66" s="16" t="s">
        <v>348</v>
      </c>
      <c r="B66" s="504" t="s">
        <v>464</v>
      </c>
      <c r="C66" s="424"/>
      <c r="D66" s="424"/>
      <c r="E66" s="282">
        <f>'1.sz.mell '!C66</f>
        <v>0</v>
      </c>
    </row>
    <row r="67" spans="1:5" s="1" customFormat="1" ht="12" customHeight="1" thickBot="1">
      <c r="A67" s="486" t="s">
        <v>314</v>
      </c>
      <c r="B67" s="306" t="s">
        <v>315</v>
      </c>
      <c r="C67" s="420">
        <f>SUM(C68:C71)</f>
        <v>0</v>
      </c>
      <c r="D67" s="420">
        <f>SUM(D68:D71)</f>
        <v>0</v>
      </c>
      <c r="E67" s="278">
        <f>SUM(E68:E71)</f>
        <v>0</v>
      </c>
    </row>
    <row r="68" spans="1:5" s="1" customFormat="1" ht="12" customHeight="1">
      <c r="A68" s="15" t="s">
        <v>147</v>
      </c>
      <c r="B68" s="589" t="s">
        <v>316</v>
      </c>
      <c r="C68" s="424"/>
      <c r="D68" s="424"/>
      <c r="E68" s="282">
        <f>'1.sz.mell '!C68</f>
        <v>0</v>
      </c>
    </row>
    <row r="69" spans="1:7" s="1" customFormat="1" ht="13.5" customHeight="1">
      <c r="A69" s="14" t="s">
        <v>148</v>
      </c>
      <c r="B69" s="589" t="s">
        <v>577</v>
      </c>
      <c r="C69" s="424"/>
      <c r="D69" s="424"/>
      <c r="E69" s="282">
        <f>'1.sz.mell '!C69</f>
        <v>0</v>
      </c>
      <c r="G69" s="42"/>
    </row>
    <row r="70" spans="1:5" s="1" customFormat="1" ht="12" customHeight="1">
      <c r="A70" s="14" t="s">
        <v>339</v>
      </c>
      <c r="B70" s="589" t="s">
        <v>317</v>
      </c>
      <c r="C70" s="424"/>
      <c r="D70" s="424"/>
      <c r="E70" s="282">
        <f>'1.sz.mell '!C70</f>
        <v>0</v>
      </c>
    </row>
    <row r="71" spans="1:5" s="1" customFormat="1" ht="12" customHeight="1" thickBot="1">
      <c r="A71" s="16" t="s">
        <v>340</v>
      </c>
      <c r="B71" s="590" t="s">
        <v>578</v>
      </c>
      <c r="C71" s="424"/>
      <c r="D71" s="424"/>
      <c r="E71" s="282">
        <f>'1.sz.mell '!C71</f>
        <v>0</v>
      </c>
    </row>
    <row r="72" spans="1:5" s="1" customFormat="1" ht="12" customHeight="1" thickBot="1">
      <c r="A72" s="486" t="s">
        <v>318</v>
      </c>
      <c r="B72" s="306" t="s">
        <v>319</v>
      </c>
      <c r="C72" s="420">
        <f>SUM(C73:C74)</f>
        <v>88988825</v>
      </c>
      <c r="D72" s="420">
        <f>SUM(D73:D74)</f>
        <v>90431747</v>
      </c>
      <c r="E72" s="278">
        <f>SUM(E73:E74)</f>
        <v>111065112</v>
      </c>
    </row>
    <row r="73" spans="1:5" s="1" customFormat="1" ht="12" customHeight="1">
      <c r="A73" s="15" t="s">
        <v>341</v>
      </c>
      <c r="B73" s="439" t="s">
        <v>320</v>
      </c>
      <c r="C73" s="424">
        <v>88988825</v>
      </c>
      <c r="D73" s="424">
        <v>90431747</v>
      </c>
      <c r="E73" s="282">
        <f>'1.sz.mell '!C73</f>
        <v>111065112</v>
      </c>
    </row>
    <row r="74" spans="1:5" s="1" customFormat="1" ht="12" customHeight="1" thickBot="1">
      <c r="A74" s="16" t="s">
        <v>342</v>
      </c>
      <c r="B74" s="308" t="s">
        <v>321</v>
      </c>
      <c r="C74" s="424"/>
      <c r="D74" s="424"/>
      <c r="E74" s="282">
        <f>'1.sz.mell '!C74</f>
        <v>0</v>
      </c>
    </row>
    <row r="75" spans="1:5" s="1" customFormat="1" ht="12" customHeight="1" thickBot="1">
      <c r="A75" s="486" t="s">
        <v>322</v>
      </c>
      <c r="B75" s="306" t="s">
        <v>323</v>
      </c>
      <c r="C75" s="420">
        <f>SUM(C76:C78)</f>
        <v>0</v>
      </c>
      <c r="D75" s="420">
        <f>SUM(D76:D78)</f>
        <v>0</v>
      </c>
      <c r="E75" s="278">
        <f>SUM(E76:E78)</f>
        <v>0</v>
      </c>
    </row>
    <row r="76" spans="1:5" s="1" customFormat="1" ht="12" customHeight="1">
      <c r="A76" s="15" t="s">
        <v>343</v>
      </c>
      <c r="B76" s="439" t="s">
        <v>324</v>
      </c>
      <c r="C76" s="424"/>
      <c r="D76" s="424"/>
      <c r="E76" s="282">
        <f>'1.sz.mell '!C76</f>
        <v>0</v>
      </c>
    </row>
    <row r="77" spans="1:5" s="1" customFormat="1" ht="12" customHeight="1">
      <c r="A77" s="14" t="s">
        <v>344</v>
      </c>
      <c r="B77" s="440" t="s">
        <v>325</v>
      </c>
      <c r="C77" s="424"/>
      <c r="D77" s="424"/>
      <c r="E77" s="282">
        <f>'1.sz.mell '!C77</f>
        <v>0</v>
      </c>
    </row>
    <row r="78" spans="1:5" s="1" customFormat="1" ht="12" customHeight="1" thickBot="1">
      <c r="A78" s="16" t="s">
        <v>345</v>
      </c>
      <c r="B78" s="308" t="s">
        <v>579</v>
      </c>
      <c r="C78" s="424"/>
      <c r="D78" s="424"/>
      <c r="E78" s="282">
        <f>'1.sz.mell '!C78</f>
        <v>0</v>
      </c>
    </row>
    <row r="79" spans="1:5" s="1" customFormat="1" ht="12" customHeight="1" thickBot="1">
      <c r="A79" s="486" t="s">
        <v>326</v>
      </c>
      <c r="B79" s="306" t="s">
        <v>346</v>
      </c>
      <c r="C79" s="420">
        <f>SUM(C80:C83)</f>
        <v>0</v>
      </c>
      <c r="D79" s="420">
        <f>SUM(D80:D83)</f>
        <v>0</v>
      </c>
      <c r="E79" s="278">
        <f>SUM(E80:E83)</f>
        <v>0</v>
      </c>
    </row>
    <row r="80" spans="1:5" s="1" customFormat="1" ht="12" customHeight="1">
      <c r="A80" s="443" t="s">
        <v>327</v>
      </c>
      <c r="B80" s="439" t="s">
        <v>328</v>
      </c>
      <c r="C80" s="424"/>
      <c r="D80" s="424"/>
      <c r="E80" s="282">
        <f>'1.sz.mell '!C80</f>
        <v>0</v>
      </c>
    </row>
    <row r="81" spans="1:5" s="1" customFormat="1" ht="12" customHeight="1">
      <c r="A81" s="444" t="s">
        <v>329</v>
      </c>
      <c r="B81" s="440" t="s">
        <v>330</v>
      </c>
      <c r="C81" s="424"/>
      <c r="D81" s="424"/>
      <c r="E81" s="282">
        <f>'1.sz.mell '!C81</f>
        <v>0</v>
      </c>
    </row>
    <row r="82" spans="1:5" s="1" customFormat="1" ht="12" customHeight="1">
      <c r="A82" s="444" t="s">
        <v>331</v>
      </c>
      <c r="B82" s="440" t="s">
        <v>332</v>
      </c>
      <c r="C82" s="424"/>
      <c r="D82" s="424"/>
      <c r="E82" s="282">
        <f>'1.sz.mell '!C82</f>
        <v>0</v>
      </c>
    </row>
    <row r="83" spans="1:5" s="1" customFormat="1" ht="12" customHeight="1" thickBot="1">
      <c r="A83" s="445" t="s">
        <v>333</v>
      </c>
      <c r="B83" s="308" t="s">
        <v>334</v>
      </c>
      <c r="C83" s="424"/>
      <c r="D83" s="424"/>
      <c r="E83" s="282">
        <f>'1.sz.mell '!C83</f>
        <v>0</v>
      </c>
    </row>
    <row r="84" spans="1:5" s="1" customFormat="1" ht="12" customHeight="1" thickBot="1">
      <c r="A84" s="486" t="s">
        <v>335</v>
      </c>
      <c r="B84" s="306" t="s">
        <v>478</v>
      </c>
      <c r="C84" s="488"/>
      <c r="D84" s="488"/>
      <c r="E84" s="489"/>
    </row>
    <row r="85" spans="1:5" s="1" customFormat="1" ht="12" customHeight="1" thickBot="1">
      <c r="A85" s="486" t="s">
        <v>337</v>
      </c>
      <c r="B85" s="306" t="s">
        <v>336</v>
      </c>
      <c r="C85" s="488"/>
      <c r="D85" s="488"/>
      <c r="E85" s="489"/>
    </row>
    <row r="86" spans="1:5" s="1" customFormat="1" ht="12" customHeight="1" thickBot="1">
      <c r="A86" s="486" t="s">
        <v>349</v>
      </c>
      <c r="B86" s="446" t="s">
        <v>481</v>
      </c>
      <c r="C86" s="427">
        <f>+C63+C67+C72+C75+C79+C85+C84</f>
        <v>88988825</v>
      </c>
      <c r="D86" s="427">
        <f>+D63+D67+D72+D75+D79+D85+D84</f>
        <v>90431747</v>
      </c>
      <c r="E86" s="470">
        <f>+E63+E67+E72+E75+E79+E85+E84</f>
        <v>111065112</v>
      </c>
    </row>
    <row r="87" spans="1:5" s="1" customFormat="1" ht="12" customHeight="1" thickBot="1">
      <c r="A87" s="487" t="s">
        <v>480</v>
      </c>
      <c r="B87" s="447" t="s">
        <v>482</v>
      </c>
      <c r="C87" s="427">
        <f>+C62+C86</f>
        <v>150113578</v>
      </c>
      <c r="D87" s="427">
        <f>+D62+D86</f>
        <v>161281396</v>
      </c>
      <c r="E87" s="470">
        <f>+E62+E86</f>
        <v>160353493</v>
      </c>
    </row>
    <row r="88" spans="1:5" s="1" customFormat="1" ht="12" customHeight="1">
      <c r="A88" s="389"/>
      <c r="B88" s="390"/>
      <c r="C88" s="391"/>
      <c r="D88" s="392"/>
      <c r="E88" s="393"/>
    </row>
    <row r="89" spans="1:5" s="1" customFormat="1" ht="12" customHeight="1">
      <c r="A89" s="620" t="s">
        <v>48</v>
      </c>
      <c r="B89" s="620"/>
      <c r="C89" s="620"/>
      <c r="D89" s="620"/>
      <c r="E89" s="620"/>
    </row>
    <row r="90" spans="1:5" s="1" customFormat="1" ht="12" customHeight="1" thickBot="1">
      <c r="A90" s="622" t="s">
        <v>151</v>
      </c>
      <c r="B90" s="622"/>
      <c r="C90" s="406"/>
      <c r="D90" s="146"/>
      <c r="E90" s="321" t="str">
        <f>E2</f>
        <v>Forintban!</v>
      </c>
    </row>
    <row r="91" spans="1:6" s="1" customFormat="1" ht="24" customHeight="1" thickBot="1">
      <c r="A91" s="23" t="s">
        <v>17</v>
      </c>
      <c r="B91" s="24" t="s">
        <v>49</v>
      </c>
      <c r="C91" s="24" t="str">
        <f>+C3</f>
        <v>2018. évi tény</v>
      </c>
      <c r="D91" s="24" t="str">
        <f>+D3</f>
        <v>2019 évi várható</v>
      </c>
      <c r="E91" s="166" t="str">
        <f>+E3</f>
        <v>2020  évi előirányzat</v>
      </c>
      <c r="F91" s="154"/>
    </row>
    <row r="92" spans="1:6" s="1" customFormat="1" ht="12" customHeight="1" thickBot="1">
      <c r="A92" s="32" t="s">
        <v>496</v>
      </c>
      <c r="B92" s="33" t="s">
        <v>497</v>
      </c>
      <c r="C92" s="33" t="s">
        <v>498</v>
      </c>
      <c r="D92" s="33" t="s">
        <v>500</v>
      </c>
      <c r="E92" s="471" t="s">
        <v>499</v>
      </c>
      <c r="F92" s="154"/>
    </row>
    <row r="93" spans="1:6" s="1" customFormat="1" ht="15" customHeight="1" thickBot="1">
      <c r="A93" s="22" t="s">
        <v>19</v>
      </c>
      <c r="B93" s="28" t="s">
        <v>440</v>
      </c>
      <c r="C93" s="419">
        <f>C94+C95+C96+C97+C98+C111</f>
        <v>44631700</v>
      </c>
      <c r="D93" s="419">
        <f>D94+D95+D96+D97+D98+D111</f>
        <v>45746809</v>
      </c>
      <c r="E93" s="514">
        <f>E94+E95+E96+E97+E98+E111</f>
        <v>73680047</v>
      </c>
      <c r="F93" s="154"/>
    </row>
    <row r="94" spans="1:5" s="1" customFormat="1" ht="12.75" customHeight="1">
      <c r="A94" s="17" t="s">
        <v>99</v>
      </c>
      <c r="B94" s="10" t="s">
        <v>50</v>
      </c>
      <c r="C94" s="520">
        <v>15503233</v>
      </c>
      <c r="D94" s="520">
        <v>15020972</v>
      </c>
      <c r="E94" s="515">
        <f>'1.sz.mell '!C94</f>
        <v>13298855</v>
      </c>
    </row>
    <row r="95" spans="1:5" ht="16.5" customHeight="1">
      <c r="A95" s="14" t="s">
        <v>100</v>
      </c>
      <c r="B95" s="8" t="s">
        <v>181</v>
      </c>
      <c r="C95" s="421">
        <v>2651679</v>
      </c>
      <c r="D95" s="421">
        <v>2440051</v>
      </c>
      <c r="E95" s="279">
        <f>'1.sz.mell '!C95</f>
        <v>2433082</v>
      </c>
    </row>
    <row r="96" spans="1:5" ht="15.75">
      <c r="A96" s="14" t="s">
        <v>101</v>
      </c>
      <c r="B96" s="8" t="s">
        <v>140</v>
      </c>
      <c r="C96" s="423">
        <v>14613082</v>
      </c>
      <c r="D96" s="423">
        <v>15016444</v>
      </c>
      <c r="E96" s="279">
        <f>'1.sz.mell '!C96</f>
        <v>20727982</v>
      </c>
    </row>
    <row r="97" spans="1:5" s="41" customFormat="1" ht="12" customHeight="1">
      <c r="A97" s="14" t="s">
        <v>102</v>
      </c>
      <c r="B97" s="11" t="s">
        <v>182</v>
      </c>
      <c r="C97" s="423">
        <v>3701020</v>
      </c>
      <c r="D97" s="423">
        <v>4560890</v>
      </c>
      <c r="E97" s="279">
        <f>'1.sz.mell '!C97</f>
        <v>6499000</v>
      </c>
    </row>
    <row r="98" spans="1:5" ht="12" customHeight="1">
      <c r="A98" s="14" t="s">
        <v>112</v>
      </c>
      <c r="B98" s="19" t="s">
        <v>183</v>
      </c>
      <c r="C98" s="423">
        <v>8162686</v>
      </c>
      <c r="D98" s="423">
        <v>8708452</v>
      </c>
      <c r="E98" s="279">
        <f>'1.sz.mell '!C98</f>
        <v>4906719</v>
      </c>
    </row>
    <row r="99" spans="1:5" ht="12" customHeight="1">
      <c r="A99" s="14" t="s">
        <v>103</v>
      </c>
      <c r="B99" s="8" t="s">
        <v>445</v>
      </c>
      <c r="C99" s="423">
        <v>614674</v>
      </c>
      <c r="D99" s="423">
        <v>521030</v>
      </c>
      <c r="E99" s="279">
        <f>'1.sz.mell '!C99</f>
        <v>48600</v>
      </c>
    </row>
    <row r="100" spans="1:5" ht="12" customHeight="1">
      <c r="A100" s="14" t="s">
        <v>104</v>
      </c>
      <c r="B100" s="150" t="s">
        <v>444</v>
      </c>
      <c r="C100" s="423"/>
      <c r="D100" s="423"/>
      <c r="E100" s="279">
        <f>'1.sz.mell '!C100</f>
        <v>0</v>
      </c>
    </row>
    <row r="101" spans="1:5" ht="12" customHeight="1">
      <c r="A101" s="14" t="s">
        <v>113</v>
      </c>
      <c r="B101" s="150" t="s">
        <v>443</v>
      </c>
      <c r="C101" s="423"/>
      <c r="D101" s="423"/>
      <c r="E101" s="279">
        <f>'1.sz.mell '!C101</f>
        <v>0</v>
      </c>
    </row>
    <row r="102" spans="1:5" ht="12" customHeight="1">
      <c r="A102" s="14" t="s">
        <v>114</v>
      </c>
      <c r="B102" s="148" t="s">
        <v>352</v>
      </c>
      <c r="C102" s="423"/>
      <c r="D102" s="423"/>
      <c r="E102" s="279">
        <f>'1.sz.mell '!C102</f>
        <v>0</v>
      </c>
    </row>
    <row r="103" spans="1:5" ht="12" customHeight="1">
      <c r="A103" s="14" t="s">
        <v>115</v>
      </c>
      <c r="B103" s="149" t="s">
        <v>353</v>
      </c>
      <c r="C103" s="423"/>
      <c r="D103" s="423"/>
      <c r="E103" s="279">
        <f>'1.sz.mell '!C103</f>
        <v>0</v>
      </c>
    </row>
    <row r="104" spans="1:5" ht="12" customHeight="1">
      <c r="A104" s="14" t="s">
        <v>116</v>
      </c>
      <c r="B104" s="149" t="s">
        <v>354</v>
      </c>
      <c r="C104" s="423"/>
      <c r="D104" s="423"/>
      <c r="E104" s="279">
        <f>'1.sz.mell '!C104</f>
        <v>0</v>
      </c>
    </row>
    <row r="105" spans="1:5" ht="12" customHeight="1">
      <c r="A105" s="14" t="s">
        <v>118</v>
      </c>
      <c r="B105" s="148" t="s">
        <v>355</v>
      </c>
      <c r="C105" s="423">
        <v>1929712</v>
      </c>
      <c r="D105" s="423">
        <v>2757559</v>
      </c>
      <c r="E105" s="279">
        <f>'1.sz.mell '!C105</f>
        <v>3553119</v>
      </c>
    </row>
    <row r="106" spans="1:5" ht="12" customHeight="1">
      <c r="A106" s="14" t="s">
        <v>184</v>
      </c>
      <c r="B106" s="148" t="s">
        <v>356</v>
      </c>
      <c r="C106" s="423"/>
      <c r="D106" s="423"/>
      <c r="E106" s="279">
        <f>'1.sz.mell '!C106</f>
        <v>0</v>
      </c>
    </row>
    <row r="107" spans="1:5" ht="12" customHeight="1">
      <c r="A107" s="14" t="s">
        <v>350</v>
      </c>
      <c r="B107" s="149" t="s">
        <v>357</v>
      </c>
      <c r="C107" s="423"/>
      <c r="D107" s="423"/>
      <c r="E107" s="279">
        <f>'1.sz.mell '!C107</f>
        <v>0</v>
      </c>
    </row>
    <row r="108" spans="1:5" ht="12" customHeight="1">
      <c r="A108" s="13" t="s">
        <v>351</v>
      </c>
      <c r="B108" s="150" t="s">
        <v>358</v>
      </c>
      <c r="C108" s="423"/>
      <c r="D108" s="423"/>
      <c r="E108" s="279">
        <f>'1.sz.mell '!C108</f>
        <v>0</v>
      </c>
    </row>
    <row r="109" spans="1:5" ht="12" customHeight="1">
      <c r="A109" s="14" t="s">
        <v>441</v>
      </c>
      <c r="B109" s="150" t="s">
        <v>359</v>
      </c>
      <c r="C109" s="423"/>
      <c r="D109" s="423"/>
      <c r="E109" s="279">
        <f>'1.sz.mell '!C109</f>
        <v>0</v>
      </c>
    </row>
    <row r="110" spans="1:5" ht="12" customHeight="1">
      <c r="A110" s="16" t="s">
        <v>442</v>
      </c>
      <c r="B110" s="150" t="s">
        <v>360</v>
      </c>
      <c r="C110" s="423">
        <v>5618300</v>
      </c>
      <c r="D110" s="423">
        <v>5429863</v>
      </c>
      <c r="E110" s="279">
        <f>'1.sz.mell '!C110</f>
        <v>1305000</v>
      </c>
    </row>
    <row r="111" spans="1:5" ht="12" customHeight="1">
      <c r="A111" s="14" t="s">
        <v>446</v>
      </c>
      <c r="B111" s="11" t="s">
        <v>51</v>
      </c>
      <c r="C111" s="421"/>
      <c r="D111" s="421"/>
      <c r="E111" s="279">
        <f>'1.sz.mell '!C111</f>
        <v>25814409</v>
      </c>
    </row>
    <row r="112" spans="1:5" ht="12" customHeight="1">
      <c r="A112" s="14" t="s">
        <v>447</v>
      </c>
      <c r="B112" s="8" t="s">
        <v>449</v>
      </c>
      <c r="C112" s="421"/>
      <c r="D112" s="421"/>
      <c r="E112" s="279">
        <f>'1.sz.mell '!C112</f>
        <v>3282281</v>
      </c>
    </row>
    <row r="113" spans="1:5" ht="12" customHeight="1" thickBot="1">
      <c r="A113" s="18" t="s">
        <v>448</v>
      </c>
      <c r="B113" s="508" t="s">
        <v>450</v>
      </c>
      <c r="C113" s="521"/>
      <c r="D113" s="521"/>
      <c r="E113" s="279">
        <f>'1.sz.mell '!C113</f>
        <v>22532128</v>
      </c>
    </row>
    <row r="114" spans="1:5" ht="12" customHeight="1" thickBot="1">
      <c r="A114" s="505" t="s">
        <v>20</v>
      </c>
      <c r="B114" s="506" t="s">
        <v>361</v>
      </c>
      <c r="C114" s="522">
        <f>+C115+C117+C119</f>
        <v>14058762</v>
      </c>
      <c r="D114" s="522">
        <f>+D115+D117+D119</f>
        <v>4498978</v>
      </c>
      <c r="E114" s="516">
        <f>+E115+E117+E119</f>
        <v>85568017</v>
      </c>
    </row>
    <row r="115" spans="1:5" ht="12" customHeight="1">
      <c r="A115" s="15" t="s">
        <v>105</v>
      </c>
      <c r="B115" s="8" t="s">
        <v>230</v>
      </c>
      <c r="C115" s="422">
        <v>4064370</v>
      </c>
      <c r="D115" s="422">
        <v>4378978</v>
      </c>
      <c r="E115" s="280">
        <f>'1.sz.mell '!C115</f>
        <v>67185537</v>
      </c>
    </row>
    <row r="116" spans="1:5" ht="15.75">
      <c r="A116" s="15" t="s">
        <v>106</v>
      </c>
      <c r="B116" s="12" t="s">
        <v>365</v>
      </c>
      <c r="C116" s="422"/>
      <c r="D116" s="422"/>
      <c r="E116" s="280">
        <f>'1.sz.mell '!C116</f>
        <v>60124093</v>
      </c>
    </row>
    <row r="117" spans="1:5" ht="12" customHeight="1">
      <c r="A117" s="15" t="s">
        <v>107</v>
      </c>
      <c r="B117" s="12" t="s">
        <v>185</v>
      </c>
      <c r="C117" s="421">
        <v>9994392</v>
      </c>
      <c r="D117" s="421">
        <v>120000</v>
      </c>
      <c r="E117" s="280">
        <f>'1.sz.mell '!C117</f>
        <v>18382480</v>
      </c>
    </row>
    <row r="118" spans="1:5" ht="12" customHeight="1">
      <c r="A118" s="15" t="s">
        <v>108</v>
      </c>
      <c r="B118" s="12" t="s">
        <v>366</v>
      </c>
      <c r="C118" s="421"/>
      <c r="D118" s="421"/>
      <c r="E118" s="280">
        <f>'1.sz.mell '!C118</f>
        <v>16546246</v>
      </c>
    </row>
    <row r="119" spans="1:5" ht="12" customHeight="1">
      <c r="A119" s="15" t="s">
        <v>109</v>
      </c>
      <c r="B119" s="308" t="s">
        <v>232</v>
      </c>
      <c r="C119" s="421"/>
      <c r="D119" s="421"/>
      <c r="E119" s="280">
        <f>'1.sz.mell '!C119</f>
        <v>0</v>
      </c>
    </row>
    <row r="120" spans="1:5" ht="12" customHeight="1">
      <c r="A120" s="15" t="s">
        <v>117</v>
      </c>
      <c r="B120" s="307" t="s">
        <v>431</v>
      </c>
      <c r="C120" s="421"/>
      <c r="D120" s="421"/>
      <c r="E120" s="280">
        <f>'1.sz.mell '!C120</f>
        <v>0</v>
      </c>
    </row>
    <row r="121" spans="1:5" ht="12" customHeight="1">
      <c r="A121" s="15" t="s">
        <v>119</v>
      </c>
      <c r="B121" s="435" t="s">
        <v>371</v>
      </c>
      <c r="C121" s="421"/>
      <c r="D121" s="421"/>
      <c r="E121" s="280">
        <f>'1.sz.mell '!C121</f>
        <v>0</v>
      </c>
    </row>
    <row r="122" spans="1:5" ht="12" customHeight="1">
      <c r="A122" s="15" t="s">
        <v>186</v>
      </c>
      <c r="B122" s="149" t="s">
        <v>354</v>
      </c>
      <c r="C122" s="421"/>
      <c r="D122" s="421"/>
      <c r="E122" s="280">
        <f>'1.sz.mell '!C122</f>
        <v>0</v>
      </c>
    </row>
    <row r="123" spans="1:5" ht="12" customHeight="1">
      <c r="A123" s="15" t="s">
        <v>187</v>
      </c>
      <c r="B123" s="149" t="s">
        <v>370</v>
      </c>
      <c r="C123" s="421"/>
      <c r="D123" s="421"/>
      <c r="E123" s="280">
        <f>'1.sz.mell '!C123</f>
        <v>0</v>
      </c>
    </row>
    <row r="124" spans="1:5" ht="12" customHeight="1">
      <c r="A124" s="15" t="s">
        <v>188</v>
      </c>
      <c r="B124" s="149" t="s">
        <v>369</v>
      </c>
      <c r="C124" s="421"/>
      <c r="D124" s="421"/>
      <c r="E124" s="280">
        <f>'1.sz.mell '!C124</f>
        <v>0</v>
      </c>
    </row>
    <row r="125" spans="1:5" ht="12" customHeight="1">
      <c r="A125" s="15" t="s">
        <v>362</v>
      </c>
      <c r="B125" s="149" t="s">
        <v>357</v>
      </c>
      <c r="C125" s="421"/>
      <c r="D125" s="421"/>
      <c r="E125" s="280">
        <f>'1.sz.mell '!C125</f>
        <v>0</v>
      </c>
    </row>
    <row r="126" spans="1:5" ht="12" customHeight="1">
      <c r="A126" s="15" t="s">
        <v>363</v>
      </c>
      <c r="B126" s="149" t="s">
        <v>368</v>
      </c>
      <c r="C126" s="421"/>
      <c r="D126" s="421"/>
      <c r="E126" s="280">
        <f>'1.sz.mell '!C126</f>
        <v>0</v>
      </c>
    </row>
    <row r="127" spans="1:5" ht="12" customHeight="1" thickBot="1">
      <c r="A127" s="13" t="s">
        <v>364</v>
      </c>
      <c r="B127" s="149" t="s">
        <v>367</v>
      </c>
      <c r="C127" s="423"/>
      <c r="D127" s="423"/>
      <c r="E127" s="280">
        <f>'1.sz.mell '!C127</f>
        <v>0</v>
      </c>
    </row>
    <row r="128" spans="1:5" ht="12" customHeight="1" thickBot="1">
      <c r="A128" s="20" t="s">
        <v>21</v>
      </c>
      <c r="B128" s="129" t="s">
        <v>451</v>
      </c>
      <c r="C128" s="420">
        <f>+C93+C114</f>
        <v>58690462</v>
      </c>
      <c r="D128" s="420">
        <f>+D93+D114</f>
        <v>50245787</v>
      </c>
      <c r="E128" s="278">
        <f>+E93+E114</f>
        <v>159248064</v>
      </c>
    </row>
    <row r="129" spans="1:5" ht="12" customHeight="1" thickBot="1">
      <c r="A129" s="20" t="s">
        <v>22</v>
      </c>
      <c r="B129" s="129" t="s">
        <v>452</v>
      </c>
      <c r="C129" s="420">
        <f>+C130+C131+C132</f>
        <v>0</v>
      </c>
      <c r="D129" s="420">
        <f>+D130+D131+D132</f>
        <v>0</v>
      </c>
      <c r="E129" s="278">
        <f>+E130+E131+E132</f>
        <v>0</v>
      </c>
    </row>
    <row r="130" spans="1:5" ht="12" customHeight="1">
      <c r="A130" s="15" t="s">
        <v>269</v>
      </c>
      <c r="B130" s="12" t="s">
        <v>459</v>
      </c>
      <c r="C130" s="421"/>
      <c r="D130" s="421"/>
      <c r="E130" s="279">
        <f>'1.sz.mell '!C130</f>
        <v>0</v>
      </c>
    </row>
    <row r="131" spans="1:5" ht="12" customHeight="1">
      <c r="A131" s="15" t="s">
        <v>270</v>
      </c>
      <c r="B131" s="12" t="s">
        <v>460</v>
      </c>
      <c r="C131" s="421"/>
      <c r="D131" s="421"/>
      <c r="E131" s="279">
        <f>'1.sz.mell '!C131</f>
        <v>0</v>
      </c>
    </row>
    <row r="132" spans="1:5" ht="12" customHeight="1" thickBot="1">
      <c r="A132" s="13" t="s">
        <v>271</v>
      </c>
      <c r="B132" s="12" t="s">
        <v>461</v>
      </c>
      <c r="C132" s="421"/>
      <c r="D132" s="421"/>
      <c r="E132" s="279">
        <f>'1.sz.mell '!C132</f>
        <v>0</v>
      </c>
    </row>
    <row r="133" spans="1:5" ht="12" customHeight="1" thickBot="1">
      <c r="A133" s="20" t="s">
        <v>23</v>
      </c>
      <c r="B133" s="129" t="s">
        <v>453</v>
      </c>
      <c r="C133" s="420">
        <f>SUM(C134:C139)</f>
        <v>0</v>
      </c>
      <c r="D133" s="420">
        <f>SUM(D134:D139)</f>
        <v>0</v>
      </c>
      <c r="E133" s="278">
        <f>SUM(E134:E139)</f>
        <v>0</v>
      </c>
    </row>
    <row r="134" spans="1:5" ht="12" customHeight="1">
      <c r="A134" s="15" t="s">
        <v>92</v>
      </c>
      <c r="B134" s="9" t="s">
        <v>462</v>
      </c>
      <c r="C134" s="421"/>
      <c r="D134" s="421"/>
      <c r="E134" s="279">
        <f>'1.sz.mell '!C146</f>
        <v>0</v>
      </c>
    </row>
    <row r="135" spans="1:5" ht="12" customHeight="1">
      <c r="A135" s="15" t="s">
        <v>93</v>
      </c>
      <c r="B135" s="9" t="s">
        <v>454</v>
      </c>
      <c r="C135" s="421"/>
      <c r="D135" s="421"/>
      <c r="E135" s="279"/>
    </row>
    <row r="136" spans="1:5" ht="12" customHeight="1">
      <c r="A136" s="15" t="s">
        <v>94</v>
      </c>
      <c r="B136" s="9" t="s">
        <v>455</v>
      </c>
      <c r="C136" s="421"/>
      <c r="D136" s="421"/>
      <c r="E136" s="279"/>
    </row>
    <row r="137" spans="1:5" ht="12" customHeight="1">
      <c r="A137" s="15" t="s">
        <v>173</v>
      </c>
      <c r="B137" s="9" t="s">
        <v>456</v>
      </c>
      <c r="C137" s="421"/>
      <c r="D137" s="421"/>
      <c r="E137" s="279"/>
    </row>
    <row r="138" spans="1:5" ht="12" customHeight="1">
      <c r="A138" s="15" t="s">
        <v>174</v>
      </c>
      <c r="B138" s="9" t="s">
        <v>457</v>
      </c>
      <c r="C138" s="421"/>
      <c r="D138" s="421"/>
      <c r="E138" s="279"/>
    </row>
    <row r="139" spans="1:5" ht="12" customHeight="1" thickBot="1">
      <c r="A139" s="13" t="s">
        <v>175</v>
      </c>
      <c r="B139" s="9" t="s">
        <v>458</v>
      </c>
      <c r="C139" s="421"/>
      <c r="D139" s="421"/>
      <c r="E139" s="279"/>
    </row>
    <row r="140" spans="1:5" ht="12" customHeight="1" thickBot="1">
      <c r="A140" s="20" t="s">
        <v>24</v>
      </c>
      <c r="B140" s="129" t="s">
        <v>466</v>
      </c>
      <c r="C140" s="427">
        <f>+C141+C142+C143+C144</f>
        <v>991369</v>
      </c>
      <c r="D140" s="427">
        <f>+D141+D142+D143+D144</f>
        <v>1075926</v>
      </c>
      <c r="E140" s="470">
        <f>+E141+E142+E143+E144</f>
        <v>1105429</v>
      </c>
    </row>
    <row r="141" spans="1:5" ht="12" customHeight="1">
      <c r="A141" s="15" t="s">
        <v>95</v>
      </c>
      <c r="B141" s="9" t="s">
        <v>372</v>
      </c>
      <c r="C141" s="421"/>
      <c r="D141" s="421"/>
      <c r="E141" s="279"/>
    </row>
    <row r="142" spans="1:5" ht="12" customHeight="1">
      <c r="A142" s="15" t="s">
        <v>96</v>
      </c>
      <c r="B142" s="9" t="s">
        <v>373</v>
      </c>
      <c r="C142" s="421">
        <v>991369</v>
      </c>
      <c r="D142" s="421">
        <v>1075926</v>
      </c>
      <c r="E142" s="279">
        <f>'1.sz.mell '!C142</f>
        <v>1105429</v>
      </c>
    </row>
    <row r="143" spans="1:5" ht="12" customHeight="1">
      <c r="A143" s="15" t="s">
        <v>289</v>
      </c>
      <c r="B143" s="9" t="s">
        <v>467</v>
      </c>
      <c r="C143" s="421"/>
      <c r="D143" s="421"/>
      <c r="E143" s="279"/>
    </row>
    <row r="144" spans="1:5" ht="12" customHeight="1" thickBot="1">
      <c r="A144" s="13" t="s">
        <v>290</v>
      </c>
      <c r="B144" s="7" t="s">
        <v>392</v>
      </c>
      <c r="C144" s="421"/>
      <c r="D144" s="421"/>
      <c r="E144" s="279"/>
    </row>
    <row r="145" spans="1:5" ht="12" customHeight="1" thickBot="1">
      <c r="A145" s="20" t="s">
        <v>25</v>
      </c>
      <c r="B145" s="129" t="s">
        <v>468</v>
      </c>
      <c r="C145" s="523">
        <f>SUM(C146:C150)</f>
        <v>0</v>
      </c>
      <c r="D145" s="523">
        <f>SUM(D146:D150)</f>
        <v>0</v>
      </c>
      <c r="E145" s="517">
        <f>SUM(E146:E150)</f>
        <v>0</v>
      </c>
    </row>
    <row r="146" spans="1:5" ht="12" customHeight="1">
      <c r="A146" s="15" t="s">
        <v>97</v>
      </c>
      <c r="B146" s="9" t="s">
        <v>463</v>
      </c>
      <c r="C146" s="421"/>
      <c r="D146" s="421"/>
      <c r="E146" s="279"/>
    </row>
    <row r="147" spans="1:5" ht="12" customHeight="1">
      <c r="A147" s="15" t="s">
        <v>98</v>
      </c>
      <c r="B147" s="9" t="s">
        <v>470</v>
      </c>
      <c r="C147" s="421"/>
      <c r="D147" s="421"/>
      <c r="E147" s="279"/>
    </row>
    <row r="148" spans="1:5" ht="12" customHeight="1">
      <c r="A148" s="15" t="s">
        <v>301</v>
      </c>
      <c r="B148" s="9" t="s">
        <v>465</v>
      </c>
      <c r="C148" s="421"/>
      <c r="D148" s="421"/>
      <c r="E148" s="279"/>
    </row>
    <row r="149" spans="1:5" ht="12" customHeight="1">
      <c r="A149" s="15" t="s">
        <v>302</v>
      </c>
      <c r="B149" s="9" t="s">
        <v>471</v>
      </c>
      <c r="C149" s="421"/>
      <c r="D149" s="421"/>
      <c r="E149" s="279"/>
    </row>
    <row r="150" spans="1:5" ht="12" customHeight="1" thickBot="1">
      <c r="A150" s="15" t="s">
        <v>469</v>
      </c>
      <c r="B150" s="9" t="s">
        <v>472</v>
      </c>
      <c r="C150" s="421"/>
      <c r="D150" s="421"/>
      <c r="E150" s="279"/>
    </row>
    <row r="151" spans="1:5" ht="12" customHeight="1" thickBot="1">
      <c r="A151" s="20" t="s">
        <v>26</v>
      </c>
      <c r="B151" s="129" t="s">
        <v>473</v>
      </c>
      <c r="C151" s="524"/>
      <c r="D151" s="524"/>
      <c r="E151" s="518"/>
    </row>
    <row r="152" spans="1:5" ht="12" customHeight="1" thickBot="1">
      <c r="A152" s="20" t="s">
        <v>27</v>
      </c>
      <c r="B152" s="129" t="s">
        <v>474</v>
      </c>
      <c r="C152" s="524"/>
      <c r="D152" s="524"/>
      <c r="E152" s="518"/>
    </row>
    <row r="153" spans="1:6" ht="15" customHeight="1" thickBot="1">
      <c r="A153" s="20" t="s">
        <v>28</v>
      </c>
      <c r="B153" s="129" t="s">
        <v>476</v>
      </c>
      <c r="C153" s="525">
        <f>+C129+C133+C140+C145+C151+C152</f>
        <v>991369</v>
      </c>
      <c r="D153" s="525">
        <f>+D129+D133+D140+D145+D151+D152</f>
        <v>1075926</v>
      </c>
      <c r="E153" s="519">
        <f>+E129+E133+E140+E145+E151+E152</f>
        <v>1105429</v>
      </c>
      <c r="F153" s="130"/>
    </row>
    <row r="154" spans="1:5" s="1" customFormat="1" ht="12.75" customHeight="1" thickBot="1">
      <c r="A154" s="309" t="s">
        <v>29</v>
      </c>
      <c r="B154" s="402" t="s">
        <v>475</v>
      </c>
      <c r="C154" s="525">
        <f>+C128+C153</f>
        <v>59681831</v>
      </c>
      <c r="D154" s="525">
        <f>+D128+D153</f>
        <v>51321713</v>
      </c>
      <c r="E154" s="519">
        <f>+E128+E153</f>
        <v>160353493</v>
      </c>
    </row>
    <row r="155" ht="15.75">
      <c r="C155" s="405"/>
    </row>
    <row r="156" ht="15.75">
      <c r="C156" s="405"/>
    </row>
    <row r="157" ht="15.75">
      <c r="C157" s="405"/>
    </row>
    <row r="158" ht="16.5" customHeight="1">
      <c r="C158" s="405"/>
    </row>
    <row r="159" ht="15.75">
      <c r="C159" s="405"/>
    </row>
    <row r="160" ht="15.75">
      <c r="C160" s="405"/>
    </row>
    <row r="161" ht="15.75">
      <c r="C161" s="405"/>
    </row>
    <row r="162" ht="15.75">
      <c r="C162" s="405"/>
    </row>
    <row r="163" ht="15.75">
      <c r="C163" s="405"/>
    </row>
    <row r="164" ht="15.75">
      <c r="C164" s="405"/>
    </row>
    <row r="165" ht="15.75">
      <c r="C165" s="405"/>
    </row>
    <row r="166" ht="15.75">
      <c r="C166" s="405"/>
    </row>
    <row r="167" ht="15.75">
      <c r="C167" s="405"/>
    </row>
  </sheetData>
  <sheetProtection/>
  <mergeCells count="4">
    <mergeCell ref="A1:E1"/>
    <mergeCell ref="A89:E89"/>
    <mergeCell ref="A90:B90"/>
    <mergeCell ref="A2:B2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62" r:id="rId1"/>
  <headerFooter alignWithMargins="0">
    <oddHeader>&amp;C&amp;"Times New Roman CE,Félkövér"&amp;12&amp;UTájékoztató kimutatások, mérlegek&amp;U
Siójut Község Önkormányzat
2020. ÉVI KÖLTSÉGVETÉSÉNEK ÖSSZEVONT MÉRLEGE&amp;R&amp;"Times New Roman CE,Félkövér dőlt"&amp;11 1. számú tájékoztató tábla</oddHeader>
  </headerFooter>
  <rowBreaks count="1" manualBreakCount="1">
    <brk id="88" max="4" man="1"/>
  </rowBreaks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92D050"/>
  </sheetPr>
  <dimension ref="A1:J19"/>
  <sheetViews>
    <sheetView workbookViewId="0" topLeftCell="A1">
      <selection activeCell="M20" sqref="M20"/>
    </sheetView>
  </sheetViews>
  <sheetFormatPr defaultColWidth="9.00390625" defaultRowHeight="12.75"/>
  <cols>
    <col min="1" max="1" width="6.875" style="197" customWidth="1"/>
    <col min="2" max="2" width="49.625" style="57" customWidth="1"/>
    <col min="3" max="8" width="12.875" style="57" customWidth="1"/>
    <col min="9" max="9" width="14.375" style="57" customWidth="1"/>
    <col min="10" max="10" width="3.375" style="57" customWidth="1"/>
    <col min="11" max="16384" width="9.375" style="57" customWidth="1"/>
  </cols>
  <sheetData>
    <row r="1" spans="1:9" ht="27.75" customHeight="1">
      <c r="A1" s="669" t="s">
        <v>4</v>
      </c>
      <c r="B1" s="669"/>
      <c r="C1" s="669"/>
      <c r="D1" s="669"/>
      <c r="E1" s="669"/>
      <c r="F1" s="669"/>
      <c r="G1" s="669"/>
      <c r="H1" s="669"/>
      <c r="I1" s="669"/>
    </row>
    <row r="2" ht="20.25" customHeight="1" thickBot="1">
      <c r="I2" s="498" t="str">
        <f>'1. sz tájékoztató t.'!E2</f>
        <v>Forintban!</v>
      </c>
    </row>
    <row r="3" spans="1:9" s="499" customFormat="1" ht="26.25" customHeight="1">
      <c r="A3" s="677" t="s">
        <v>70</v>
      </c>
      <c r="B3" s="672" t="s">
        <v>86</v>
      </c>
      <c r="C3" s="677" t="s">
        <v>87</v>
      </c>
      <c r="D3" s="677" t="s">
        <v>628</v>
      </c>
      <c r="E3" s="674" t="s">
        <v>69</v>
      </c>
      <c r="F3" s="675"/>
      <c r="G3" s="675"/>
      <c r="H3" s="676"/>
      <c r="I3" s="672" t="s">
        <v>52</v>
      </c>
    </row>
    <row r="4" spans="1:9" s="500" customFormat="1" ht="32.25" customHeight="1" thickBot="1">
      <c r="A4" s="678"/>
      <c r="B4" s="673"/>
      <c r="C4" s="673"/>
      <c r="D4" s="678"/>
      <c r="E4" s="283">
        <v>2020</v>
      </c>
      <c r="F4" s="283">
        <v>2021</v>
      </c>
      <c r="G4" s="283">
        <v>2022</v>
      </c>
      <c r="H4" s="284" t="s">
        <v>629</v>
      </c>
      <c r="I4" s="673"/>
    </row>
    <row r="5" spans="1:9" s="501" customFormat="1" ht="12.75" customHeight="1" thickBot="1">
      <c r="A5" s="285" t="s">
        <v>496</v>
      </c>
      <c r="B5" s="286" t="s">
        <v>497</v>
      </c>
      <c r="C5" s="287" t="s">
        <v>498</v>
      </c>
      <c r="D5" s="286" t="s">
        <v>500</v>
      </c>
      <c r="E5" s="285" t="s">
        <v>499</v>
      </c>
      <c r="F5" s="287" t="s">
        <v>501</v>
      </c>
      <c r="G5" s="287" t="s">
        <v>502</v>
      </c>
      <c r="H5" s="288" t="s">
        <v>503</v>
      </c>
      <c r="I5" s="289" t="s">
        <v>504</v>
      </c>
    </row>
    <row r="6" spans="1:9" ht="24.75" customHeight="1" thickBot="1">
      <c r="A6" s="290" t="s">
        <v>19</v>
      </c>
      <c r="B6" s="291" t="s">
        <v>5</v>
      </c>
      <c r="C6" s="552"/>
      <c r="D6" s="553">
        <f>+D7+D8</f>
        <v>0</v>
      </c>
      <c r="E6" s="554">
        <f>+E7+E8</f>
        <v>0</v>
      </c>
      <c r="F6" s="555">
        <f>+F7+F8</f>
        <v>0</v>
      </c>
      <c r="G6" s="555">
        <f>+G7+G8</f>
        <v>0</v>
      </c>
      <c r="H6" s="556">
        <f>+H7+H8</f>
        <v>0</v>
      </c>
      <c r="I6" s="72">
        <f aca="true" t="shared" si="0" ref="I6:I18">SUM(D6:H6)</f>
        <v>0</v>
      </c>
    </row>
    <row r="7" spans="1:10" ht="19.5" customHeight="1">
      <c r="A7" s="292" t="s">
        <v>20</v>
      </c>
      <c r="B7" s="73" t="s">
        <v>71</v>
      </c>
      <c r="C7" s="557"/>
      <c r="D7" s="558"/>
      <c r="E7" s="559"/>
      <c r="F7" s="560"/>
      <c r="G7" s="560"/>
      <c r="H7" s="561"/>
      <c r="I7" s="293">
        <f t="shared" si="0"/>
        <v>0</v>
      </c>
      <c r="J7" s="668" t="s">
        <v>531</v>
      </c>
    </row>
    <row r="8" spans="1:10" ht="19.5" customHeight="1" thickBot="1">
      <c r="A8" s="292" t="s">
        <v>21</v>
      </c>
      <c r="B8" s="73" t="s">
        <v>71</v>
      </c>
      <c r="C8" s="557"/>
      <c r="D8" s="558"/>
      <c r="E8" s="559"/>
      <c r="F8" s="560"/>
      <c r="G8" s="560"/>
      <c r="H8" s="561"/>
      <c r="I8" s="293">
        <f t="shared" si="0"/>
        <v>0</v>
      </c>
      <c r="J8" s="668"/>
    </row>
    <row r="9" spans="1:10" ht="25.5" customHeight="1" thickBot="1">
      <c r="A9" s="290" t="s">
        <v>22</v>
      </c>
      <c r="B9" s="291" t="s">
        <v>6</v>
      </c>
      <c r="C9" s="552"/>
      <c r="D9" s="553">
        <f>+D10+D11</f>
        <v>0</v>
      </c>
      <c r="E9" s="554">
        <f>+E10+E11</f>
        <v>0</v>
      </c>
      <c r="F9" s="555">
        <f>+F10+F11</f>
        <v>0</v>
      </c>
      <c r="G9" s="555">
        <f>+G10+G11</f>
        <v>0</v>
      </c>
      <c r="H9" s="556">
        <f>+H10+H11</f>
        <v>0</v>
      </c>
      <c r="I9" s="72">
        <f t="shared" si="0"/>
        <v>0</v>
      </c>
      <c r="J9" s="668"/>
    </row>
    <row r="10" spans="1:10" ht="19.5" customHeight="1">
      <c r="A10" s="292" t="s">
        <v>23</v>
      </c>
      <c r="B10" s="73" t="s">
        <v>71</v>
      </c>
      <c r="C10" s="557"/>
      <c r="D10" s="558"/>
      <c r="E10" s="559"/>
      <c r="F10" s="560"/>
      <c r="G10" s="560"/>
      <c r="H10" s="561"/>
      <c r="I10" s="293">
        <f t="shared" si="0"/>
        <v>0</v>
      </c>
      <c r="J10" s="668"/>
    </row>
    <row r="11" spans="1:10" ht="19.5" customHeight="1" thickBot="1">
      <c r="A11" s="292" t="s">
        <v>24</v>
      </c>
      <c r="B11" s="73" t="s">
        <v>71</v>
      </c>
      <c r="C11" s="557"/>
      <c r="D11" s="558"/>
      <c r="E11" s="559"/>
      <c r="F11" s="560"/>
      <c r="G11" s="560"/>
      <c r="H11" s="561"/>
      <c r="I11" s="293">
        <f t="shared" si="0"/>
        <v>0</v>
      </c>
      <c r="J11" s="668"/>
    </row>
    <row r="12" spans="1:10" ht="19.5" customHeight="1" thickBot="1">
      <c r="A12" s="290" t="s">
        <v>25</v>
      </c>
      <c r="B12" s="291" t="s">
        <v>206</v>
      </c>
      <c r="C12" s="552"/>
      <c r="D12" s="553">
        <f>+D13+D14</f>
        <v>2887316</v>
      </c>
      <c r="E12" s="554">
        <f>+E13+E14</f>
        <v>70332899</v>
      </c>
      <c r="F12" s="555">
        <f>+F13</f>
        <v>0</v>
      </c>
      <c r="G12" s="555">
        <f>+G13</f>
        <v>0</v>
      </c>
      <c r="H12" s="556">
        <f>+H13</f>
        <v>0</v>
      </c>
      <c r="I12" s="72">
        <f t="shared" si="0"/>
        <v>73220215</v>
      </c>
      <c r="J12" s="668"/>
    </row>
    <row r="13" spans="1:10" ht="19.5" customHeight="1">
      <c r="A13" s="292" t="s">
        <v>26</v>
      </c>
      <c r="B13" s="73" t="s">
        <v>632</v>
      </c>
      <c r="C13" s="557" t="s">
        <v>612</v>
      </c>
      <c r="D13" s="558">
        <v>240000</v>
      </c>
      <c r="E13" s="559">
        <v>2832899</v>
      </c>
      <c r="F13" s="560"/>
      <c r="G13" s="560"/>
      <c r="H13" s="561"/>
      <c r="I13" s="293">
        <f t="shared" si="0"/>
        <v>3072899</v>
      </c>
      <c r="J13" s="668"/>
    </row>
    <row r="14" spans="1:10" ht="19.5" customHeight="1" thickBot="1">
      <c r="A14" s="297" t="s">
        <v>630</v>
      </c>
      <c r="B14" s="608" t="s">
        <v>626</v>
      </c>
      <c r="C14" s="607" t="s">
        <v>634</v>
      </c>
      <c r="D14" s="568">
        <v>2647316</v>
      </c>
      <c r="E14" s="569">
        <f>'8. sz. mell. '!B22</f>
        <v>67500000</v>
      </c>
      <c r="F14" s="570"/>
      <c r="G14" s="570"/>
      <c r="H14" s="571"/>
      <c r="I14" s="293">
        <f t="shared" si="0"/>
        <v>70147316</v>
      </c>
      <c r="J14" s="668"/>
    </row>
    <row r="15" spans="1:10" ht="19.5" customHeight="1" thickBot="1">
      <c r="A15" s="290" t="s">
        <v>28</v>
      </c>
      <c r="B15" s="291" t="s">
        <v>207</v>
      </c>
      <c r="C15" s="552"/>
      <c r="D15" s="553">
        <f>+D16</f>
        <v>123175</v>
      </c>
      <c r="E15" s="554">
        <f>+E16</f>
        <v>18976446</v>
      </c>
      <c r="F15" s="555">
        <f>+F16</f>
        <v>0</v>
      </c>
      <c r="G15" s="555">
        <f>+G16</f>
        <v>0</v>
      </c>
      <c r="H15" s="556">
        <f>+H16</f>
        <v>0</v>
      </c>
      <c r="I15" s="72">
        <f t="shared" si="0"/>
        <v>19099621</v>
      </c>
      <c r="J15" s="668"/>
    </row>
    <row r="16" spans="1:10" ht="19.5" customHeight="1" thickBot="1">
      <c r="A16" s="294" t="s">
        <v>29</v>
      </c>
      <c r="B16" s="74" t="s">
        <v>626</v>
      </c>
      <c r="C16" s="562" t="s">
        <v>633</v>
      </c>
      <c r="D16" s="563">
        <v>123175</v>
      </c>
      <c r="E16" s="564">
        <f>'8. sz. mell. '!B45</f>
        <v>18976446</v>
      </c>
      <c r="F16" s="565"/>
      <c r="G16" s="565"/>
      <c r="H16" s="566"/>
      <c r="I16" s="295">
        <f t="shared" si="0"/>
        <v>19099621</v>
      </c>
      <c r="J16" s="668"/>
    </row>
    <row r="17" spans="1:10" ht="19.5" customHeight="1" thickBot="1">
      <c r="A17" s="290" t="s">
        <v>30</v>
      </c>
      <c r="B17" s="296" t="s">
        <v>208</v>
      </c>
      <c r="C17" s="552"/>
      <c r="D17" s="553">
        <f>+D18</f>
        <v>0</v>
      </c>
      <c r="E17" s="554">
        <f>+E18</f>
        <v>0</v>
      </c>
      <c r="F17" s="555">
        <f>+F18</f>
        <v>0</v>
      </c>
      <c r="G17" s="555">
        <f>+G18</f>
        <v>0</v>
      </c>
      <c r="H17" s="556">
        <f>+H18</f>
        <v>0</v>
      </c>
      <c r="I17" s="72">
        <f t="shared" si="0"/>
        <v>0</v>
      </c>
      <c r="J17" s="668"/>
    </row>
    <row r="18" spans="1:10" ht="19.5" customHeight="1" thickBot="1">
      <c r="A18" s="297" t="s">
        <v>31</v>
      </c>
      <c r="B18" s="75" t="s">
        <v>71</v>
      </c>
      <c r="C18" s="567"/>
      <c r="D18" s="568"/>
      <c r="E18" s="569"/>
      <c r="F18" s="570"/>
      <c r="G18" s="570"/>
      <c r="H18" s="571"/>
      <c r="I18" s="298">
        <f t="shared" si="0"/>
        <v>0</v>
      </c>
      <c r="J18" s="668"/>
    </row>
    <row r="19" spans="1:10" ht="19.5" customHeight="1" thickBot="1">
      <c r="A19" s="670" t="s">
        <v>631</v>
      </c>
      <c r="B19" s="671"/>
      <c r="C19" s="572"/>
      <c r="D19" s="553">
        <f aca="true" t="shared" si="1" ref="D19:I19">+D6+D9+D12+D15+D17</f>
        <v>3010491</v>
      </c>
      <c r="E19" s="554">
        <f t="shared" si="1"/>
        <v>89309345</v>
      </c>
      <c r="F19" s="555">
        <f t="shared" si="1"/>
        <v>0</v>
      </c>
      <c r="G19" s="555">
        <f t="shared" si="1"/>
        <v>0</v>
      </c>
      <c r="H19" s="556">
        <f t="shared" si="1"/>
        <v>0</v>
      </c>
      <c r="I19" s="72">
        <f t="shared" si="1"/>
        <v>92319836</v>
      </c>
      <c r="J19" s="668"/>
    </row>
  </sheetData>
  <sheetProtection/>
  <mergeCells count="9">
    <mergeCell ref="J7:J19"/>
    <mergeCell ref="A1:I1"/>
    <mergeCell ref="A19:B19"/>
    <mergeCell ref="I3:I4"/>
    <mergeCell ref="E3:H3"/>
    <mergeCell ref="A3:A4"/>
    <mergeCell ref="B3:B4"/>
    <mergeCell ref="C3:C4"/>
    <mergeCell ref="D3:D4"/>
  </mergeCells>
  <printOptions horizontalCentered="1"/>
  <pageMargins left="0.7874015748031497" right="0.7874015748031497" top="1.0236220472440944" bottom="0.984251968503937" header="0.7874015748031497" footer="0.7874015748031497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view="pageBreakPreview" zoomScaleNormal="172" zoomScaleSheetLayoutView="100" workbookViewId="0" topLeftCell="B67">
      <selection activeCell="F98" sqref="F98"/>
    </sheetView>
  </sheetViews>
  <sheetFormatPr defaultColWidth="9.00390625" defaultRowHeight="12.75"/>
  <cols>
    <col min="1" max="1" width="9.50390625" style="403" customWidth="1"/>
    <col min="2" max="2" width="91.625" style="403" customWidth="1"/>
    <col min="3" max="3" width="21.625" style="404" customWidth="1"/>
    <col min="4" max="4" width="9.00390625" style="436" customWidth="1"/>
    <col min="5" max="16384" width="9.375" style="436" customWidth="1"/>
  </cols>
  <sheetData>
    <row r="1" spans="1:3" ht="15.75" customHeight="1">
      <c r="A1" s="620" t="s">
        <v>16</v>
      </c>
      <c r="B1" s="620"/>
      <c r="C1" s="620"/>
    </row>
    <row r="2" spans="1:3" ht="15.75" customHeight="1" thickBot="1">
      <c r="A2" s="621" t="s">
        <v>150</v>
      </c>
      <c r="B2" s="621"/>
      <c r="C2" s="321" t="str">
        <f>'1.sz.mell '!C2</f>
        <v>Forintban!</v>
      </c>
    </row>
    <row r="3" spans="1:3" ht="37.5" customHeight="1" thickBot="1">
      <c r="A3" s="23" t="s">
        <v>70</v>
      </c>
      <c r="B3" s="24" t="s">
        <v>18</v>
      </c>
      <c r="C3" s="40" t="str">
        <f>'1.sz.mell '!C91</f>
        <v>2020  évi előirányzat</v>
      </c>
    </row>
    <row r="4" spans="1:3" s="437" customFormat="1" ht="12" customHeight="1" thickBot="1">
      <c r="A4" s="432"/>
      <c r="B4" s="433" t="s">
        <v>496</v>
      </c>
      <c r="C4" s="434" t="s">
        <v>497</v>
      </c>
    </row>
    <row r="5" spans="1:3" s="438" customFormat="1" ht="12" customHeight="1" thickBot="1">
      <c r="A5" s="20" t="s">
        <v>19</v>
      </c>
      <c r="B5" s="21" t="s">
        <v>253</v>
      </c>
      <c r="C5" s="311">
        <f>+C6+C7+C8+C9+C10+C11</f>
        <v>27635708</v>
      </c>
    </row>
    <row r="6" spans="1:3" s="438" customFormat="1" ht="12" customHeight="1">
      <c r="A6" s="15" t="s">
        <v>99</v>
      </c>
      <c r="B6" s="439" t="s">
        <v>254</v>
      </c>
      <c r="C6" s="314">
        <v>19075268</v>
      </c>
    </row>
    <row r="7" spans="1:3" s="438" customFormat="1" ht="12" customHeight="1">
      <c r="A7" s="14" t="s">
        <v>100</v>
      </c>
      <c r="B7" s="440" t="s">
        <v>255</v>
      </c>
      <c r="C7" s="313"/>
    </row>
    <row r="8" spans="1:3" s="438" customFormat="1" ht="12" customHeight="1">
      <c r="A8" s="14" t="s">
        <v>101</v>
      </c>
      <c r="B8" s="440" t="s">
        <v>555</v>
      </c>
      <c r="C8" s="313">
        <v>6760440</v>
      </c>
    </row>
    <row r="9" spans="1:3" s="438" customFormat="1" ht="12" customHeight="1">
      <c r="A9" s="14" t="s">
        <v>102</v>
      </c>
      <c r="B9" s="440" t="s">
        <v>257</v>
      </c>
      <c r="C9" s="313">
        <v>1800000</v>
      </c>
    </row>
    <row r="10" spans="1:3" s="438" customFormat="1" ht="12" customHeight="1">
      <c r="A10" s="14" t="s">
        <v>146</v>
      </c>
      <c r="B10" s="307" t="s">
        <v>435</v>
      </c>
      <c r="C10" s="313"/>
    </row>
    <row r="11" spans="1:3" s="438" customFormat="1" ht="12" customHeight="1" thickBot="1">
      <c r="A11" s="16" t="s">
        <v>103</v>
      </c>
      <c r="B11" s="308" t="s">
        <v>436</v>
      </c>
      <c r="C11" s="313"/>
    </row>
    <row r="12" spans="1:3" s="438" customFormat="1" ht="12" customHeight="1" thickBot="1">
      <c r="A12" s="20" t="s">
        <v>20</v>
      </c>
      <c r="B12" s="306" t="s">
        <v>258</v>
      </c>
      <c r="C12" s="311">
        <f>+C13+C14+C15+C16+C17</f>
        <v>4270655</v>
      </c>
    </row>
    <row r="13" spans="1:3" s="438" customFormat="1" ht="12" customHeight="1">
      <c r="A13" s="15" t="s">
        <v>105</v>
      </c>
      <c r="B13" s="439" t="s">
        <v>259</v>
      </c>
      <c r="C13" s="314"/>
    </row>
    <row r="14" spans="1:3" s="438" customFormat="1" ht="12" customHeight="1">
      <c r="A14" s="14" t="s">
        <v>106</v>
      </c>
      <c r="B14" s="440" t="s">
        <v>260</v>
      </c>
      <c r="C14" s="313"/>
    </row>
    <row r="15" spans="1:3" s="438" customFormat="1" ht="12" customHeight="1">
      <c r="A15" s="14" t="s">
        <v>107</v>
      </c>
      <c r="B15" s="440" t="s">
        <v>425</v>
      </c>
      <c r="C15" s="313"/>
    </row>
    <row r="16" spans="1:3" s="438" customFormat="1" ht="12" customHeight="1">
      <c r="A16" s="14" t="s">
        <v>108</v>
      </c>
      <c r="B16" s="440" t="s">
        <v>426</v>
      </c>
      <c r="C16" s="313"/>
    </row>
    <row r="17" spans="1:3" s="438" customFormat="1" ht="12" customHeight="1">
      <c r="A17" s="14" t="s">
        <v>109</v>
      </c>
      <c r="B17" s="440" t="s">
        <v>580</v>
      </c>
      <c r="C17" s="313">
        <v>4270655</v>
      </c>
    </row>
    <row r="18" spans="1:3" s="438" customFormat="1" ht="12" customHeight="1" thickBot="1">
      <c r="A18" s="16" t="s">
        <v>117</v>
      </c>
      <c r="B18" s="308" t="s">
        <v>262</v>
      </c>
      <c r="C18" s="315">
        <v>3170000</v>
      </c>
    </row>
    <row r="19" spans="1:3" s="438" customFormat="1" ht="12" customHeight="1" thickBot="1">
      <c r="A19" s="20" t="s">
        <v>21</v>
      </c>
      <c r="B19" s="21" t="s">
        <v>263</v>
      </c>
      <c r="C19" s="311">
        <f>+C20+C21+C22+C23+C24</f>
        <v>4455978</v>
      </c>
    </row>
    <row r="20" spans="1:3" s="438" customFormat="1" ht="12" customHeight="1">
      <c r="A20" s="15" t="s">
        <v>88</v>
      </c>
      <c r="B20" s="439" t="s">
        <v>264</v>
      </c>
      <c r="C20" s="314"/>
    </row>
    <row r="21" spans="1:3" s="438" customFormat="1" ht="12" customHeight="1">
      <c r="A21" s="14" t="s">
        <v>89</v>
      </c>
      <c r="B21" s="440" t="s">
        <v>265</v>
      </c>
      <c r="C21" s="313"/>
    </row>
    <row r="22" spans="1:3" s="438" customFormat="1" ht="12" customHeight="1">
      <c r="A22" s="14" t="s">
        <v>90</v>
      </c>
      <c r="B22" s="440" t="s">
        <v>427</v>
      </c>
      <c r="C22" s="313"/>
    </row>
    <row r="23" spans="1:3" s="438" customFormat="1" ht="12" customHeight="1">
      <c r="A23" s="14" t="s">
        <v>91</v>
      </c>
      <c r="B23" s="440" t="s">
        <v>428</v>
      </c>
      <c r="C23" s="313"/>
    </row>
    <row r="24" spans="1:3" s="438" customFormat="1" ht="12" customHeight="1">
      <c r="A24" s="14" t="s">
        <v>169</v>
      </c>
      <c r="B24" s="440" t="s">
        <v>266</v>
      </c>
      <c r="C24" s="313">
        <v>4455978</v>
      </c>
    </row>
    <row r="25" spans="1:3" s="438" customFormat="1" ht="12" customHeight="1" thickBot="1">
      <c r="A25" s="16" t="s">
        <v>170</v>
      </c>
      <c r="B25" s="441" t="s">
        <v>267</v>
      </c>
      <c r="C25" s="315"/>
    </row>
    <row r="26" spans="1:3" s="438" customFormat="1" ht="12" customHeight="1" thickBot="1">
      <c r="A26" s="20" t="s">
        <v>171</v>
      </c>
      <c r="B26" s="21" t="s">
        <v>565</v>
      </c>
      <c r="C26" s="317">
        <f>SUM(C27:C33)</f>
        <v>7010000</v>
      </c>
    </row>
    <row r="27" spans="1:3" s="438" customFormat="1" ht="12" customHeight="1">
      <c r="A27" s="15" t="s">
        <v>269</v>
      </c>
      <c r="B27" s="439" t="s">
        <v>560</v>
      </c>
      <c r="C27" s="314">
        <v>1950000</v>
      </c>
    </row>
    <row r="28" spans="1:3" s="438" customFormat="1" ht="12" customHeight="1">
      <c r="A28" s="14" t="s">
        <v>270</v>
      </c>
      <c r="B28" s="440" t="s">
        <v>561</v>
      </c>
      <c r="C28" s="313"/>
    </row>
    <row r="29" spans="1:3" s="438" customFormat="1" ht="12" customHeight="1">
      <c r="A29" s="14" t="s">
        <v>271</v>
      </c>
      <c r="B29" s="440" t="s">
        <v>562</v>
      </c>
      <c r="C29" s="313">
        <v>3500000</v>
      </c>
    </row>
    <row r="30" spans="1:3" s="438" customFormat="1" ht="12" customHeight="1">
      <c r="A30" s="14" t="s">
        <v>272</v>
      </c>
      <c r="B30" s="440" t="s">
        <v>563</v>
      </c>
      <c r="C30" s="313">
        <v>10000</v>
      </c>
    </row>
    <row r="31" spans="1:3" s="438" customFormat="1" ht="12" customHeight="1">
      <c r="A31" s="14" t="s">
        <v>557</v>
      </c>
      <c r="B31" s="440" t="s">
        <v>273</v>
      </c>
      <c r="C31" s="313">
        <v>1500000</v>
      </c>
    </row>
    <row r="32" spans="1:3" s="438" customFormat="1" ht="12" customHeight="1">
      <c r="A32" s="14" t="s">
        <v>558</v>
      </c>
      <c r="B32" s="440" t="s">
        <v>274</v>
      </c>
      <c r="C32" s="313"/>
    </row>
    <row r="33" spans="1:3" s="438" customFormat="1" ht="12" customHeight="1" thickBot="1">
      <c r="A33" s="16" t="s">
        <v>559</v>
      </c>
      <c r="B33" s="537" t="s">
        <v>275</v>
      </c>
      <c r="C33" s="315">
        <v>50000</v>
      </c>
    </row>
    <row r="34" spans="1:3" s="438" customFormat="1" ht="12" customHeight="1" thickBot="1">
      <c r="A34" s="20" t="s">
        <v>23</v>
      </c>
      <c r="B34" s="21" t="s">
        <v>437</v>
      </c>
      <c r="C34" s="311">
        <f>SUM(C35:C45)</f>
        <v>5869000</v>
      </c>
    </row>
    <row r="35" spans="1:3" s="438" customFormat="1" ht="12" customHeight="1">
      <c r="A35" s="15" t="s">
        <v>92</v>
      </c>
      <c r="B35" s="439" t="s">
        <v>278</v>
      </c>
      <c r="C35" s="314"/>
    </row>
    <row r="36" spans="1:3" s="438" customFormat="1" ht="12" customHeight="1">
      <c r="A36" s="14" t="s">
        <v>93</v>
      </c>
      <c r="B36" s="440" t="s">
        <v>279</v>
      </c>
      <c r="C36" s="313">
        <v>8000</v>
      </c>
    </row>
    <row r="37" spans="1:3" s="438" customFormat="1" ht="12" customHeight="1">
      <c r="A37" s="14" t="s">
        <v>94</v>
      </c>
      <c r="B37" s="440" t="s">
        <v>280</v>
      </c>
      <c r="C37" s="313">
        <v>40000</v>
      </c>
    </row>
    <row r="38" spans="1:3" s="438" customFormat="1" ht="12" customHeight="1">
      <c r="A38" s="14" t="s">
        <v>173</v>
      </c>
      <c r="B38" s="440" t="s">
        <v>281</v>
      </c>
      <c r="C38" s="313">
        <v>5316000</v>
      </c>
    </row>
    <row r="39" spans="1:3" s="438" customFormat="1" ht="12" customHeight="1">
      <c r="A39" s="14" t="s">
        <v>174</v>
      </c>
      <c r="B39" s="440" t="s">
        <v>282</v>
      </c>
      <c r="C39" s="313">
        <v>500000</v>
      </c>
    </row>
    <row r="40" spans="1:3" s="438" customFormat="1" ht="12" customHeight="1">
      <c r="A40" s="14" t="s">
        <v>175</v>
      </c>
      <c r="B40" s="440" t="s">
        <v>283</v>
      </c>
      <c r="C40" s="313"/>
    </row>
    <row r="41" spans="1:3" s="438" customFormat="1" ht="12" customHeight="1">
      <c r="A41" s="14" t="s">
        <v>176</v>
      </c>
      <c r="B41" s="440" t="s">
        <v>284</v>
      </c>
      <c r="C41" s="313"/>
    </row>
    <row r="42" spans="1:3" s="438" customFormat="1" ht="12" customHeight="1">
      <c r="A42" s="14" t="s">
        <v>177</v>
      </c>
      <c r="B42" s="440" t="s">
        <v>564</v>
      </c>
      <c r="C42" s="313">
        <v>5000</v>
      </c>
    </row>
    <row r="43" spans="1:3" s="438" customFormat="1" ht="12" customHeight="1">
      <c r="A43" s="14" t="s">
        <v>276</v>
      </c>
      <c r="B43" s="440" t="s">
        <v>286</v>
      </c>
      <c r="C43" s="316"/>
    </row>
    <row r="44" spans="1:3" s="438" customFormat="1" ht="12" customHeight="1">
      <c r="A44" s="16" t="s">
        <v>277</v>
      </c>
      <c r="B44" s="441" t="s">
        <v>439</v>
      </c>
      <c r="C44" s="426"/>
    </row>
    <row r="45" spans="1:3" s="438" customFormat="1" ht="12" customHeight="1" thickBot="1">
      <c r="A45" s="16" t="s">
        <v>438</v>
      </c>
      <c r="B45" s="308" t="s">
        <v>287</v>
      </c>
      <c r="C45" s="426"/>
    </row>
    <row r="46" spans="1:3" s="438" customFormat="1" ht="12" customHeight="1" thickBot="1">
      <c r="A46" s="20" t="s">
        <v>24</v>
      </c>
      <c r="B46" s="21" t="s">
        <v>288</v>
      </c>
      <c r="C46" s="311">
        <f>SUM(C47:C51)</f>
        <v>0</v>
      </c>
    </row>
    <row r="47" spans="1:3" s="438" customFormat="1" ht="12" customHeight="1">
      <c r="A47" s="15" t="s">
        <v>95</v>
      </c>
      <c r="B47" s="439" t="s">
        <v>292</v>
      </c>
      <c r="C47" s="483"/>
    </row>
    <row r="48" spans="1:3" s="438" customFormat="1" ht="12" customHeight="1">
      <c r="A48" s="14" t="s">
        <v>96</v>
      </c>
      <c r="B48" s="440" t="s">
        <v>293</v>
      </c>
      <c r="C48" s="316"/>
    </row>
    <row r="49" spans="1:3" s="438" customFormat="1" ht="12" customHeight="1">
      <c r="A49" s="14" t="s">
        <v>289</v>
      </c>
      <c r="B49" s="440" t="s">
        <v>294</v>
      </c>
      <c r="C49" s="316"/>
    </row>
    <row r="50" spans="1:3" s="438" customFormat="1" ht="12" customHeight="1">
      <c r="A50" s="14" t="s">
        <v>290</v>
      </c>
      <c r="B50" s="440" t="s">
        <v>295</v>
      </c>
      <c r="C50" s="316"/>
    </row>
    <row r="51" spans="1:3" s="438" customFormat="1" ht="12" customHeight="1" thickBot="1">
      <c r="A51" s="16" t="s">
        <v>291</v>
      </c>
      <c r="B51" s="308" t="s">
        <v>296</v>
      </c>
      <c r="C51" s="426"/>
    </row>
    <row r="52" spans="1:3" s="438" customFormat="1" ht="12" customHeight="1" thickBot="1">
      <c r="A52" s="20" t="s">
        <v>178</v>
      </c>
      <c r="B52" s="21" t="s">
        <v>297</v>
      </c>
      <c r="C52" s="311">
        <f>SUM(C53:C55)</f>
        <v>37040</v>
      </c>
    </row>
    <row r="53" spans="1:3" s="438" customFormat="1" ht="12" customHeight="1">
      <c r="A53" s="15" t="s">
        <v>97</v>
      </c>
      <c r="B53" s="439" t="s">
        <v>298</v>
      </c>
      <c r="C53" s="314"/>
    </row>
    <row r="54" spans="1:3" s="438" customFormat="1" ht="12" customHeight="1">
      <c r="A54" s="14" t="s">
        <v>98</v>
      </c>
      <c r="B54" s="440" t="s">
        <v>429</v>
      </c>
      <c r="C54" s="313"/>
    </row>
    <row r="55" spans="1:3" s="438" customFormat="1" ht="12" customHeight="1">
      <c r="A55" s="14" t="s">
        <v>301</v>
      </c>
      <c r="B55" s="440" t="s">
        <v>299</v>
      </c>
      <c r="C55" s="313">
        <v>37040</v>
      </c>
    </row>
    <row r="56" spans="1:3" s="438" customFormat="1" ht="12" customHeight="1" thickBot="1">
      <c r="A56" s="16" t="s">
        <v>302</v>
      </c>
      <c r="B56" s="308" t="s">
        <v>300</v>
      </c>
      <c r="C56" s="315"/>
    </row>
    <row r="57" spans="1:3" s="438" customFormat="1" ht="12" customHeight="1" thickBot="1">
      <c r="A57" s="20" t="s">
        <v>26</v>
      </c>
      <c r="B57" s="306" t="s">
        <v>303</v>
      </c>
      <c r="C57" s="311">
        <f>SUM(C58:C60)</f>
        <v>0</v>
      </c>
    </row>
    <row r="58" spans="1:3" s="438" customFormat="1" ht="12" customHeight="1">
      <c r="A58" s="15" t="s">
        <v>179</v>
      </c>
      <c r="B58" s="439" t="s">
        <v>305</v>
      </c>
      <c r="C58" s="316"/>
    </row>
    <row r="59" spans="1:3" s="438" customFormat="1" ht="12" customHeight="1">
      <c r="A59" s="14" t="s">
        <v>180</v>
      </c>
      <c r="B59" s="440" t="s">
        <v>430</v>
      </c>
      <c r="C59" s="316"/>
    </row>
    <row r="60" spans="1:3" s="438" customFormat="1" ht="12" customHeight="1">
      <c r="A60" s="14" t="s">
        <v>231</v>
      </c>
      <c r="B60" s="440" t="s">
        <v>306</v>
      </c>
      <c r="C60" s="316"/>
    </row>
    <row r="61" spans="1:3" s="438" customFormat="1" ht="12" customHeight="1" thickBot="1">
      <c r="A61" s="16" t="s">
        <v>304</v>
      </c>
      <c r="B61" s="308" t="s">
        <v>307</v>
      </c>
      <c r="C61" s="316"/>
    </row>
    <row r="62" spans="1:3" s="438" customFormat="1" ht="12" customHeight="1" thickBot="1">
      <c r="A62" s="510" t="s">
        <v>479</v>
      </c>
      <c r="B62" s="21" t="s">
        <v>308</v>
      </c>
      <c r="C62" s="317">
        <f>+C5+C12+C19+C26+C34+C46+C52+C57</f>
        <v>49278381</v>
      </c>
    </row>
    <row r="63" spans="1:3" s="438" customFormat="1" ht="12" customHeight="1" thickBot="1">
      <c r="A63" s="486" t="s">
        <v>309</v>
      </c>
      <c r="B63" s="306" t="s">
        <v>310</v>
      </c>
      <c r="C63" s="311">
        <f>SUM(C64:C66)</f>
        <v>0</v>
      </c>
    </row>
    <row r="64" spans="1:3" s="438" customFormat="1" ht="12" customHeight="1">
      <c r="A64" s="15" t="s">
        <v>338</v>
      </c>
      <c r="B64" s="439" t="s">
        <v>311</v>
      </c>
      <c r="C64" s="316"/>
    </row>
    <row r="65" spans="1:3" s="438" customFormat="1" ht="12" customHeight="1">
      <c r="A65" s="14" t="s">
        <v>347</v>
      </c>
      <c r="B65" s="440" t="s">
        <v>312</v>
      </c>
      <c r="C65" s="316"/>
    </row>
    <row r="66" spans="1:3" s="438" customFormat="1" ht="12" customHeight="1" thickBot="1">
      <c r="A66" s="16" t="s">
        <v>348</v>
      </c>
      <c r="B66" s="504" t="s">
        <v>464</v>
      </c>
      <c r="C66" s="316"/>
    </row>
    <row r="67" spans="1:3" s="438" customFormat="1" ht="12" customHeight="1" thickBot="1">
      <c r="A67" s="486" t="s">
        <v>314</v>
      </c>
      <c r="B67" s="306" t="s">
        <v>315</v>
      </c>
      <c r="C67" s="311">
        <f>SUM(C68:C71)</f>
        <v>0</v>
      </c>
    </row>
    <row r="68" spans="1:3" s="438" customFormat="1" ht="12" customHeight="1">
      <c r="A68" s="15" t="s">
        <v>147</v>
      </c>
      <c r="B68" s="439" t="s">
        <v>316</v>
      </c>
      <c r="C68" s="316"/>
    </row>
    <row r="69" spans="1:3" s="438" customFormat="1" ht="12" customHeight="1">
      <c r="A69" s="14" t="s">
        <v>148</v>
      </c>
      <c r="B69" s="440" t="s">
        <v>577</v>
      </c>
      <c r="C69" s="316"/>
    </row>
    <row r="70" spans="1:3" s="438" customFormat="1" ht="12" customHeight="1">
      <c r="A70" s="14" t="s">
        <v>339</v>
      </c>
      <c r="B70" s="440" t="s">
        <v>317</v>
      </c>
      <c r="C70" s="316"/>
    </row>
    <row r="71" spans="1:3" s="438" customFormat="1" ht="12" customHeight="1" thickBot="1">
      <c r="A71" s="16" t="s">
        <v>340</v>
      </c>
      <c r="B71" s="308" t="s">
        <v>578</v>
      </c>
      <c r="C71" s="316"/>
    </row>
    <row r="72" spans="1:3" s="438" customFormat="1" ht="12" customHeight="1" thickBot="1">
      <c r="A72" s="486" t="s">
        <v>318</v>
      </c>
      <c r="B72" s="306" t="s">
        <v>319</v>
      </c>
      <c r="C72" s="311">
        <f>SUM(C73:C74)</f>
        <v>111065112</v>
      </c>
    </row>
    <row r="73" spans="1:3" s="438" customFormat="1" ht="12" customHeight="1">
      <c r="A73" s="15" t="s">
        <v>341</v>
      </c>
      <c r="B73" s="439" t="s">
        <v>320</v>
      </c>
      <c r="C73" s="316">
        <v>111065112</v>
      </c>
    </row>
    <row r="74" spans="1:3" s="438" customFormat="1" ht="12" customHeight="1" thickBot="1">
      <c r="A74" s="16" t="s">
        <v>342</v>
      </c>
      <c r="B74" s="308" t="s">
        <v>321</v>
      </c>
      <c r="C74" s="316"/>
    </row>
    <row r="75" spans="1:3" s="438" customFormat="1" ht="12" customHeight="1" thickBot="1">
      <c r="A75" s="486" t="s">
        <v>322</v>
      </c>
      <c r="B75" s="306" t="s">
        <v>323</v>
      </c>
      <c r="C75" s="311">
        <f>SUM(C76:C78)</f>
        <v>0</v>
      </c>
    </row>
    <row r="76" spans="1:3" s="438" customFormat="1" ht="12" customHeight="1">
      <c r="A76" s="15" t="s">
        <v>343</v>
      </c>
      <c r="B76" s="439" t="s">
        <v>324</v>
      </c>
      <c r="C76" s="316"/>
    </row>
    <row r="77" spans="1:3" s="438" customFormat="1" ht="12" customHeight="1">
      <c r="A77" s="14" t="s">
        <v>344</v>
      </c>
      <c r="B77" s="440" t="s">
        <v>325</v>
      </c>
      <c r="C77" s="316"/>
    </row>
    <row r="78" spans="1:3" s="438" customFormat="1" ht="12" customHeight="1" thickBot="1">
      <c r="A78" s="16" t="s">
        <v>345</v>
      </c>
      <c r="B78" s="308" t="s">
        <v>579</v>
      </c>
      <c r="C78" s="316"/>
    </row>
    <row r="79" spans="1:3" s="438" customFormat="1" ht="12" customHeight="1" thickBot="1">
      <c r="A79" s="486" t="s">
        <v>326</v>
      </c>
      <c r="B79" s="306" t="s">
        <v>346</v>
      </c>
      <c r="C79" s="311">
        <f>SUM(C80:C83)</f>
        <v>0</v>
      </c>
    </row>
    <row r="80" spans="1:3" s="438" customFormat="1" ht="12" customHeight="1">
      <c r="A80" s="443" t="s">
        <v>327</v>
      </c>
      <c r="B80" s="439" t="s">
        <v>328</v>
      </c>
      <c r="C80" s="316"/>
    </row>
    <row r="81" spans="1:3" s="438" customFormat="1" ht="12" customHeight="1">
      <c r="A81" s="444" t="s">
        <v>329</v>
      </c>
      <c r="B81" s="440" t="s">
        <v>330</v>
      </c>
      <c r="C81" s="316"/>
    </row>
    <row r="82" spans="1:3" s="438" customFormat="1" ht="12" customHeight="1">
      <c r="A82" s="444" t="s">
        <v>331</v>
      </c>
      <c r="B82" s="440" t="s">
        <v>332</v>
      </c>
      <c r="C82" s="316"/>
    </row>
    <row r="83" spans="1:3" s="438" customFormat="1" ht="12" customHeight="1" thickBot="1">
      <c r="A83" s="445" t="s">
        <v>333</v>
      </c>
      <c r="B83" s="308" t="s">
        <v>334</v>
      </c>
      <c r="C83" s="316"/>
    </row>
    <row r="84" spans="1:3" s="438" customFormat="1" ht="12" customHeight="1" thickBot="1">
      <c r="A84" s="486" t="s">
        <v>335</v>
      </c>
      <c r="B84" s="306" t="s">
        <v>478</v>
      </c>
      <c r="C84" s="484"/>
    </row>
    <row r="85" spans="1:3" s="438" customFormat="1" ht="13.5" customHeight="1" thickBot="1">
      <c r="A85" s="486" t="s">
        <v>337</v>
      </c>
      <c r="B85" s="306" t="s">
        <v>336</v>
      </c>
      <c r="C85" s="484"/>
    </row>
    <row r="86" spans="1:3" s="438" customFormat="1" ht="15.75" customHeight="1" thickBot="1">
      <c r="A86" s="486" t="s">
        <v>349</v>
      </c>
      <c r="B86" s="446" t="s">
        <v>481</v>
      </c>
      <c r="C86" s="317">
        <f>+C63+C67+C72+C75+C79+C85+C84</f>
        <v>111065112</v>
      </c>
    </row>
    <row r="87" spans="1:3" s="438" customFormat="1" ht="16.5" customHeight="1" thickBot="1">
      <c r="A87" s="487" t="s">
        <v>480</v>
      </c>
      <c r="B87" s="447" t="s">
        <v>482</v>
      </c>
      <c r="C87" s="317">
        <f>+C62+C86</f>
        <v>160343493</v>
      </c>
    </row>
    <row r="88" spans="1:3" s="438" customFormat="1" ht="83.25" customHeight="1" hidden="1">
      <c r="A88" s="5"/>
      <c r="B88" s="6"/>
      <c r="C88" s="318"/>
    </row>
    <row r="89" spans="1:3" ht="16.5" customHeight="1">
      <c r="A89" s="620" t="s">
        <v>48</v>
      </c>
      <c r="B89" s="620"/>
      <c r="C89" s="620"/>
    </row>
    <row r="90" spans="1:3" s="448" customFormat="1" ht="16.5" customHeight="1" thickBot="1">
      <c r="A90" s="622" t="s">
        <v>151</v>
      </c>
      <c r="B90" s="622"/>
      <c r="C90" s="145" t="str">
        <f>C2</f>
        <v>Forintban!</v>
      </c>
    </row>
    <row r="91" spans="1:3" ht="37.5" customHeight="1" thickBot="1">
      <c r="A91" s="23" t="s">
        <v>70</v>
      </c>
      <c r="B91" s="24" t="s">
        <v>49</v>
      </c>
      <c r="C91" s="40" t="str">
        <f>+C3</f>
        <v>2020  évi előirányzat</v>
      </c>
    </row>
    <row r="92" spans="1:3" s="437" customFormat="1" ht="12" customHeight="1" thickBot="1">
      <c r="A92" s="32"/>
      <c r="B92" s="33" t="s">
        <v>496</v>
      </c>
      <c r="C92" s="34" t="s">
        <v>497</v>
      </c>
    </row>
    <row r="93" spans="1:3" ht="12" customHeight="1" thickBot="1">
      <c r="A93" s="22" t="s">
        <v>19</v>
      </c>
      <c r="B93" s="28" t="s">
        <v>440</v>
      </c>
      <c r="C93" s="310">
        <f>C94+C95+C96+C97+C98+C111</f>
        <v>71219047</v>
      </c>
    </row>
    <row r="94" spans="1:3" ht="12" customHeight="1">
      <c r="A94" s="17" t="s">
        <v>99</v>
      </c>
      <c r="B94" s="10" t="s">
        <v>50</v>
      </c>
      <c r="C94" s="312">
        <v>13298855</v>
      </c>
    </row>
    <row r="95" spans="1:3" ht="12" customHeight="1">
      <c r="A95" s="14" t="s">
        <v>100</v>
      </c>
      <c r="B95" s="8" t="s">
        <v>181</v>
      </c>
      <c r="C95" s="313">
        <v>2433082</v>
      </c>
    </row>
    <row r="96" spans="1:3" ht="12" customHeight="1">
      <c r="A96" s="14" t="s">
        <v>101</v>
      </c>
      <c r="B96" s="8" t="s">
        <v>140</v>
      </c>
      <c r="C96" s="315">
        <v>19566982</v>
      </c>
    </row>
    <row r="97" spans="1:3" ht="12" customHeight="1">
      <c r="A97" s="14" t="s">
        <v>102</v>
      </c>
      <c r="B97" s="11" t="s">
        <v>182</v>
      </c>
      <c r="C97" s="315">
        <v>6499000</v>
      </c>
    </row>
    <row r="98" spans="1:3" ht="12" customHeight="1">
      <c r="A98" s="14" t="s">
        <v>112</v>
      </c>
      <c r="B98" s="19" t="s">
        <v>183</v>
      </c>
      <c r="C98" s="315">
        <f>SUM(C99:C110)</f>
        <v>3606719</v>
      </c>
    </row>
    <row r="99" spans="1:3" ht="12" customHeight="1">
      <c r="A99" s="14" t="s">
        <v>103</v>
      </c>
      <c r="B99" s="8" t="s">
        <v>445</v>
      </c>
      <c r="C99" s="315">
        <f>36800+11800</f>
        <v>48600</v>
      </c>
    </row>
    <row r="100" spans="1:3" ht="12" customHeight="1">
      <c r="A100" s="14" t="s">
        <v>104</v>
      </c>
      <c r="B100" s="150" t="s">
        <v>444</v>
      </c>
      <c r="C100" s="315"/>
    </row>
    <row r="101" spans="1:3" ht="12" customHeight="1">
      <c r="A101" s="14" t="s">
        <v>113</v>
      </c>
      <c r="B101" s="150" t="s">
        <v>443</v>
      </c>
      <c r="C101" s="315"/>
    </row>
    <row r="102" spans="1:3" ht="12" customHeight="1">
      <c r="A102" s="14" t="s">
        <v>114</v>
      </c>
      <c r="B102" s="148" t="s">
        <v>352</v>
      </c>
      <c r="C102" s="315"/>
    </row>
    <row r="103" spans="1:3" ht="12" customHeight="1">
      <c r="A103" s="14" t="s">
        <v>115</v>
      </c>
      <c r="B103" s="149" t="s">
        <v>353</v>
      </c>
      <c r="C103" s="315"/>
    </row>
    <row r="104" spans="1:3" ht="12" customHeight="1">
      <c r="A104" s="14" t="s">
        <v>116</v>
      </c>
      <c r="B104" s="149" t="s">
        <v>354</v>
      </c>
      <c r="C104" s="315"/>
    </row>
    <row r="105" spans="1:3" ht="12" customHeight="1">
      <c r="A105" s="14" t="s">
        <v>118</v>
      </c>
      <c r="B105" s="148" t="s">
        <v>614</v>
      </c>
      <c r="C105" s="315">
        <f>2840413+532877+179829</f>
        <v>3553119</v>
      </c>
    </row>
    <row r="106" spans="1:3" ht="12" customHeight="1">
      <c r="A106" s="14" t="s">
        <v>184</v>
      </c>
      <c r="B106" s="148" t="s">
        <v>356</v>
      </c>
      <c r="C106" s="315"/>
    </row>
    <row r="107" spans="1:3" ht="12" customHeight="1">
      <c r="A107" s="14" t="s">
        <v>350</v>
      </c>
      <c r="B107" s="149" t="s">
        <v>357</v>
      </c>
      <c r="C107" s="315"/>
    </row>
    <row r="108" spans="1:3" ht="12" customHeight="1">
      <c r="A108" s="13" t="s">
        <v>351</v>
      </c>
      <c r="B108" s="150" t="s">
        <v>358</v>
      </c>
      <c r="C108" s="315"/>
    </row>
    <row r="109" spans="1:3" ht="12" customHeight="1">
      <c r="A109" s="14" t="s">
        <v>441</v>
      </c>
      <c r="B109" s="150" t="s">
        <v>359</v>
      </c>
      <c r="C109" s="315"/>
    </row>
    <row r="110" spans="1:3" ht="12" customHeight="1">
      <c r="A110" s="16" t="s">
        <v>442</v>
      </c>
      <c r="B110" s="150" t="s">
        <v>360</v>
      </c>
      <c r="C110" s="315">
        <v>5000</v>
      </c>
    </row>
    <row r="111" spans="1:3" ht="12" customHeight="1">
      <c r="A111" s="14" t="s">
        <v>446</v>
      </c>
      <c r="B111" s="11" t="s">
        <v>51</v>
      </c>
      <c r="C111" s="313">
        <f>SUM(C112:C113)</f>
        <v>25814409</v>
      </c>
    </row>
    <row r="112" spans="1:3" ht="12" customHeight="1">
      <c r="A112" s="14" t="s">
        <v>447</v>
      </c>
      <c r="B112" s="8" t="s">
        <v>449</v>
      </c>
      <c r="C112" s="313">
        <v>3282281</v>
      </c>
    </row>
    <row r="113" spans="1:3" ht="12" customHeight="1" thickBot="1">
      <c r="A113" s="18" t="s">
        <v>448</v>
      </c>
      <c r="B113" s="508" t="s">
        <v>450</v>
      </c>
      <c r="C113" s="319">
        <v>22532128</v>
      </c>
    </row>
    <row r="114" spans="1:3" ht="12" customHeight="1" thickBot="1">
      <c r="A114" s="505" t="s">
        <v>20</v>
      </c>
      <c r="B114" s="506" t="s">
        <v>361</v>
      </c>
      <c r="C114" s="507">
        <f>+C115+C117+C119</f>
        <v>85568017</v>
      </c>
    </row>
    <row r="115" spans="1:3" ht="12" customHeight="1">
      <c r="A115" s="15" t="s">
        <v>105</v>
      </c>
      <c r="B115" s="8" t="s">
        <v>230</v>
      </c>
      <c r="C115" s="314">
        <v>67185537</v>
      </c>
    </row>
    <row r="116" spans="1:3" ht="12" customHeight="1">
      <c r="A116" s="15" t="s">
        <v>106</v>
      </c>
      <c r="B116" s="12" t="s">
        <v>365</v>
      </c>
      <c r="C116" s="314">
        <v>60124093</v>
      </c>
    </row>
    <row r="117" spans="1:3" ht="12" customHeight="1">
      <c r="A117" s="15" t="s">
        <v>107</v>
      </c>
      <c r="B117" s="12" t="s">
        <v>185</v>
      </c>
      <c r="C117" s="313">
        <v>18382480</v>
      </c>
    </row>
    <row r="118" spans="1:3" ht="12" customHeight="1">
      <c r="A118" s="15" t="s">
        <v>108</v>
      </c>
      <c r="B118" s="12" t="s">
        <v>366</v>
      </c>
      <c r="C118" s="279">
        <v>16546246</v>
      </c>
    </row>
    <row r="119" spans="1:3" ht="12" customHeight="1">
      <c r="A119" s="15" t="s">
        <v>109</v>
      </c>
      <c r="B119" s="308" t="s">
        <v>581</v>
      </c>
      <c r="C119" s="279"/>
    </row>
    <row r="120" spans="1:3" ht="12" customHeight="1">
      <c r="A120" s="15" t="s">
        <v>117</v>
      </c>
      <c r="B120" s="307" t="s">
        <v>431</v>
      </c>
      <c r="C120" s="279"/>
    </row>
    <row r="121" spans="1:3" ht="12" customHeight="1">
      <c r="A121" s="15" t="s">
        <v>119</v>
      </c>
      <c r="B121" s="435" t="s">
        <v>371</v>
      </c>
      <c r="C121" s="279"/>
    </row>
    <row r="122" spans="1:3" ht="15.75">
      <c r="A122" s="15" t="s">
        <v>186</v>
      </c>
      <c r="B122" s="149" t="s">
        <v>354</v>
      </c>
      <c r="C122" s="279"/>
    </row>
    <row r="123" spans="1:3" ht="12" customHeight="1">
      <c r="A123" s="15" t="s">
        <v>187</v>
      </c>
      <c r="B123" s="149" t="s">
        <v>370</v>
      </c>
      <c r="C123" s="279"/>
    </row>
    <row r="124" spans="1:3" ht="12" customHeight="1">
      <c r="A124" s="15" t="s">
        <v>188</v>
      </c>
      <c r="B124" s="149" t="s">
        <v>369</v>
      </c>
      <c r="C124" s="279"/>
    </row>
    <row r="125" spans="1:3" ht="12" customHeight="1">
      <c r="A125" s="15" t="s">
        <v>362</v>
      </c>
      <c r="B125" s="149" t="s">
        <v>357</v>
      </c>
      <c r="C125" s="279"/>
    </row>
    <row r="126" spans="1:3" ht="12" customHeight="1">
      <c r="A126" s="15" t="s">
        <v>363</v>
      </c>
      <c r="B126" s="149" t="s">
        <v>368</v>
      </c>
      <c r="C126" s="279"/>
    </row>
    <row r="127" spans="1:3" ht="16.5" thickBot="1">
      <c r="A127" s="13" t="s">
        <v>364</v>
      </c>
      <c r="B127" s="149" t="s">
        <v>367</v>
      </c>
      <c r="C127" s="281"/>
    </row>
    <row r="128" spans="1:3" ht="12" customHeight="1" thickBot="1">
      <c r="A128" s="20" t="s">
        <v>21</v>
      </c>
      <c r="B128" s="129" t="s">
        <v>451</v>
      </c>
      <c r="C128" s="311">
        <f>+C93+C114</f>
        <v>156787064</v>
      </c>
    </row>
    <row r="129" spans="1:3" ht="12" customHeight="1" thickBot="1">
      <c r="A129" s="20" t="s">
        <v>22</v>
      </c>
      <c r="B129" s="129" t="s">
        <v>452</v>
      </c>
      <c r="C129" s="311">
        <f>+C130+C131+C132</f>
        <v>0</v>
      </c>
    </row>
    <row r="130" spans="1:3" ht="12" customHeight="1">
      <c r="A130" s="15" t="s">
        <v>269</v>
      </c>
      <c r="B130" s="12" t="s">
        <v>459</v>
      </c>
      <c r="C130" s="279"/>
    </row>
    <row r="131" spans="1:3" ht="12" customHeight="1">
      <c r="A131" s="15" t="s">
        <v>270</v>
      </c>
      <c r="B131" s="12" t="s">
        <v>460</v>
      </c>
      <c r="C131" s="279"/>
    </row>
    <row r="132" spans="1:3" ht="12" customHeight="1" thickBot="1">
      <c r="A132" s="13" t="s">
        <v>271</v>
      </c>
      <c r="B132" s="12" t="s">
        <v>461</v>
      </c>
      <c r="C132" s="279"/>
    </row>
    <row r="133" spans="1:3" ht="12" customHeight="1" thickBot="1">
      <c r="A133" s="20" t="s">
        <v>23</v>
      </c>
      <c r="B133" s="129" t="s">
        <v>453</v>
      </c>
      <c r="C133" s="311">
        <f>SUM(C134:C139)</f>
        <v>0</v>
      </c>
    </row>
    <row r="134" spans="1:3" ht="12" customHeight="1">
      <c r="A134" s="15" t="s">
        <v>92</v>
      </c>
      <c r="B134" s="9" t="s">
        <v>462</v>
      </c>
      <c r="C134" s="279"/>
    </row>
    <row r="135" spans="1:3" ht="12" customHeight="1">
      <c r="A135" s="15" t="s">
        <v>93</v>
      </c>
      <c r="B135" s="9" t="s">
        <v>454</v>
      </c>
      <c r="C135" s="279"/>
    </row>
    <row r="136" spans="1:3" ht="12" customHeight="1">
      <c r="A136" s="15" t="s">
        <v>94</v>
      </c>
      <c r="B136" s="9" t="s">
        <v>455</v>
      </c>
      <c r="C136" s="279"/>
    </row>
    <row r="137" spans="1:3" ht="12" customHeight="1">
      <c r="A137" s="15" t="s">
        <v>173</v>
      </c>
      <c r="B137" s="9" t="s">
        <v>456</v>
      </c>
      <c r="C137" s="279"/>
    </row>
    <row r="138" spans="1:3" ht="12" customHeight="1">
      <c r="A138" s="15" t="s">
        <v>174</v>
      </c>
      <c r="B138" s="9" t="s">
        <v>457</v>
      </c>
      <c r="C138" s="279"/>
    </row>
    <row r="139" spans="1:3" ht="12" customHeight="1" thickBot="1">
      <c r="A139" s="13" t="s">
        <v>175</v>
      </c>
      <c r="B139" s="9" t="s">
        <v>458</v>
      </c>
      <c r="C139" s="279"/>
    </row>
    <row r="140" spans="1:3" ht="12" customHeight="1" thickBot="1">
      <c r="A140" s="20" t="s">
        <v>24</v>
      </c>
      <c r="B140" s="129" t="s">
        <v>466</v>
      </c>
      <c r="C140" s="317">
        <f>+C141+C142+C143+C144</f>
        <v>1105429</v>
      </c>
    </row>
    <row r="141" spans="1:3" ht="12" customHeight="1">
      <c r="A141" s="15" t="s">
        <v>95</v>
      </c>
      <c r="B141" s="9" t="s">
        <v>372</v>
      </c>
      <c r="C141" s="279"/>
    </row>
    <row r="142" spans="1:3" ht="12" customHeight="1">
      <c r="A142" s="15" t="s">
        <v>96</v>
      </c>
      <c r="B142" s="9" t="s">
        <v>373</v>
      </c>
      <c r="C142" s="279">
        <v>1105429</v>
      </c>
    </row>
    <row r="143" spans="1:3" ht="12" customHeight="1">
      <c r="A143" s="15" t="s">
        <v>289</v>
      </c>
      <c r="B143" s="9" t="s">
        <v>467</v>
      </c>
      <c r="C143" s="279"/>
    </row>
    <row r="144" spans="1:3" ht="12" customHeight="1" thickBot="1">
      <c r="A144" s="13" t="s">
        <v>290</v>
      </c>
      <c r="B144" s="7" t="s">
        <v>392</v>
      </c>
      <c r="C144" s="279"/>
    </row>
    <row r="145" spans="1:3" ht="12" customHeight="1" thickBot="1">
      <c r="A145" s="20" t="s">
        <v>25</v>
      </c>
      <c r="B145" s="129" t="s">
        <v>468</v>
      </c>
      <c r="C145" s="320">
        <f>SUM(C146:C150)</f>
        <v>0</v>
      </c>
    </row>
    <row r="146" spans="1:3" ht="12" customHeight="1">
      <c r="A146" s="15" t="s">
        <v>97</v>
      </c>
      <c r="B146" s="9" t="s">
        <v>463</v>
      </c>
      <c r="C146" s="279"/>
    </row>
    <row r="147" spans="1:3" ht="12" customHeight="1">
      <c r="A147" s="15" t="s">
        <v>98</v>
      </c>
      <c r="B147" s="9" t="s">
        <v>470</v>
      </c>
      <c r="C147" s="279"/>
    </row>
    <row r="148" spans="1:3" ht="12" customHeight="1">
      <c r="A148" s="15" t="s">
        <v>301</v>
      </c>
      <c r="B148" s="9" t="s">
        <v>465</v>
      </c>
      <c r="C148" s="279"/>
    </row>
    <row r="149" spans="1:3" ht="12" customHeight="1">
      <c r="A149" s="15" t="s">
        <v>302</v>
      </c>
      <c r="B149" s="9" t="s">
        <v>471</v>
      </c>
      <c r="C149" s="279"/>
    </row>
    <row r="150" spans="1:3" ht="12" customHeight="1" thickBot="1">
      <c r="A150" s="15" t="s">
        <v>469</v>
      </c>
      <c r="B150" s="9" t="s">
        <v>472</v>
      </c>
      <c r="C150" s="279"/>
    </row>
    <row r="151" spans="1:3" ht="12" customHeight="1" thickBot="1">
      <c r="A151" s="20" t="s">
        <v>26</v>
      </c>
      <c r="B151" s="129" t="s">
        <v>473</v>
      </c>
      <c r="C151" s="509"/>
    </row>
    <row r="152" spans="1:3" ht="12" customHeight="1" thickBot="1">
      <c r="A152" s="20" t="s">
        <v>27</v>
      </c>
      <c r="B152" s="129" t="s">
        <v>474</v>
      </c>
      <c r="C152" s="509"/>
    </row>
    <row r="153" spans="1:9" ht="15" customHeight="1" thickBot="1">
      <c r="A153" s="20" t="s">
        <v>28</v>
      </c>
      <c r="B153" s="129" t="s">
        <v>476</v>
      </c>
      <c r="C153" s="449">
        <f>+C129+C133+C140+C145+C151+C152</f>
        <v>1105429</v>
      </c>
      <c r="F153" s="450"/>
      <c r="G153" s="451"/>
      <c r="H153" s="451"/>
      <c r="I153" s="451"/>
    </row>
    <row r="154" spans="1:3" s="438" customFormat="1" ht="12.75" customHeight="1" thickBot="1">
      <c r="A154" s="309" t="s">
        <v>29</v>
      </c>
      <c r="B154" s="402" t="s">
        <v>475</v>
      </c>
      <c r="C154" s="449">
        <f>+C128+C153</f>
        <v>157892493</v>
      </c>
    </row>
    <row r="155" ht="7.5" customHeight="1"/>
    <row r="156" spans="1:3" ht="15.75">
      <c r="A156" s="623" t="s">
        <v>374</v>
      </c>
      <c r="B156" s="623"/>
      <c r="C156" s="623"/>
    </row>
    <row r="157" spans="1:3" ht="15" customHeight="1" thickBot="1">
      <c r="A157" s="621" t="s">
        <v>152</v>
      </c>
      <c r="B157" s="621"/>
      <c r="C157" s="321" t="str">
        <f>C90</f>
        <v>Forintban!</v>
      </c>
    </row>
    <row r="158" spans="1:4" ht="13.5" customHeight="1" thickBot="1">
      <c r="A158" s="20">
        <v>1</v>
      </c>
      <c r="B158" s="27" t="s">
        <v>477</v>
      </c>
      <c r="C158" s="311">
        <f>+C62-C128</f>
        <v>-107508683</v>
      </c>
      <c r="D158" s="452"/>
    </row>
    <row r="159" spans="1:3" ht="27.75" customHeight="1" thickBot="1">
      <c r="A159" s="20" t="s">
        <v>20</v>
      </c>
      <c r="B159" s="27" t="s">
        <v>483</v>
      </c>
      <c r="C159" s="311">
        <f>+C86-C153</f>
        <v>109959683</v>
      </c>
    </row>
  </sheetData>
  <sheetProtection/>
  <mergeCells count="6">
    <mergeCell ref="A1:C1"/>
    <mergeCell ref="A2:B2"/>
    <mergeCell ref="A89:C89"/>
    <mergeCell ref="A90:B90"/>
    <mergeCell ref="A156:C156"/>
    <mergeCell ref="A157:B15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2" r:id="rId1"/>
  <headerFooter alignWithMargins="0">
    <oddHeader>&amp;C&amp;"Times New Roman CE,Félkövér"&amp;12
Siójut Község Önkormányzat
2020. ÉVI KÖLTSÉGVETÉS
KÖTELEZŐ FELADATAINAK MÉRLEGE &amp;R&amp;"Times New Roman CE,Félkövér dőlt"&amp;11 1.1. melléklet a 3/2020. (II.28)  önkormányzati rendelethez</oddHeader>
  </headerFooter>
  <rowBreaks count="1" manualBreakCount="1">
    <brk id="87" max="2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92D050"/>
  </sheetPr>
  <dimension ref="A1:D31"/>
  <sheetViews>
    <sheetView workbookViewId="0" topLeftCell="A1">
      <selection activeCell="D17" sqref="D17"/>
    </sheetView>
  </sheetViews>
  <sheetFormatPr defaultColWidth="9.00390625" defaultRowHeight="12.75"/>
  <cols>
    <col min="1" max="1" width="5.875" style="89" customWidth="1"/>
    <col min="2" max="2" width="54.875" style="3" customWidth="1"/>
    <col min="3" max="4" width="17.625" style="3" customWidth="1"/>
    <col min="5" max="16384" width="9.375" style="3" customWidth="1"/>
  </cols>
  <sheetData>
    <row r="1" spans="2:4" ht="31.5" customHeight="1">
      <c r="B1" s="680" t="s">
        <v>7</v>
      </c>
      <c r="C1" s="680"/>
      <c r="D1" s="680"/>
    </row>
    <row r="2" spans="1:4" s="77" customFormat="1" ht="16.5" thickBot="1">
      <c r="A2" s="76"/>
      <c r="B2" s="394"/>
      <c r="D2" s="45" t="str">
        <f>'2. sz tájékoztató t'!I2</f>
        <v>Forintban!</v>
      </c>
    </row>
    <row r="3" spans="1:4" s="79" customFormat="1" ht="48" customHeight="1" thickBot="1">
      <c r="A3" s="78" t="s">
        <v>17</v>
      </c>
      <c r="B3" s="203" t="s">
        <v>18</v>
      </c>
      <c r="C3" s="203" t="s">
        <v>72</v>
      </c>
      <c r="D3" s="204" t="s">
        <v>73</v>
      </c>
    </row>
    <row r="4" spans="1:4" s="79" customFormat="1" ht="13.5" customHeight="1" thickBot="1">
      <c r="A4" s="36" t="s">
        <v>496</v>
      </c>
      <c r="B4" s="206" t="s">
        <v>497</v>
      </c>
      <c r="C4" s="206" t="s">
        <v>498</v>
      </c>
      <c r="D4" s="207" t="s">
        <v>500</v>
      </c>
    </row>
    <row r="5" spans="1:4" ht="18" customHeight="1">
      <c r="A5" s="139" t="s">
        <v>19</v>
      </c>
      <c r="B5" s="208" t="s">
        <v>165</v>
      </c>
      <c r="C5" s="137"/>
      <c r="D5" s="80"/>
    </row>
    <row r="6" spans="1:4" ht="18" customHeight="1">
      <c r="A6" s="81" t="s">
        <v>20</v>
      </c>
      <c r="B6" s="209" t="s">
        <v>166</v>
      </c>
      <c r="C6" s="138"/>
      <c r="D6" s="83"/>
    </row>
    <row r="7" spans="1:4" ht="18" customHeight="1">
      <c r="A7" s="81" t="s">
        <v>21</v>
      </c>
      <c r="B7" s="209" t="s">
        <v>120</v>
      </c>
      <c r="C7" s="138"/>
      <c r="D7" s="83"/>
    </row>
    <row r="8" spans="1:4" ht="18" customHeight="1">
      <c r="A8" s="81" t="s">
        <v>22</v>
      </c>
      <c r="B8" s="209" t="s">
        <v>121</v>
      </c>
      <c r="C8" s="138"/>
      <c r="D8" s="83"/>
    </row>
    <row r="9" spans="1:4" ht="18" customHeight="1">
      <c r="A9" s="81" t="s">
        <v>23</v>
      </c>
      <c r="B9" s="209" t="s">
        <v>158</v>
      </c>
      <c r="C9" s="138">
        <v>8055299</v>
      </c>
      <c r="D9" s="83">
        <v>152918</v>
      </c>
    </row>
    <row r="10" spans="1:4" ht="18" customHeight="1">
      <c r="A10" s="81" t="s">
        <v>24</v>
      </c>
      <c r="B10" s="209" t="s">
        <v>159</v>
      </c>
      <c r="C10" s="138"/>
      <c r="D10" s="83"/>
    </row>
    <row r="11" spans="1:4" ht="18" customHeight="1">
      <c r="A11" s="81" t="s">
        <v>25</v>
      </c>
      <c r="B11" s="210" t="s">
        <v>160</v>
      </c>
      <c r="C11" s="138">
        <v>395818</v>
      </c>
      <c r="D11" s="83">
        <v>8508</v>
      </c>
    </row>
    <row r="12" spans="1:4" ht="18" customHeight="1">
      <c r="A12" s="81" t="s">
        <v>27</v>
      </c>
      <c r="B12" s="210" t="s">
        <v>161</v>
      </c>
      <c r="C12" s="138">
        <v>1443105</v>
      </c>
      <c r="D12" s="83">
        <v>19750</v>
      </c>
    </row>
    <row r="13" spans="1:4" ht="18" customHeight="1">
      <c r="A13" s="81" t="s">
        <v>28</v>
      </c>
      <c r="B13" s="210" t="s">
        <v>162</v>
      </c>
      <c r="C13" s="138"/>
      <c r="D13" s="83"/>
    </row>
    <row r="14" spans="1:4" ht="18" customHeight="1">
      <c r="A14" s="81" t="s">
        <v>29</v>
      </c>
      <c r="B14" s="210" t="s">
        <v>163</v>
      </c>
      <c r="C14" s="138"/>
      <c r="D14" s="83"/>
    </row>
    <row r="15" spans="1:4" ht="22.5" customHeight="1">
      <c r="A15" s="81" t="s">
        <v>30</v>
      </c>
      <c r="B15" s="210" t="s">
        <v>164</v>
      </c>
      <c r="C15" s="138">
        <v>4498155</v>
      </c>
      <c r="D15" s="83">
        <v>75900</v>
      </c>
    </row>
    <row r="16" spans="1:4" ht="18" customHeight="1">
      <c r="A16" s="81" t="s">
        <v>31</v>
      </c>
      <c r="B16" s="209" t="s">
        <v>122</v>
      </c>
      <c r="C16" s="138">
        <v>1713221</v>
      </c>
      <c r="D16" s="83">
        <v>48760</v>
      </c>
    </row>
    <row r="17" spans="1:4" ht="18" customHeight="1">
      <c r="A17" s="81" t="s">
        <v>32</v>
      </c>
      <c r="B17" s="209" t="s">
        <v>9</v>
      </c>
      <c r="C17" s="138"/>
      <c r="D17" s="83"/>
    </row>
    <row r="18" spans="1:4" ht="18" customHeight="1">
      <c r="A18" s="81" t="s">
        <v>33</v>
      </c>
      <c r="B18" s="209" t="s">
        <v>8</v>
      </c>
      <c r="C18" s="138"/>
      <c r="D18" s="83"/>
    </row>
    <row r="19" spans="1:4" ht="18" customHeight="1">
      <c r="A19" s="81" t="s">
        <v>34</v>
      </c>
      <c r="B19" s="209" t="s">
        <v>123</v>
      </c>
      <c r="C19" s="138"/>
      <c r="D19" s="83"/>
    </row>
    <row r="20" spans="1:4" ht="18" customHeight="1">
      <c r="A20" s="81" t="s">
        <v>35</v>
      </c>
      <c r="B20" s="209" t="s">
        <v>124</v>
      </c>
      <c r="C20" s="138"/>
      <c r="D20" s="83"/>
    </row>
    <row r="21" spans="1:4" ht="18" customHeight="1">
      <c r="A21" s="81" t="s">
        <v>36</v>
      </c>
      <c r="B21" s="128"/>
      <c r="C21" s="82"/>
      <c r="D21" s="83"/>
    </row>
    <row r="22" spans="1:4" ht="18" customHeight="1">
      <c r="A22" s="81" t="s">
        <v>37</v>
      </c>
      <c r="B22" s="84"/>
      <c r="C22" s="82"/>
      <c r="D22" s="83"/>
    </row>
    <row r="23" spans="1:4" ht="18" customHeight="1">
      <c r="A23" s="81" t="s">
        <v>38</v>
      </c>
      <c r="B23" s="84"/>
      <c r="C23" s="82"/>
      <c r="D23" s="83"/>
    </row>
    <row r="24" spans="1:4" ht="18" customHeight="1">
      <c r="A24" s="81" t="s">
        <v>39</v>
      </c>
      <c r="B24" s="84"/>
      <c r="C24" s="82"/>
      <c r="D24" s="83"/>
    </row>
    <row r="25" spans="1:4" ht="18" customHeight="1">
      <c r="A25" s="81" t="s">
        <v>40</v>
      </c>
      <c r="B25" s="84"/>
      <c r="C25" s="82"/>
      <c r="D25" s="83"/>
    </row>
    <row r="26" spans="1:4" ht="18" customHeight="1">
      <c r="A26" s="81" t="s">
        <v>41</v>
      </c>
      <c r="B26" s="84"/>
      <c r="C26" s="82"/>
      <c r="D26" s="83"/>
    </row>
    <row r="27" spans="1:4" ht="18" customHeight="1">
      <c r="A27" s="81" t="s">
        <v>42</v>
      </c>
      <c r="B27" s="84"/>
      <c r="C27" s="82"/>
      <c r="D27" s="83"/>
    </row>
    <row r="28" spans="1:4" ht="18" customHeight="1">
      <c r="A28" s="81" t="s">
        <v>43</v>
      </c>
      <c r="B28" s="84"/>
      <c r="C28" s="82"/>
      <c r="D28" s="83"/>
    </row>
    <row r="29" spans="1:4" ht="18" customHeight="1" thickBot="1">
      <c r="A29" s="140" t="s">
        <v>44</v>
      </c>
      <c r="B29" s="85"/>
      <c r="C29" s="86"/>
      <c r="D29" s="87"/>
    </row>
    <row r="30" spans="1:4" ht="18" customHeight="1" thickBot="1">
      <c r="A30" s="37" t="s">
        <v>45</v>
      </c>
      <c r="B30" s="214" t="s">
        <v>54</v>
      </c>
      <c r="C30" s="215">
        <f>+C5+C6+C7+C8+C9+C16+C17+C18+C19+C20+C21+C22+C23+C24+C25+C26+C27+C28+C29</f>
        <v>9768520</v>
      </c>
      <c r="D30" s="216">
        <f>+D5+D6+D7+D8+D9+D16+D17+D18+D19+D20+D21+D22+D23+D24+D25+D26+D27+D28+D29</f>
        <v>201678</v>
      </c>
    </row>
    <row r="31" spans="1:4" ht="8.25" customHeight="1">
      <c r="A31" s="88"/>
      <c r="B31" s="679"/>
      <c r="C31" s="679"/>
      <c r="D31" s="679"/>
    </row>
  </sheetData>
  <sheetProtection/>
  <mergeCells count="2">
    <mergeCell ref="B31:D31"/>
    <mergeCell ref="B1:D1"/>
  </mergeCells>
  <printOptions horizontalCentered="1"/>
  <pageMargins left="0.7874015748031497" right="0.7874015748031497" top="1.06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CE,Dőlt"&amp;11 &amp;"Times New Roman CE,Félkövér dőlt"3. tájékoztató tábla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92D050"/>
  </sheetPr>
  <dimension ref="A1:R81"/>
  <sheetViews>
    <sheetView zoomScale="142" zoomScaleNormal="142" workbookViewId="0" topLeftCell="B10">
      <selection activeCell="T21" sqref="T21"/>
    </sheetView>
  </sheetViews>
  <sheetFormatPr defaultColWidth="9.00390625" defaultRowHeight="12.75"/>
  <cols>
    <col min="1" max="1" width="4.875" style="105" customWidth="1"/>
    <col min="2" max="2" width="31.125" style="117" customWidth="1"/>
    <col min="3" max="4" width="9.00390625" style="117" customWidth="1"/>
    <col min="5" max="5" width="9.50390625" style="117" customWidth="1"/>
    <col min="6" max="6" width="8.875" style="117" customWidth="1"/>
    <col min="7" max="7" width="8.625" style="117" customWidth="1"/>
    <col min="8" max="8" width="8.875" style="117" customWidth="1"/>
    <col min="9" max="9" width="8.125" style="117" customWidth="1"/>
    <col min="10" max="14" width="9.50390625" style="117" customWidth="1"/>
    <col min="15" max="15" width="9.50390625" style="117" hidden="1" customWidth="1"/>
    <col min="16" max="16" width="12.625" style="105" customWidth="1"/>
    <col min="17" max="17" width="13.375" style="609" hidden="1" customWidth="1"/>
    <col min="18" max="18" width="12.00390625" style="614" hidden="1" customWidth="1"/>
    <col min="19" max="16384" width="9.375" style="117" customWidth="1"/>
  </cols>
  <sheetData>
    <row r="1" spans="1:16" ht="31.5" customHeight="1">
      <c r="A1" s="684" t="s">
        <v>620</v>
      </c>
      <c r="B1" s="685"/>
      <c r="C1" s="685"/>
      <c r="D1" s="685"/>
      <c r="E1" s="685"/>
      <c r="F1" s="685"/>
      <c r="G1" s="685"/>
      <c r="H1" s="685"/>
      <c r="I1" s="685"/>
      <c r="J1" s="685"/>
      <c r="K1" s="685"/>
      <c r="L1" s="685"/>
      <c r="M1" s="685"/>
      <c r="N1" s="685"/>
      <c r="O1" s="685"/>
      <c r="P1" s="685"/>
    </row>
    <row r="2" ht="16.5" thickBot="1">
      <c r="P2" s="4" t="str">
        <f>'3. sz tájékoztató t.'!D2</f>
        <v>Forintban!</v>
      </c>
    </row>
    <row r="3" spans="1:18" s="105" customFormat="1" ht="25.5" customHeight="1" thickBot="1">
      <c r="A3" s="102" t="s">
        <v>17</v>
      </c>
      <c r="B3" s="103" t="s">
        <v>62</v>
      </c>
      <c r="C3" s="103" t="s">
        <v>74</v>
      </c>
      <c r="D3" s="103" t="s">
        <v>75</v>
      </c>
      <c r="E3" s="103" t="s">
        <v>76</v>
      </c>
      <c r="F3" s="103" t="s">
        <v>77</v>
      </c>
      <c r="G3" s="103" t="s">
        <v>78</v>
      </c>
      <c r="H3" s="103" t="s">
        <v>79</v>
      </c>
      <c r="I3" s="103" t="s">
        <v>80</v>
      </c>
      <c r="J3" s="103" t="s">
        <v>81</v>
      </c>
      <c r="K3" s="103" t="s">
        <v>82</v>
      </c>
      <c r="L3" s="103" t="s">
        <v>83</v>
      </c>
      <c r="M3" s="103" t="s">
        <v>84</v>
      </c>
      <c r="N3" s="103" t="s">
        <v>85</v>
      </c>
      <c r="O3" s="603" t="s">
        <v>52</v>
      </c>
      <c r="P3" s="104" t="s">
        <v>54</v>
      </c>
      <c r="Q3" s="610"/>
      <c r="R3" s="615"/>
    </row>
    <row r="4" spans="1:18" s="107" customFormat="1" ht="15" customHeight="1" thickBot="1">
      <c r="A4" s="106" t="s">
        <v>19</v>
      </c>
      <c r="B4" s="681" t="s">
        <v>57</v>
      </c>
      <c r="C4" s="682"/>
      <c r="D4" s="682"/>
      <c r="E4" s="682"/>
      <c r="F4" s="682"/>
      <c r="G4" s="682"/>
      <c r="H4" s="682"/>
      <c r="I4" s="682"/>
      <c r="J4" s="682"/>
      <c r="K4" s="682"/>
      <c r="L4" s="682"/>
      <c r="M4" s="682"/>
      <c r="N4" s="682"/>
      <c r="O4" s="682"/>
      <c r="P4" s="683"/>
      <c r="Q4" s="611"/>
      <c r="R4" s="616"/>
    </row>
    <row r="5" spans="1:18" s="107" customFormat="1" ht="22.5">
      <c r="A5" s="108" t="s">
        <v>20</v>
      </c>
      <c r="B5" s="502" t="s">
        <v>375</v>
      </c>
      <c r="C5" s="573">
        <v>2302975</v>
      </c>
      <c r="D5" s="573">
        <v>2302975</v>
      </c>
      <c r="E5" s="573">
        <v>2302975</v>
      </c>
      <c r="F5" s="573">
        <v>2302975</v>
      </c>
      <c r="G5" s="573">
        <v>2302975</v>
      </c>
      <c r="H5" s="573">
        <v>2302975</v>
      </c>
      <c r="I5" s="573">
        <v>2302975</v>
      </c>
      <c r="J5" s="573">
        <v>2302975</v>
      </c>
      <c r="K5" s="573">
        <v>2302975</v>
      </c>
      <c r="L5" s="573">
        <v>2302975</v>
      </c>
      <c r="M5" s="573">
        <v>2302975</v>
      </c>
      <c r="N5" s="573">
        <v>2302983</v>
      </c>
      <c r="O5" s="604">
        <f>SUM(C5:N5)</f>
        <v>27635708</v>
      </c>
      <c r="P5" s="109">
        <f>'1.sz.mell '!C5</f>
        <v>27635708</v>
      </c>
      <c r="Q5" s="611">
        <v>27635708</v>
      </c>
      <c r="R5" s="617">
        <f>P5-Q5</f>
        <v>0</v>
      </c>
    </row>
    <row r="6" spans="1:18" s="112" customFormat="1" ht="22.5">
      <c r="A6" s="110" t="s">
        <v>21</v>
      </c>
      <c r="B6" s="301" t="s">
        <v>422</v>
      </c>
      <c r="C6" s="574">
        <v>366885</v>
      </c>
      <c r="D6" s="574">
        <v>366885</v>
      </c>
      <c r="E6" s="574">
        <v>366885</v>
      </c>
      <c r="F6" s="574"/>
      <c r="G6" s="574"/>
      <c r="H6" s="574"/>
      <c r="I6" s="574"/>
      <c r="J6" s="574"/>
      <c r="K6" s="574"/>
      <c r="L6" s="574"/>
      <c r="M6" s="574"/>
      <c r="N6" s="574">
        <v>3170000</v>
      </c>
      <c r="O6" s="574">
        <f aca="true" t="shared" si="0" ref="O6:O13">SUM(C6:N6)</f>
        <v>4270655</v>
      </c>
      <c r="P6" s="111">
        <f>'1.sz.mell '!C12</f>
        <v>4270655</v>
      </c>
      <c r="Q6" s="612">
        <v>4270655</v>
      </c>
      <c r="R6" s="617">
        <f aca="true" t="shared" si="1" ref="R6:R14">P6-Q6</f>
        <v>0</v>
      </c>
    </row>
    <row r="7" spans="1:18" s="112" customFormat="1" ht="22.5">
      <c r="A7" s="110" t="s">
        <v>22</v>
      </c>
      <c r="B7" s="300" t="s">
        <v>423</v>
      </c>
      <c r="C7" s="575"/>
      <c r="D7" s="575"/>
      <c r="E7" s="575"/>
      <c r="F7" s="575">
        <v>1699819</v>
      </c>
      <c r="G7" s="575">
        <v>2756159</v>
      </c>
      <c r="H7" s="575"/>
      <c r="I7" s="575"/>
      <c r="J7" s="575"/>
      <c r="K7" s="575"/>
      <c r="L7" s="575"/>
      <c r="M7" s="575"/>
      <c r="N7" s="575"/>
      <c r="O7" s="574">
        <f t="shared" si="0"/>
        <v>4455978</v>
      </c>
      <c r="P7" s="113">
        <f>SUM(C7:N7)</f>
        <v>4455978</v>
      </c>
      <c r="Q7" s="612">
        <v>4455978</v>
      </c>
      <c r="R7" s="617">
        <f t="shared" si="1"/>
        <v>0</v>
      </c>
    </row>
    <row r="8" spans="1:18" s="112" customFormat="1" ht="13.5" customHeight="1">
      <c r="A8" s="110" t="s">
        <v>23</v>
      </c>
      <c r="B8" s="299" t="s">
        <v>172</v>
      </c>
      <c r="C8" s="574">
        <v>100000</v>
      </c>
      <c r="D8" s="574">
        <v>150000</v>
      </c>
      <c r="E8" s="574">
        <v>2480000</v>
      </c>
      <c r="F8" s="574">
        <v>450000</v>
      </c>
      <c r="G8" s="574">
        <v>250000</v>
      </c>
      <c r="H8" s="574">
        <v>150000</v>
      </c>
      <c r="I8" s="574">
        <v>150000</v>
      </c>
      <c r="J8" s="574">
        <v>150000</v>
      </c>
      <c r="K8" s="574">
        <v>2680000</v>
      </c>
      <c r="L8" s="574">
        <v>200000</v>
      </c>
      <c r="M8" s="574">
        <v>200000</v>
      </c>
      <c r="N8" s="574">
        <v>50000</v>
      </c>
      <c r="O8" s="574">
        <f t="shared" si="0"/>
        <v>7010000</v>
      </c>
      <c r="P8" s="111">
        <f>SUM(C8:N8)</f>
        <v>7010000</v>
      </c>
      <c r="Q8" s="612">
        <v>7010000</v>
      </c>
      <c r="R8" s="617">
        <f t="shared" si="1"/>
        <v>0</v>
      </c>
    </row>
    <row r="9" spans="1:18" s="112" customFormat="1" ht="13.5" customHeight="1">
      <c r="A9" s="110" t="s">
        <v>24</v>
      </c>
      <c r="B9" s="299" t="s">
        <v>424</v>
      </c>
      <c r="C9" s="574">
        <v>40000</v>
      </c>
      <c r="D9" s="574">
        <v>34005</v>
      </c>
      <c r="E9" s="574">
        <v>278000</v>
      </c>
      <c r="F9" s="574">
        <v>120000</v>
      </c>
      <c r="G9" s="574">
        <v>1490000</v>
      </c>
      <c r="H9" s="574">
        <v>270000</v>
      </c>
      <c r="I9" s="574">
        <v>165000</v>
      </c>
      <c r="J9" s="574">
        <v>180000</v>
      </c>
      <c r="K9" s="574">
        <v>1680000</v>
      </c>
      <c r="L9" s="574">
        <v>118995</v>
      </c>
      <c r="M9" s="574">
        <v>1293000</v>
      </c>
      <c r="N9" s="574">
        <v>210000</v>
      </c>
      <c r="O9" s="574">
        <f t="shared" si="0"/>
        <v>5879000</v>
      </c>
      <c r="P9" s="111">
        <f>SUM(C9:N9)</f>
        <v>5879000</v>
      </c>
      <c r="Q9" s="612">
        <v>5879000</v>
      </c>
      <c r="R9" s="617">
        <f t="shared" si="1"/>
        <v>0</v>
      </c>
    </row>
    <row r="10" spans="1:18" s="112" customFormat="1" ht="13.5" customHeight="1">
      <c r="A10" s="110" t="s">
        <v>25</v>
      </c>
      <c r="B10" s="299" t="s">
        <v>10</v>
      </c>
      <c r="C10" s="574"/>
      <c r="D10" s="574"/>
      <c r="E10" s="574"/>
      <c r="F10" s="574"/>
      <c r="G10" s="574"/>
      <c r="H10" s="574"/>
      <c r="I10" s="574"/>
      <c r="J10" s="574"/>
      <c r="K10" s="574"/>
      <c r="L10" s="574"/>
      <c r="M10" s="574"/>
      <c r="N10" s="574"/>
      <c r="O10" s="574">
        <f t="shared" si="0"/>
        <v>0</v>
      </c>
      <c r="P10" s="111">
        <f>SUM(C10:N10)</f>
        <v>0</v>
      </c>
      <c r="Q10" s="612"/>
      <c r="R10" s="617">
        <f t="shared" si="1"/>
        <v>0</v>
      </c>
    </row>
    <row r="11" spans="1:18" s="112" customFormat="1" ht="15" customHeight="1">
      <c r="A11" s="110" t="s">
        <v>26</v>
      </c>
      <c r="B11" s="299" t="s">
        <v>377</v>
      </c>
      <c r="C11" s="574"/>
      <c r="D11" s="574">
        <v>37040</v>
      </c>
      <c r="E11" s="574"/>
      <c r="F11" s="574"/>
      <c r="G11" s="574"/>
      <c r="H11" s="574"/>
      <c r="I11" s="574"/>
      <c r="J11" s="574"/>
      <c r="K11" s="574"/>
      <c r="L11" s="574"/>
      <c r="M11" s="574"/>
      <c r="N11" s="574"/>
      <c r="O11" s="574">
        <f t="shared" si="0"/>
        <v>37040</v>
      </c>
      <c r="P11" s="111">
        <f>'1.sz.mell '!C52</f>
        <v>37040</v>
      </c>
      <c r="Q11" s="612">
        <v>37040</v>
      </c>
      <c r="R11" s="617">
        <f t="shared" si="1"/>
        <v>0</v>
      </c>
    </row>
    <row r="12" spans="1:18" s="112" customFormat="1" ht="22.5">
      <c r="A12" s="110" t="s">
        <v>27</v>
      </c>
      <c r="B12" s="301" t="s">
        <v>410</v>
      </c>
      <c r="C12" s="574"/>
      <c r="D12" s="574"/>
      <c r="E12" s="574"/>
      <c r="F12" s="574"/>
      <c r="G12" s="574"/>
      <c r="H12" s="574"/>
      <c r="I12" s="574"/>
      <c r="J12" s="574"/>
      <c r="K12" s="574"/>
      <c r="L12" s="574"/>
      <c r="M12" s="574"/>
      <c r="N12" s="574"/>
      <c r="O12" s="574">
        <f t="shared" si="0"/>
        <v>0</v>
      </c>
      <c r="P12" s="111">
        <f>SUM(C12:N12)</f>
        <v>0</v>
      </c>
      <c r="Q12" s="612"/>
      <c r="R12" s="617">
        <f t="shared" si="1"/>
        <v>0</v>
      </c>
    </row>
    <row r="13" spans="1:18" s="112" customFormat="1" ht="13.5" customHeight="1" thickBot="1">
      <c r="A13" s="110" t="s">
        <v>28</v>
      </c>
      <c r="B13" s="299" t="s">
        <v>11</v>
      </c>
      <c r="C13" s="574">
        <v>26587478</v>
      </c>
      <c r="D13" s="574">
        <v>786595</v>
      </c>
      <c r="E13" s="574">
        <v>2349640</v>
      </c>
      <c r="F13" s="574">
        <v>2534049</v>
      </c>
      <c r="G13" s="574"/>
      <c r="H13" s="574">
        <v>696775</v>
      </c>
      <c r="I13" s="574">
        <v>10361735</v>
      </c>
      <c r="J13" s="574">
        <v>38745371</v>
      </c>
      <c r="K13" s="574">
        <v>4421969</v>
      </c>
      <c r="L13" s="574">
        <v>8695586</v>
      </c>
      <c r="M13" s="574">
        <v>15885914</v>
      </c>
      <c r="N13" s="574"/>
      <c r="O13" s="604">
        <f t="shared" si="0"/>
        <v>111065112</v>
      </c>
      <c r="P13" s="111">
        <f>SUM(C13:N13)</f>
        <v>111065112</v>
      </c>
      <c r="Q13" s="612">
        <v>111065112</v>
      </c>
      <c r="R13" s="617">
        <f t="shared" si="1"/>
        <v>0</v>
      </c>
    </row>
    <row r="14" spans="1:18" s="107" customFormat="1" ht="15.75" customHeight="1" thickBot="1">
      <c r="A14" s="106" t="s">
        <v>29</v>
      </c>
      <c r="B14" s="38" t="s">
        <v>110</v>
      </c>
      <c r="C14" s="576">
        <f aca="true" t="shared" si="2" ref="C14:N14">SUM(C5:C13)</f>
        <v>29397338</v>
      </c>
      <c r="D14" s="576">
        <f t="shared" si="2"/>
        <v>3677500</v>
      </c>
      <c r="E14" s="576">
        <f t="shared" si="2"/>
        <v>7777500</v>
      </c>
      <c r="F14" s="576">
        <f t="shared" si="2"/>
        <v>7106843</v>
      </c>
      <c r="G14" s="576">
        <f t="shared" si="2"/>
        <v>6799134</v>
      </c>
      <c r="H14" s="576">
        <f t="shared" si="2"/>
        <v>3419750</v>
      </c>
      <c r="I14" s="576">
        <f t="shared" si="2"/>
        <v>12979710</v>
      </c>
      <c r="J14" s="576">
        <f t="shared" si="2"/>
        <v>41378346</v>
      </c>
      <c r="K14" s="576">
        <f t="shared" si="2"/>
        <v>11084944</v>
      </c>
      <c r="L14" s="576">
        <f t="shared" si="2"/>
        <v>11317556</v>
      </c>
      <c r="M14" s="576">
        <f t="shared" si="2"/>
        <v>19681889</v>
      </c>
      <c r="N14" s="576">
        <f t="shared" si="2"/>
        <v>5732983</v>
      </c>
      <c r="O14" s="606">
        <f>SUM(C14:N14)</f>
        <v>160353493</v>
      </c>
      <c r="P14" s="114">
        <f>SUM(P5:P13)</f>
        <v>160353493</v>
      </c>
      <c r="Q14" s="611">
        <f>SUM(Q5:Q13)</f>
        <v>160353493</v>
      </c>
      <c r="R14" s="617">
        <f t="shared" si="1"/>
        <v>0</v>
      </c>
    </row>
    <row r="15" spans="1:18" s="107" customFormat="1" ht="15" customHeight="1" thickBot="1">
      <c r="A15" s="106" t="s">
        <v>30</v>
      </c>
      <c r="B15" s="681" t="s">
        <v>58</v>
      </c>
      <c r="C15" s="682"/>
      <c r="D15" s="682"/>
      <c r="E15" s="682"/>
      <c r="F15" s="682"/>
      <c r="G15" s="682"/>
      <c r="H15" s="682"/>
      <c r="I15" s="682"/>
      <c r="J15" s="682"/>
      <c r="K15" s="682"/>
      <c r="L15" s="682"/>
      <c r="M15" s="682"/>
      <c r="N15" s="682"/>
      <c r="O15" s="682"/>
      <c r="P15" s="683"/>
      <c r="Q15" s="611"/>
      <c r="R15" s="616"/>
    </row>
    <row r="16" spans="1:18" s="112" customFormat="1" ht="13.5" customHeight="1">
      <c r="A16" s="115" t="s">
        <v>31</v>
      </c>
      <c r="B16" s="302" t="s">
        <v>63</v>
      </c>
      <c r="C16" s="575">
        <v>1300000</v>
      </c>
      <c r="D16" s="575">
        <v>1300000</v>
      </c>
      <c r="E16" s="575">
        <v>1300000</v>
      </c>
      <c r="F16" s="575">
        <v>850000</v>
      </c>
      <c r="G16" s="575">
        <v>850000</v>
      </c>
      <c r="H16" s="575">
        <v>850000</v>
      </c>
      <c r="I16" s="575">
        <v>1200000</v>
      </c>
      <c r="J16" s="575">
        <v>950000</v>
      </c>
      <c r="K16" s="575">
        <v>900000</v>
      </c>
      <c r="L16" s="575">
        <v>850000</v>
      </c>
      <c r="M16" s="575">
        <v>1700000</v>
      </c>
      <c r="N16" s="575">
        <v>1248855</v>
      </c>
      <c r="O16" s="605">
        <f>SUM(C16:N16)</f>
        <v>13298855</v>
      </c>
      <c r="P16" s="113">
        <f aca="true" t="shared" si="3" ref="P16:P22">SUM(C16:N16)</f>
        <v>13298855</v>
      </c>
      <c r="Q16" s="612">
        <v>13298855</v>
      </c>
      <c r="R16" s="613">
        <f>P16-Q16</f>
        <v>0</v>
      </c>
    </row>
    <row r="17" spans="1:18" s="112" customFormat="1" ht="27" customHeight="1">
      <c r="A17" s="110" t="s">
        <v>32</v>
      </c>
      <c r="B17" s="301" t="s">
        <v>181</v>
      </c>
      <c r="C17" s="574">
        <f>C16*0.175</f>
        <v>227500</v>
      </c>
      <c r="D17" s="574">
        <f aca="true" t="shared" si="4" ref="D17:O17">D16*0.175</f>
        <v>227500</v>
      </c>
      <c r="E17" s="574">
        <f t="shared" si="4"/>
        <v>227500</v>
      </c>
      <c r="F17" s="574">
        <f t="shared" si="4"/>
        <v>148750</v>
      </c>
      <c r="G17" s="574">
        <f t="shared" si="4"/>
        <v>148750</v>
      </c>
      <c r="H17" s="574">
        <f t="shared" si="4"/>
        <v>148750</v>
      </c>
      <c r="I17" s="574">
        <f t="shared" si="4"/>
        <v>210000</v>
      </c>
      <c r="J17" s="574">
        <f t="shared" si="4"/>
        <v>166250</v>
      </c>
      <c r="K17" s="574">
        <f t="shared" si="4"/>
        <v>157500</v>
      </c>
      <c r="L17" s="574">
        <f t="shared" si="4"/>
        <v>148750</v>
      </c>
      <c r="M17" s="574">
        <f>M16*0.175+80000</f>
        <v>377500</v>
      </c>
      <c r="N17" s="574">
        <f>N16*0.175+S15+25782</f>
        <v>244331.625</v>
      </c>
      <c r="O17" s="574">
        <f t="shared" si="4"/>
        <v>2327299.625</v>
      </c>
      <c r="P17" s="111">
        <f t="shared" si="3"/>
        <v>2433081.625</v>
      </c>
      <c r="Q17" s="612">
        <v>2433082</v>
      </c>
      <c r="R17" s="613">
        <f aca="true" t="shared" si="5" ref="R17:R25">P17-Q17</f>
        <v>-0.375</v>
      </c>
    </row>
    <row r="18" spans="1:18" s="112" customFormat="1" ht="13.5" customHeight="1">
      <c r="A18" s="110" t="s">
        <v>33</v>
      </c>
      <c r="B18" s="299" t="s">
        <v>140</v>
      </c>
      <c r="C18" s="574">
        <v>950000</v>
      </c>
      <c r="D18" s="574">
        <v>950000</v>
      </c>
      <c r="E18" s="574">
        <f>1200000+300000</f>
        <v>1500000</v>
      </c>
      <c r="F18" s="574">
        <f>1300000+250000</f>
        <v>1550000</v>
      </c>
      <c r="G18" s="574">
        <f>2500000+1870384</f>
        <v>4370384</v>
      </c>
      <c r="H18" s="574">
        <v>1700000</v>
      </c>
      <c r="I18" s="574">
        <v>1719710</v>
      </c>
      <c r="J18" s="574">
        <f>2600000-1870384</f>
        <v>729616</v>
      </c>
      <c r="K18" s="574">
        <f>1800000+700000</f>
        <v>2500000</v>
      </c>
      <c r="L18" s="574">
        <v>1650000</v>
      </c>
      <c r="M18" s="574">
        <f>1200000+500000-40611</f>
        <v>1659389</v>
      </c>
      <c r="N18" s="574">
        <f>1408272+40611</f>
        <v>1448883</v>
      </c>
      <c r="O18" s="605">
        <f aca="true" t="shared" si="6" ref="O18:O24">SUM(C18:N18)</f>
        <v>20727982</v>
      </c>
      <c r="P18" s="111">
        <f t="shared" si="3"/>
        <v>20727982</v>
      </c>
      <c r="Q18" s="612">
        <v>20727982</v>
      </c>
      <c r="R18" s="613">
        <f t="shared" si="5"/>
        <v>0</v>
      </c>
    </row>
    <row r="19" spans="1:18" s="112" customFormat="1" ht="13.5" customHeight="1">
      <c r="A19" s="110" t="s">
        <v>34</v>
      </c>
      <c r="B19" s="299" t="s">
        <v>182</v>
      </c>
      <c r="C19" s="574"/>
      <c r="D19" s="574"/>
      <c r="E19" s="574"/>
      <c r="F19" s="574">
        <v>430000</v>
      </c>
      <c r="G19" s="574">
        <v>430000</v>
      </c>
      <c r="H19" s="574">
        <v>600000</v>
      </c>
      <c r="I19" s="574">
        <v>750000</v>
      </c>
      <c r="J19" s="574">
        <v>1200000</v>
      </c>
      <c r="K19" s="574">
        <v>650000</v>
      </c>
      <c r="L19" s="574">
        <v>480000</v>
      </c>
      <c r="M19" s="574">
        <v>600000</v>
      </c>
      <c r="N19" s="574">
        <v>1359000</v>
      </c>
      <c r="O19" s="605">
        <f t="shared" si="6"/>
        <v>6499000</v>
      </c>
      <c r="P19" s="111">
        <f t="shared" si="3"/>
        <v>6499000</v>
      </c>
      <c r="Q19" s="612">
        <v>6499000</v>
      </c>
      <c r="R19" s="613">
        <f t="shared" si="5"/>
        <v>0</v>
      </c>
    </row>
    <row r="20" spans="1:18" s="112" customFormat="1" ht="13.5" customHeight="1">
      <c r="A20" s="110" t="s">
        <v>35</v>
      </c>
      <c r="B20" s="299" t="s">
        <v>12</v>
      </c>
      <c r="C20" s="574"/>
      <c r="D20" s="574">
        <v>1200000</v>
      </c>
      <c r="E20" s="574">
        <v>50000</v>
      </c>
      <c r="F20" s="574">
        <v>400000</v>
      </c>
      <c r="G20" s="574">
        <v>1000000</v>
      </c>
      <c r="H20" s="574">
        <v>121000</v>
      </c>
      <c r="I20" s="574">
        <v>100000</v>
      </c>
      <c r="J20" s="574">
        <v>450000</v>
      </c>
      <c r="K20" s="574">
        <v>116000</v>
      </c>
      <c r="L20" s="574">
        <v>188806</v>
      </c>
      <c r="M20" s="574">
        <v>345000</v>
      </c>
      <c r="N20" s="574">
        <v>935913</v>
      </c>
      <c r="O20" s="605">
        <f t="shared" si="6"/>
        <v>4906719</v>
      </c>
      <c r="P20" s="111">
        <f t="shared" si="3"/>
        <v>4906719</v>
      </c>
      <c r="Q20" s="612">
        <v>4906719</v>
      </c>
      <c r="R20" s="613">
        <f t="shared" si="5"/>
        <v>0</v>
      </c>
    </row>
    <row r="21" spans="1:18" s="112" customFormat="1" ht="13.5" customHeight="1">
      <c r="A21" s="110" t="s">
        <v>36</v>
      </c>
      <c r="B21" s="299" t="s">
        <v>230</v>
      </c>
      <c r="C21" s="574"/>
      <c r="D21" s="574"/>
      <c r="E21" s="574">
        <v>4700000</v>
      </c>
      <c r="F21" s="574">
        <v>3728093</v>
      </c>
      <c r="G21" s="574"/>
      <c r="I21" s="574">
        <v>9000000</v>
      </c>
      <c r="J21" s="574">
        <v>19500000</v>
      </c>
      <c r="K21" s="574">
        <v>6761444</v>
      </c>
      <c r="L21" s="574">
        <v>8000000</v>
      </c>
      <c r="M21" s="574">
        <v>15000000</v>
      </c>
      <c r="N21" s="574">
        <v>496000</v>
      </c>
      <c r="O21" s="605">
        <f t="shared" si="6"/>
        <v>67185537</v>
      </c>
      <c r="P21" s="111">
        <f t="shared" si="3"/>
        <v>67185537</v>
      </c>
      <c r="Q21" s="612">
        <v>67185537</v>
      </c>
      <c r="R21" s="613">
        <f t="shared" si="5"/>
        <v>0</v>
      </c>
    </row>
    <row r="22" spans="1:18" s="112" customFormat="1" ht="15.75">
      <c r="A22" s="110"/>
      <c r="B22" s="301" t="s">
        <v>185</v>
      </c>
      <c r="C22" s="574"/>
      <c r="D22" s="574"/>
      <c r="E22" s="574"/>
      <c r="F22" s="574"/>
      <c r="G22" s="574"/>
      <c r="H22" s="574"/>
      <c r="I22" s="574"/>
      <c r="J22" s="574">
        <v>18382480</v>
      </c>
      <c r="K22" s="574"/>
      <c r="L22" s="574"/>
      <c r="M22" s="574"/>
      <c r="N22" s="574"/>
      <c r="O22" s="605">
        <f t="shared" si="6"/>
        <v>18382480</v>
      </c>
      <c r="P22" s="111">
        <f t="shared" si="3"/>
        <v>18382480</v>
      </c>
      <c r="Q22" s="612">
        <v>18382480</v>
      </c>
      <c r="R22" s="613">
        <f t="shared" si="5"/>
        <v>0</v>
      </c>
    </row>
    <row r="23" spans="1:18" s="112" customFormat="1" ht="13.5" customHeight="1">
      <c r="A23" s="110" t="s">
        <v>38</v>
      </c>
      <c r="B23" s="299" t="s">
        <v>600</v>
      </c>
      <c r="C23" s="574">
        <f>P23</f>
        <v>25814409</v>
      </c>
      <c r="D23" s="574"/>
      <c r="E23" s="574"/>
      <c r="F23" s="574"/>
      <c r="G23" s="574"/>
      <c r="H23" s="574"/>
      <c r="I23" s="574"/>
      <c r="J23" s="574"/>
      <c r="K23" s="574"/>
      <c r="L23" s="574"/>
      <c r="M23" s="574"/>
      <c r="N23" s="574"/>
      <c r="O23" s="605">
        <f t="shared" si="6"/>
        <v>25814409</v>
      </c>
      <c r="P23" s="111">
        <f>'1.sz.mell '!C111</f>
        <v>25814409</v>
      </c>
      <c r="Q23" s="612">
        <v>25814409</v>
      </c>
      <c r="R23" s="613">
        <f t="shared" si="5"/>
        <v>0</v>
      </c>
    </row>
    <row r="24" spans="1:18" s="112" customFormat="1" ht="13.5" customHeight="1" thickBot="1">
      <c r="A24" s="110" t="s">
        <v>39</v>
      </c>
      <c r="B24" s="299" t="s">
        <v>13</v>
      </c>
      <c r="C24" s="574">
        <f>P24</f>
        <v>1105429</v>
      </c>
      <c r="D24" s="574"/>
      <c r="E24" s="574"/>
      <c r="F24" s="574"/>
      <c r="G24" s="574"/>
      <c r="H24" s="574"/>
      <c r="I24" s="574"/>
      <c r="J24" s="574"/>
      <c r="K24" s="574"/>
      <c r="L24" s="574"/>
      <c r="M24" s="574"/>
      <c r="N24" s="574"/>
      <c r="O24" s="605">
        <f t="shared" si="6"/>
        <v>1105429</v>
      </c>
      <c r="P24" s="111">
        <f>'1.sz.mell '!C140</f>
        <v>1105429</v>
      </c>
      <c r="Q24" s="612">
        <v>1105429</v>
      </c>
      <c r="R24" s="613">
        <f t="shared" si="5"/>
        <v>0</v>
      </c>
    </row>
    <row r="25" spans="1:18" s="107" customFormat="1" ht="15.75" customHeight="1" thickBot="1">
      <c r="A25" s="116" t="s">
        <v>40</v>
      </c>
      <c r="B25" s="38" t="s">
        <v>111</v>
      </c>
      <c r="C25" s="576">
        <f aca="true" t="shared" si="7" ref="C25:O25">SUM(C16:C24)</f>
        <v>29397338</v>
      </c>
      <c r="D25" s="576">
        <f t="shared" si="7"/>
        <v>3677500</v>
      </c>
      <c r="E25" s="576">
        <f t="shared" si="7"/>
        <v>7777500</v>
      </c>
      <c r="F25" s="576">
        <f t="shared" si="7"/>
        <v>7106843</v>
      </c>
      <c r="G25" s="576">
        <f t="shared" si="7"/>
        <v>6799134</v>
      </c>
      <c r="H25" s="576">
        <f t="shared" si="7"/>
        <v>3419750</v>
      </c>
      <c r="I25" s="576">
        <f t="shared" si="7"/>
        <v>12979710</v>
      </c>
      <c r="J25" s="576">
        <f t="shared" si="7"/>
        <v>41378346</v>
      </c>
      <c r="K25" s="576">
        <f t="shared" si="7"/>
        <v>11084944</v>
      </c>
      <c r="L25" s="576">
        <f t="shared" si="7"/>
        <v>11317556</v>
      </c>
      <c r="M25" s="576">
        <f t="shared" si="7"/>
        <v>19681889</v>
      </c>
      <c r="N25" s="576">
        <f t="shared" si="7"/>
        <v>5732982.625</v>
      </c>
      <c r="O25" s="576">
        <f t="shared" si="7"/>
        <v>160247710.625</v>
      </c>
      <c r="P25" s="114">
        <f>SUM(P16:P24)</f>
        <v>160353492.625</v>
      </c>
      <c r="Q25" s="611">
        <f>SUM(Q16:Q24)</f>
        <v>160353493</v>
      </c>
      <c r="R25" s="613">
        <f t="shared" si="5"/>
        <v>-0.375</v>
      </c>
    </row>
    <row r="26" spans="1:16" ht="16.5" thickBot="1">
      <c r="A26" s="116"/>
      <c r="B26" s="303"/>
      <c r="C26" s="577">
        <f aca="true" t="shared" si="8" ref="C26:N26">C14-C25</f>
        <v>0</v>
      </c>
      <c r="D26" s="577">
        <f t="shared" si="8"/>
        <v>0</v>
      </c>
      <c r="E26" s="577">
        <f t="shared" si="8"/>
        <v>0</v>
      </c>
      <c r="F26" s="577">
        <f t="shared" si="8"/>
        <v>0</v>
      </c>
      <c r="G26" s="577">
        <f t="shared" si="8"/>
        <v>0</v>
      </c>
      <c r="H26" s="577">
        <f t="shared" si="8"/>
        <v>0</v>
      </c>
      <c r="I26" s="577">
        <f t="shared" si="8"/>
        <v>0</v>
      </c>
      <c r="J26" s="577">
        <f t="shared" si="8"/>
        <v>0</v>
      </c>
      <c r="K26" s="577">
        <f t="shared" si="8"/>
        <v>0</v>
      </c>
      <c r="L26" s="577">
        <f t="shared" si="8"/>
        <v>0</v>
      </c>
      <c r="M26" s="577">
        <f t="shared" si="8"/>
        <v>0</v>
      </c>
      <c r="N26" s="577">
        <f t="shared" si="8"/>
        <v>0.375</v>
      </c>
      <c r="O26" s="577">
        <f>O13-O25</f>
        <v>-49182598.625</v>
      </c>
      <c r="P26" s="577"/>
    </row>
    <row r="27" ht="15.75">
      <c r="A27" s="118"/>
    </row>
    <row r="28" spans="2:16" ht="15.75">
      <c r="B28" s="119"/>
      <c r="C28" s="120"/>
      <c r="D28" s="120"/>
      <c r="P28" s="117"/>
    </row>
    <row r="29" ht="15.75">
      <c r="P29" s="117"/>
    </row>
    <row r="30" ht="15.75">
      <c r="P30" s="117"/>
    </row>
    <row r="31" ht="15.75">
      <c r="P31" s="117"/>
    </row>
    <row r="32" ht="15.75">
      <c r="P32" s="117"/>
    </row>
    <row r="33" ht="15.75">
      <c r="P33" s="117"/>
    </row>
    <row r="34" ht="15.75">
      <c r="P34" s="117"/>
    </row>
    <row r="35" ht="15.75">
      <c r="P35" s="117"/>
    </row>
    <row r="36" ht="15.75">
      <c r="P36" s="117"/>
    </row>
    <row r="37" ht="15.75">
      <c r="P37" s="117"/>
    </row>
    <row r="38" ht="15.75">
      <c r="P38" s="117"/>
    </row>
    <row r="39" ht="15.75">
      <c r="P39" s="117"/>
    </row>
    <row r="40" ht="15.75">
      <c r="P40" s="117"/>
    </row>
    <row r="41" ht="15.75">
      <c r="P41" s="117"/>
    </row>
    <row r="42" ht="15.75">
      <c r="P42" s="117"/>
    </row>
    <row r="43" ht="15.75">
      <c r="P43" s="117"/>
    </row>
    <row r="44" ht="15.75">
      <c r="P44" s="117"/>
    </row>
    <row r="45" ht="15.75">
      <c r="P45" s="117"/>
    </row>
    <row r="46" ht="15.75">
      <c r="P46" s="117"/>
    </row>
    <row r="47" ht="15.75">
      <c r="P47" s="117"/>
    </row>
    <row r="48" ht="15.75">
      <c r="P48" s="117"/>
    </row>
    <row r="49" ht="15.75">
      <c r="P49" s="117"/>
    </row>
    <row r="50" ht="15.75">
      <c r="P50" s="117"/>
    </row>
    <row r="51" ht="15.75">
      <c r="P51" s="117"/>
    </row>
    <row r="52" ht="15.75">
      <c r="P52" s="117"/>
    </row>
    <row r="53" ht="15.75">
      <c r="P53" s="117"/>
    </row>
    <row r="54" ht="15.75">
      <c r="P54" s="117"/>
    </row>
    <row r="55" ht="15.75">
      <c r="P55" s="117"/>
    </row>
    <row r="56" ht="15.75">
      <c r="P56" s="117"/>
    </row>
    <row r="57" ht="15.75">
      <c r="P57" s="117"/>
    </row>
    <row r="58" ht="15.75">
      <c r="P58" s="117"/>
    </row>
    <row r="59" ht="15.75">
      <c r="P59" s="117"/>
    </row>
    <row r="60" ht="15.75">
      <c r="P60" s="117"/>
    </row>
    <row r="61" ht="15.75">
      <c r="P61" s="117"/>
    </row>
    <row r="62" ht="15.75">
      <c r="P62" s="117"/>
    </row>
    <row r="63" ht="15.75">
      <c r="P63" s="117"/>
    </row>
    <row r="64" ht="15.75">
      <c r="P64" s="117"/>
    </row>
    <row r="65" ht="15.75">
      <c r="P65" s="117"/>
    </row>
    <row r="66" ht="15.75">
      <c r="P66" s="117"/>
    </row>
    <row r="67" ht="15.75">
      <c r="P67" s="117"/>
    </row>
    <row r="68" ht="15.75">
      <c r="P68" s="117"/>
    </row>
    <row r="69" ht="15.75">
      <c r="P69" s="117"/>
    </row>
    <row r="70" ht="15.75">
      <c r="P70" s="117"/>
    </row>
    <row r="71" ht="15.75">
      <c r="P71" s="117"/>
    </row>
    <row r="72" ht="15.75">
      <c r="P72" s="117"/>
    </row>
    <row r="73" ht="15.75">
      <c r="P73" s="117"/>
    </row>
    <row r="74" ht="15.75">
      <c r="P74" s="117"/>
    </row>
    <row r="75" ht="15.75">
      <c r="P75" s="117"/>
    </row>
    <row r="76" ht="15.75">
      <c r="P76" s="117"/>
    </row>
    <row r="77" ht="15.75">
      <c r="P77" s="117"/>
    </row>
    <row r="78" ht="15.75">
      <c r="P78" s="117"/>
    </row>
    <row r="79" ht="15.75">
      <c r="P79" s="117"/>
    </row>
    <row r="80" ht="15.75">
      <c r="P80" s="117"/>
    </row>
    <row r="81" ht="15.75">
      <c r="P81" s="117"/>
    </row>
  </sheetData>
  <sheetProtection/>
  <mergeCells count="3">
    <mergeCell ref="B4:P4"/>
    <mergeCell ref="B15:P15"/>
    <mergeCell ref="A1:P1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90" r:id="rId1"/>
  <headerFooter alignWithMargins="0">
    <oddHeader>&amp;R&amp;"Times New Roman CE,Félkövér dőlt"&amp;11 4. tájékoztató tábla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25"/>
  <sheetViews>
    <sheetView workbookViewId="0" topLeftCell="A1">
      <selection activeCell="B18" sqref="B18"/>
    </sheetView>
  </sheetViews>
  <sheetFormatPr defaultColWidth="9.00390625" defaultRowHeight="12.75"/>
  <cols>
    <col min="1" max="1" width="88.625" style="48" customWidth="1"/>
    <col min="2" max="2" width="27.875" style="48" customWidth="1"/>
    <col min="3" max="3" width="3.50390625" style="48" customWidth="1"/>
    <col min="4" max="16384" width="9.375" style="48" customWidth="1"/>
  </cols>
  <sheetData>
    <row r="1" spans="1:2" ht="47.25" customHeight="1">
      <c r="A1" s="686" t="s">
        <v>607</v>
      </c>
      <c r="B1" s="686"/>
    </row>
    <row r="2" spans="1:2" ht="22.5" customHeight="1" thickBot="1">
      <c r="A2" s="397"/>
      <c r="B2" s="398" t="s">
        <v>14</v>
      </c>
    </row>
    <row r="3" spans="1:2" s="49" customFormat="1" ht="24" customHeight="1" thickBot="1">
      <c r="A3" s="305" t="s">
        <v>53</v>
      </c>
      <c r="B3" s="396" t="s">
        <v>608</v>
      </c>
    </row>
    <row r="4" spans="1:2" s="50" customFormat="1" ht="13.5" thickBot="1">
      <c r="A4" s="195" t="s">
        <v>496</v>
      </c>
      <c r="B4" s="196" t="s">
        <v>497</v>
      </c>
    </row>
    <row r="5" spans="1:2" ht="12.75">
      <c r="A5" s="121" t="s">
        <v>586</v>
      </c>
      <c r="B5" s="429">
        <v>18561868</v>
      </c>
    </row>
    <row r="6" spans="1:2" ht="12.75" customHeight="1">
      <c r="A6" s="122" t="s">
        <v>587</v>
      </c>
      <c r="B6" s="429">
        <v>1000</v>
      </c>
    </row>
    <row r="7" spans="1:2" ht="12.75">
      <c r="A7" s="122" t="s">
        <v>588</v>
      </c>
      <c r="B7" s="429">
        <v>6499000</v>
      </c>
    </row>
    <row r="8" spans="1:2" ht="12.75">
      <c r="A8" s="122" t="s">
        <v>589</v>
      </c>
      <c r="B8" s="429">
        <v>261440</v>
      </c>
    </row>
    <row r="9" spans="1:2" ht="12.75">
      <c r="A9" s="122" t="s">
        <v>590</v>
      </c>
      <c r="B9" s="429">
        <v>1800000</v>
      </c>
    </row>
    <row r="10" spans="1:2" ht="12.75">
      <c r="A10" s="122" t="s">
        <v>591</v>
      </c>
      <c r="B10" s="429">
        <v>512400</v>
      </c>
    </row>
    <row r="11" spans="1:2" ht="12.75">
      <c r="A11" s="122"/>
      <c r="B11" s="429"/>
    </row>
    <row r="12" spans="1:2" ht="12.75">
      <c r="A12" s="122"/>
      <c r="B12" s="429"/>
    </row>
    <row r="13" spans="1:3" ht="12.75">
      <c r="A13" s="122"/>
      <c r="B13" s="429"/>
      <c r="C13" s="687" t="s">
        <v>532</v>
      </c>
    </row>
    <row r="14" spans="1:3" ht="12.75">
      <c r="A14" s="122"/>
      <c r="B14" s="429"/>
      <c r="C14" s="687"/>
    </row>
    <row r="15" spans="1:3" ht="12.75">
      <c r="A15" s="122"/>
      <c r="B15" s="429"/>
      <c r="C15" s="687"/>
    </row>
    <row r="16" spans="1:3" ht="12.75">
      <c r="A16" s="122"/>
      <c r="B16" s="429"/>
      <c r="C16" s="687"/>
    </row>
    <row r="17" spans="1:3" ht="12.75">
      <c r="A17" s="122"/>
      <c r="B17" s="429"/>
      <c r="C17" s="687"/>
    </row>
    <row r="18" spans="1:3" ht="12.75">
      <c r="A18" s="122"/>
      <c r="B18" s="429"/>
      <c r="C18" s="687"/>
    </row>
    <row r="19" spans="1:3" ht="12.75">
      <c r="A19" s="122"/>
      <c r="B19" s="429"/>
      <c r="C19" s="687"/>
    </row>
    <row r="20" spans="1:3" ht="12.75">
      <c r="A20" s="122"/>
      <c r="B20" s="429"/>
      <c r="C20" s="687"/>
    </row>
    <row r="21" spans="1:3" ht="12.75">
      <c r="A21" s="122"/>
      <c r="B21" s="429"/>
      <c r="C21" s="687"/>
    </row>
    <row r="22" spans="1:3" ht="12.75">
      <c r="A22" s="122"/>
      <c r="B22" s="429"/>
      <c r="C22" s="687"/>
    </row>
    <row r="23" spans="1:3" ht="12.75">
      <c r="A23" s="122"/>
      <c r="B23" s="429"/>
      <c r="C23" s="687"/>
    </row>
    <row r="24" spans="1:3" ht="13.5" thickBot="1">
      <c r="A24" s="123"/>
      <c r="B24" s="429"/>
      <c r="C24" s="687"/>
    </row>
    <row r="25" spans="1:3" s="52" customFormat="1" ht="19.5" customHeight="1" thickBot="1">
      <c r="A25" s="35" t="s">
        <v>54</v>
      </c>
      <c r="B25" s="51">
        <f>SUM(B5:B24)</f>
        <v>27635708</v>
      </c>
      <c r="C25" s="687"/>
    </row>
  </sheetData>
  <sheetProtection/>
  <mergeCells count="2">
    <mergeCell ref="A1:B1"/>
    <mergeCell ref="C13:C25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92D050"/>
  </sheetPr>
  <dimension ref="A1:D39"/>
  <sheetViews>
    <sheetView zoomScale="145" zoomScaleNormal="145" workbookViewId="0" topLeftCell="A1">
      <selection activeCell="C11" sqref="C11"/>
    </sheetView>
  </sheetViews>
  <sheetFormatPr defaultColWidth="9.00390625" defaultRowHeight="12.75"/>
  <cols>
    <col min="1" max="1" width="6.625" style="0" customWidth="1"/>
    <col min="2" max="2" width="43.375" style="0" customWidth="1"/>
    <col min="3" max="3" width="31.125" style="0" customWidth="1"/>
    <col min="4" max="4" width="14.875" style="0" customWidth="1"/>
  </cols>
  <sheetData>
    <row r="1" spans="1:4" ht="45" customHeight="1">
      <c r="A1" s="691" t="str">
        <f>+CONCATENATE("K I M U T A T Á S",CHAR(10),"a ",LEFT(ÖSSZEFÜGGÉSEK!A5,4),". évben céljelleggel juttatott támogatásokról")</f>
        <v>K I M U T A T Á S
a 2018. évben céljelleggel juttatott támogatásokról</v>
      </c>
      <c r="B1" s="691"/>
      <c r="C1" s="691"/>
      <c r="D1" s="691"/>
    </row>
    <row r="2" spans="1:4" ht="17.25" customHeight="1">
      <c r="A2" s="395"/>
      <c r="B2" s="395"/>
      <c r="C2" s="395"/>
      <c r="D2" s="395"/>
    </row>
    <row r="3" spans="1:4" ht="13.5" thickBot="1">
      <c r="A3" s="217"/>
      <c r="B3" s="217"/>
      <c r="C3" s="688" t="str">
        <f>'4.sz tájékoztató t.'!P2</f>
        <v>Forintban!</v>
      </c>
      <c r="D3" s="688"/>
    </row>
    <row r="4" spans="1:4" ht="42.75" customHeight="1" thickBot="1">
      <c r="A4" s="399" t="s">
        <v>70</v>
      </c>
      <c r="B4" s="400" t="s">
        <v>125</v>
      </c>
      <c r="C4" s="400" t="s">
        <v>126</v>
      </c>
      <c r="D4" s="401" t="s">
        <v>15</v>
      </c>
    </row>
    <row r="5" spans="1:4" ht="15.75" customHeight="1">
      <c r="A5" s="218" t="s">
        <v>19</v>
      </c>
      <c r="B5" s="29"/>
      <c r="C5" s="29"/>
      <c r="D5" s="578"/>
    </row>
    <row r="6" spans="1:4" ht="15.75" customHeight="1">
      <c r="A6" s="219" t="s">
        <v>20</v>
      </c>
      <c r="B6" s="30"/>
      <c r="C6" s="30"/>
      <c r="D6" s="579"/>
    </row>
    <row r="7" spans="1:4" ht="15.75" customHeight="1">
      <c r="A7" s="219" t="s">
        <v>21</v>
      </c>
      <c r="B7" s="30"/>
      <c r="C7" s="30"/>
      <c r="D7" s="579"/>
    </row>
    <row r="8" spans="1:4" ht="15.75" customHeight="1">
      <c r="A8" s="219" t="s">
        <v>22</v>
      </c>
      <c r="B8" s="30"/>
      <c r="C8" s="30"/>
      <c r="D8" s="579"/>
    </row>
    <row r="9" spans="1:4" ht="15.75" customHeight="1">
      <c r="A9" s="219" t="s">
        <v>23</v>
      </c>
      <c r="B9" s="30"/>
      <c r="C9" s="30"/>
      <c r="D9" s="579"/>
    </row>
    <row r="10" spans="1:4" ht="15.75" customHeight="1">
      <c r="A10" s="219" t="s">
        <v>24</v>
      </c>
      <c r="B10" s="30"/>
      <c r="C10" s="30"/>
      <c r="D10" s="579"/>
    </row>
    <row r="11" spans="1:4" ht="15.75" customHeight="1">
      <c r="A11" s="219" t="s">
        <v>25</v>
      </c>
      <c r="B11" s="30"/>
      <c r="C11" s="30"/>
      <c r="D11" s="579"/>
    </row>
    <row r="12" spans="1:4" ht="15.75" customHeight="1">
      <c r="A12" s="219" t="s">
        <v>26</v>
      </c>
      <c r="B12" s="30"/>
      <c r="C12" s="30"/>
      <c r="D12" s="579"/>
    </row>
    <row r="13" spans="1:4" ht="15.75" customHeight="1">
      <c r="A13" s="219" t="s">
        <v>27</v>
      </c>
      <c r="B13" s="30"/>
      <c r="C13" s="30"/>
      <c r="D13" s="579"/>
    </row>
    <row r="14" spans="1:4" ht="15.75" customHeight="1">
      <c r="A14" s="219" t="s">
        <v>28</v>
      </c>
      <c r="B14" s="30"/>
      <c r="C14" s="30"/>
      <c r="D14" s="579"/>
    </row>
    <row r="15" spans="1:4" ht="15.75" customHeight="1">
      <c r="A15" s="219" t="s">
        <v>29</v>
      </c>
      <c r="B15" s="30"/>
      <c r="C15" s="30"/>
      <c r="D15" s="579"/>
    </row>
    <row r="16" spans="1:4" ht="15.75" customHeight="1">
      <c r="A16" s="219" t="s">
        <v>30</v>
      </c>
      <c r="B16" s="30"/>
      <c r="C16" s="30"/>
      <c r="D16" s="579"/>
    </row>
    <row r="17" spans="1:4" ht="15.75" customHeight="1">
      <c r="A17" s="219" t="s">
        <v>31</v>
      </c>
      <c r="B17" s="30"/>
      <c r="C17" s="30"/>
      <c r="D17" s="579"/>
    </row>
    <row r="18" spans="1:4" ht="15.75" customHeight="1">
      <c r="A18" s="219" t="s">
        <v>32</v>
      </c>
      <c r="B18" s="30"/>
      <c r="C18" s="30"/>
      <c r="D18" s="579"/>
    </row>
    <row r="19" spans="1:4" ht="15.75" customHeight="1">
      <c r="A19" s="219" t="s">
        <v>33</v>
      </c>
      <c r="B19" s="30"/>
      <c r="C19" s="30"/>
      <c r="D19" s="579"/>
    </row>
    <row r="20" spans="1:4" ht="15.75" customHeight="1">
      <c r="A20" s="219" t="s">
        <v>34</v>
      </c>
      <c r="B20" s="30"/>
      <c r="C20" s="30"/>
      <c r="D20" s="579"/>
    </row>
    <row r="21" spans="1:4" ht="15.75" customHeight="1">
      <c r="A21" s="219" t="s">
        <v>35</v>
      </c>
      <c r="B21" s="30"/>
      <c r="C21" s="30"/>
      <c r="D21" s="579"/>
    </row>
    <row r="22" spans="1:4" ht="15.75" customHeight="1">
      <c r="A22" s="219" t="s">
        <v>36</v>
      </c>
      <c r="B22" s="30"/>
      <c r="C22" s="30"/>
      <c r="D22" s="579"/>
    </row>
    <row r="23" spans="1:4" ht="15.75" customHeight="1">
      <c r="A23" s="219" t="s">
        <v>37</v>
      </c>
      <c r="B23" s="30"/>
      <c r="C23" s="30"/>
      <c r="D23" s="579"/>
    </row>
    <row r="24" spans="1:4" ht="15.75" customHeight="1">
      <c r="A24" s="219" t="s">
        <v>38</v>
      </c>
      <c r="B24" s="30"/>
      <c r="C24" s="30"/>
      <c r="D24" s="579"/>
    </row>
    <row r="25" spans="1:4" ht="15.75" customHeight="1">
      <c r="A25" s="219" t="s">
        <v>39</v>
      </c>
      <c r="B25" s="30"/>
      <c r="C25" s="30"/>
      <c r="D25" s="579"/>
    </row>
    <row r="26" spans="1:4" ht="15.75" customHeight="1">
      <c r="A26" s="219" t="s">
        <v>40</v>
      </c>
      <c r="B26" s="30"/>
      <c r="C26" s="30"/>
      <c r="D26" s="579"/>
    </row>
    <row r="27" spans="1:4" ht="15.75" customHeight="1">
      <c r="A27" s="219" t="s">
        <v>41</v>
      </c>
      <c r="B27" s="30"/>
      <c r="C27" s="30"/>
      <c r="D27" s="579"/>
    </row>
    <row r="28" spans="1:4" ht="15.75" customHeight="1">
      <c r="A28" s="219" t="s">
        <v>42</v>
      </c>
      <c r="B28" s="30"/>
      <c r="C28" s="30"/>
      <c r="D28" s="579"/>
    </row>
    <row r="29" spans="1:4" ht="15.75" customHeight="1">
      <c r="A29" s="219" t="s">
        <v>43</v>
      </c>
      <c r="B29" s="30"/>
      <c r="C29" s="30"/>
      <c r="D29" s="579"/>
    </row>
    <row r="30" spans="1:4" ht="15.75" customHeight="1">
      <c r="A30" s="219" t="s">
        <v>44</v>
      </c>
      <c r="B30" s="30"/>
      <c r="C30" s="30"/>
      <c r="D30" s="579"/>
    </row>
    <row r="31" spans="1:4" ht="15.75" customHeight="1">
      <c r="A31" s="219" t="s">
        <v>45</v>
      </c>
      <c r="B31" s="30"/>
      <c r="C31" s="30"/>
      <c r="D31" s="579"/>
    </row>
    <row r="32" spans="1:4" ht="15.75" customHeight="1">
      <c r="A32" s="219" t="s">
        <v>46</v>
      </c>
      <c r="B32" s="30"/>
      <c r="C32" s="30"/>
      <c r="D32" s="579"/>
    </row>
    <row r="33" spans="1:4" ht="15.75" customHeight="1">
      <c r="A33" s="219" t="s">
        <v>47</v>
      </c>
      <c r="B33" s="30"/>
      <c r="C33" s="30"/>
      <c r="D33" s="579"/>
    </row>
    <row r="34" spans="1:4" ht="15.75" customHeight="1">
      <c r="A34" s="219" t="s">
        <v>127</v>
      </c>
      <c r="B34" s="30"/>
      <c r="C34" s="30"/>
      <c r="D34" s="580"/>
    </row>
    <row r="35" spans="1:4" ht="15.75" customHeight="1">
      <c r="A35" s="219" t="s">
        <v>128</v>
      </c>
      <c r="B35" s="30"/>
      <c r="C35" s="30"/>
      <c r="D35" s="580"/>
    </row>
    <row r="36" spans="1:4" ht="15.75" customHeight="1">
      <c r="A36" s="219" t="s">
        <v>129</v>
      </c>
      <c r="B36" s="30"/>
      <c r="C36" s="30"/>
      <c r="D36" s="580"/>
    </row>
    <row r="37" spans="1:4" ht="15.75" customHeight="1" thickBot="1">
      <c r="A37" s="220" t="s">
        <v>130</v>
      </c>
      <c r="B37" s="31"/>
      <c r="C37" s="31"/>
      <c r="D37" s="581"/>
    </row>
    <row r="38" spans="1:4" ht="15.75" customHeight="1" thickBot="1">
      <c r="A38" s="689" t="s">
        <v>54</v>
      </c>
      <c r="B38" s="690"/>
      <c r="C38" s="221"/>
      <c r="D38" s="582">
        <f>SUM(D5:D37)</f>
        <v>0</v>
      </c>
    </row>
    <row r="39" ht="12.75">
      <c r="A39" t="s">
        <v>200</v>
      </c>
    </row>
  </sheetData>
  <sheetProtection/>
  <mergeCells count="3">
    <mergeCell ref="C3:D3"/>
    <mergeCell ref="A38:B38"/>
    <mergeCell ref="A1:D1"/>
  </mergeCells>
  <conditionalFormatting sqref="D38">
    <cfRule type="cellIs" priority="1" dxfId="4" operator="equal" stopIfTrue="1">
      <formula>0</formula>
    </cfRule>
  </conditionalFormatting>
  <printOptions horizontalCentered="1"/>
  <pageMargins left="0.7874015748031497" right="0.7874015748031497" top="1.06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6. tájékoztató tábla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92D050"/>
  </sheetPr>
  <dimension ref="A1:G48"/>
  <sheetViews>
    <sheetView zoomScale="120" zoomScaleNormal="120" zoomScaleSheetLayoutView="100" workbookViewId="0" topLeftCell="A1">
      <selection activeCell="H21" sqref="H21"/>
    </sheetView>
  </sheetViews>
  <sheetFormatPr defaultColWidth="9.00390625" defaultRowHeight="12.75"/>
  <cols>
    <col min="1" max="1" width="9.00390625" style="403" customWidth="1"/>
    <col min="2" max="2" width="66.375" style="403" bestFit="1" customWidth="1"/>
    <col min="3" max="3" width="15.50390625" style="404" customWidth="1"/>
    <col min="4" max="5" width="15.50390625" style="403" customWidth="1"/>
    <col min="6" max="6" width="9.00390625" style="436" customWidth="1"/>
    <col min="7" max="16384" width="9.375" style="436" customWidth="1"/>
  </cols>
  <sheetData>
    <row r="1" spans="1:5" ht="15.75" customHeight="1">
      <c r="A1" s="620" t="s">
        <v>16</v>
      </c>
      <c r="B1" s="620"/>
      <c r="C1" s="620"/>
      <c r="D1" s="620"/>
      <c r="E1" s="620"/>
    </row>
    <row r="2" spans="1:5" ht="15.75" customHeight="1" thickBot="1">
      <c r="A2" s="621" t="s">
        <v>150</v>
      </c>
      <c r="B2" s="621"/>
      <c r="D2" s="146"/>
      <c r="E2" s="321" t="str">
        <f>'4.sz tájékoztató t.'!P2</f>
        <v>Forintban!</v>
      </c>
    </row>
    <row r="3" spans="1:5" ht="37.5" customHeight="1" thickBot="1">
      <c r="A3" s="23" t="s">
        <v>70</v>
      </c>
      <c r="B3" s="24" t="s">
        <v>18</v>
      </c>
      <c r="C3" s="24" t="s">
        <v>601</v>
      </c>
      <c r="D3" s="428" t="s">
        <v>602</v>
      </c>
      <c r="E3" s="166" t="s">
        <v>603</v>
      </c>
    </row>
    <row r="4" spans="1:5" s="437" customFormat="1" ht="12" customHeight="1" thickBot="1">
      <c r="A4" s="32" t="s">
        <v>496</v>
      </c>
      <c r="B4" s="33" t="s">
        <v>497</v>
      </c>
      <c r="C4" s="33" t="s">
        <v>498</v>
      </c>
      <c r="D4" s="33" t="s">
        <v>500</v>
      </c>
      <c r="E4" s="471" t="s">
        <v>499</v>
      </c>
    </row>
    <row r="5" spans="1:5" s="438" customFormat="1" ht="12" customHeight="1" thickBot="1">
      <c r="A5" s="20" t="s">
        <v>19</v>
      </c>
      <c r="B5" s="21" t="s">
        <v>536</v>
      </c>
      <c r="C5" s="488">
        <v>25000000</v>
      </c>
      <c r="D5" s="488">
        <v>25500000</v>
      </c>
      <c r="E5" s="489">
        <v>26000000</v>
      </c>
    </row>
    <row r="6" spans="1:5" s="438" customFormat="1" ht="12" customHeight="1" thickBot="1">
      <c r="A6" s="20" t="s">
        <v>20</v>
      </c>
      <c r="B6" s="306" t="s">
        <v>376</v>
      </c>
      <c r="C6" s="488">
        <v>1700000</v>
      </c>
      <c r="D6" s="488">
        <v>1700000</v>
      </c>
      <c r="E6" s="489">
        <v>1700000</v>
      </c>
    </row>
    <row r="7" spans="1:5" s="438" customFormat="1" ht="12" customHeight="1" thickBot="1">
      <c r="A7" s="20" t="s">
        <v>21</v>
      </c>
      <c r="B7" s="21" t="s">
        <v>384</v>
      </c>
      <c r="C7" s="488"/>
      <c r="D7" s="488"/>
      <c r="E7" s="489"/>
    </row>
    <row r="8" spans="1:5" s="438" customFormat="1" ht="12" customHeight="1" thickBot="1">
      <c r="A8" s="20" t="s">
        <v>171</v>
      </c>
      <c r="B8" s="21" t="s">
        <v>268</v>
      </c>
      <c r="C8" s="427">
        <f>SUM(C9:C15)</f>
        <v>6460000</v>
      </c>
      <c r="D8" s="427">
        <f>SUM(D9:D15)</f>
        <v>6460000</v>
      </c>
      <c r="E8" s="470">
        <f>SUM(E9:E15)</f>
        <v>6460000</v>
      </c>
    </row>
    <row r="9" spans="1:5" s="438" customFormat="1" ht="12" customHeight="1">
      <c r="A9" s="15" t="s">
        <v>269</v>
      </c>
      <c r="B9" s="439" t="s">
        <v>560</v>
      </c>
      <c r="C9" s="422">
        <v>1500000</v>
      </c>
      <c r="D9" s="422">
        <v>1500000</v>
      </c>
      <c r="E9" s="422">
        <v>1500000</v>
      </c>
    </row>
    <row r="10" spans="1:5" s="438" customFormat="1" ht="12" customHeight="1">
      <c r="A10" s="14" t="s">
        <v>270</v>
      </c>
      <c r="B10" s="440" t="s">
        <v>561</v>
      </c>
      <c r="C10" s="421">
        <v>550000</v>
      </c>
      <c r="D10" s="421">
        <v>550000</v>
      </c>
      <c r="E10" s="421">
        <v>550000</v>
      </c>
    </row>
    <row r="11" spans="1:5" s="438" customFormat="1" ht="12" customHeight="1">
      <c r="A11" s="14" t="s">
        <v>271</v>
      </c>
      <c r="B11" s="440" t="s">
        <v>562</v>
      </c>
      <c r="C11" s="421">
        <v>3000000</v>
      </c>
      <c r="D11" s="421">
        <v>3000000</v>
      </c>
      <c r="E11" s="421">
        <v>3000000</v>
      </c>
    </row>
    <row r="12" spans="1:5" s="438" customFormat="1" ht="12" customHeight="1">
      <c r="A12" s="14" t="s">
        <v>272</v>
      </c>
      <c r="B12" s="440" t="s">
        <v>563</v>
      </c>
      <c r="C12" s="421">
        <v>10000</v>
      </c>
      <c r="D12" s="421">
        <v>10000</v>
      </c>
      <c r="E12" s="421">
        <v>10000</v>
      </c>
    </row>
    <row r="13" spans="1:5" s="438" customFormat="1" ht="12" customHeight="1">
      <c r="A13" s="14" t="s">
        <v>557</v>
      </c>
      <c r="B13" s="440" t="s">
        <v>273</v>
      </c>
      <c r="C13" s="421">
        <v>1300000</v>
      </c>
      <c r="D13" s="421">
        <v>1300000</v>
      </c>
      <c r="E13" s="421">
        <v>1300000</v>
      </c>
    </row>
    <row r="14" spans="1:5" s="438" customFormat="1" ht="12" customHeight="1">
      <c r="A14" s="14" t="s">
        <v>558</v>
      </c>
      <c r="B14" s="440" t="s">
        <v>274</v>
      </c>
      <c r="C14" s="421"/>
      <c r="D14" s="421"/>
      <c r="E14" s="421"/>
    </row>
    <row r="15" spans="1:5" s="438" customFormat="1" ht="12" customHeight="1" thickBot="1">
      <c r="A15" s="16" t="s">
        <v>559</v>
      </c>
      <c r="B15" s="441" t="s">
        <v>275</v>
      </c>
      <c r="C15" s="423">
        <v>100000</v>
      </c>
      <c r="D15" s="423">
        <v>100000</v>
      </c>
      <c r="E15" s="423">
        <v>100000</v>
      </c>
    </row>
    <row r="16" spans="1:5" s="438" customFormat="1" ht="12" customHeight="1" thickBot="1">
      <c r="A16" s="20" t="s">
        <v>23</v>
      </c>
      <c r="B16" s="21" t="s">
        <v>539</v>
      </c>
      <c r="C16" s="488">
        <v>6300000</v>
      </c>
      <c r="D16" s="488">
        <v>6500000</v>
      </c>
      <c r="E16" s="489">
        <v>6500000</v>
      </c>
    </row>
    <row r="17" spans="1:5" s="438" customFormat="1" ht="12" customHeight="1" thickBot="1">
      <c r="A17" s="20" t="s">
        <v>24</v>
      </c>
      <c r="B17" s="21" t="s">
        <v>10</v>
      </c>
      <c r="C17" s="488"/>
      <c r="D17" s="488"/>
      <c r="E17" s="489"/>
    </row>
    <row r="18" spans="1:5" s="438" customFormat="1" ht="12" customHeight="1" thickBot="1">
      <c r="A18" s="20" t="s">
        <v>178</v>
      </c>
      <c r="B18" s="21" t="s">
        <v>538</v>
      </c>
      <c r="C18" s="488"/>
      <c r="D18" s="488"/>
      <c r="E18" s="489"/>
    </row>
    <row r="19" spans="1:5" s="438" customFormat="1" ht="12" customHeight="1" thickBot="1">
      <c r="A19" s="20" t="s">
        <v>26</v>
      </c>
      <c r="B19" s="306" t="s">
        <v>537</v>
      </c>
      <c r="C19" s="488"/>
      <c r="D19" s="488"/>
      <c r="E19" s="489"/>
    </row>
    <row r="20" spans="1:5" s="438" customFormat="1" ht="12" customHeight="1" thickBot="1">
      <c r="A20" s="20" t="s">
        <v>27</v>
      </c>
      <c r="B20" s="21" t="s">
        <v>308</v>
      </c>
      <c r="C20" s="427">
        <f>+C5+C6+C7+C8+C16+C17+C18+C19</f>
        <v>39460000</v>
      </c>
      <c r="D20" s="427">
        <f>+D5+D6+D7+D8+D16+D17+D18+D19</f>
        <v>40160000</v>
      </c>
      <c r="E20" s="317">
        <f>+E5+E6+E7+E8+E16+E17+E18+E19</f>
        <v>40660000</v>
      </c>
    </row>
    <row r="21" spans="1:5" s="438" customFormat="1" ht="12" customHeight="1" thickBot="1">
      <c r="A21" s="20" t="s">
        <v>28</v>
      </c>
      <c r="B21" s="21" t="s">
        <v>540</v>
      </c>
      <c r="C21" s="533">
        <v>22000000</v>
      </c>
      <c r="D21" s="533">
        <v>22000000</v>
      </c>
      <c r="E21" s="534">
        <v>22000000</v>
      </c>
    </row>
    <row r="22" spans="1:5" s="438" customFormat="1" ht="12" customHeight="1" thickBot="1">
      <c r="A22" s="20" t="s">
        <v>29</v>
      </c>
      <c r="B22" s="21" t="s">
        <v>541</v>
      </c>
      <c r="C22" s="427">
        <f>+C20+C21</f>
        <v>61460000</v>
      </c>
      <c r="D22" s="427">
        <f>+D20+D21</f>
        <v>62160000</v>
      </c>
      <c r="E22" s="470">
        <f>+E20+E21</f>
        <v>62660000</v>
      </c>
    </row>
    <row r="23" spans="1:5" s="438" customFormat="1" ht="12" customHeight="1">
      <c r="A23" s="389"/>
      <c r="B23" s="390"/>
      <c r="C23" s="391"/>
      <c r="D23" s="530"/>
      <c r="E23" s="531"/>
    </row>
    <row r="24" spans="1:5" s="438" customFormat="1" ht="12" customHeight="1">
      <c r="A24" s="620" t="s">
        <v>48</v>
      </c>
      <c r="B24" s="620"/>
      <c r="C24" s="620"/>
      <c r="D24" s="620"/>
      <c r="E24" s="620"/>
    </row>
    <row r="25" spans="1:5" s="438" customFormat="1" ht="12" customHeight="1" thickBot="1">
      <c r="A25" s="622" t="s">
        <v>151</v>
      </c>
      <c r="B25" s="622"/>
      <c r="C25" s="404"/>
      <c r="D25" s="146"/>
      <c r="E25" s="321" t="str">
        <f>E2</f>
        <v>Forintban!</v>
      </c>
    </row>
    <row r="26" spans="1:6" s="438" customFormat="1" ht="24" customHeight="1" thickBot="1">
      <c r="A26" s="23" t="s">
        <v>17</v>
      </c>
      <c r="B26" s="24" t="s">
        <v>49</v>
      </c>
      <c r="C26" s="24" t="str">
        <f>+C3</f>
        <v>2020 évi</v>
      </c>
      <c r="D26" s="24" t="str">
        <f>+D3</f>
        <v>2021 évi</v>
      </c>
      <c r="E26" s="166" t="str">
        <f>+E3</f>
        <v>2022 évi</v>
      </c>
      <c r="F26" s="532"/>
    </row>
    <row r="27" spans="1:6" s="438" customFormat="1" ht="12" customHeight="1" thickBot="1">
      <c r="A27" s="432" t="s">
        <v>496</v>
      </c>
      <c r="B27" s="433" t="s">
        <v>497</v>
      </c>
      <c r="C27" s="433" t="s">
        <v>498</v>
      </c>
      <c r="D27" s="433" t="s">
        <v>500</v>
      </c>
      <c r="E27" s="526" t="s">
        <v>499</v>
      </c>
      <c r="F27" s="532"/>
    </row>
    <row r="28" spans="1:6" s="438" customFormat="1" ht="15" customHeight="1" thickBot="1">
      <c r="A28" s="20" t="s">
        <v>19</v>
      </c>
      <c r="B28" s="27" t="s">
        <v>542</v>
      </c>
      <c r="C28" s="488">
        <f>C22-C30</f>
        <v>55260000</v>
      </c>
      <c r="D28" s="488">
        <f>D22-D30</f>
        <v>55460000</v>
      </c>
      <c r="E28" s="488">
        <f>E22-E30</f>
        <v>55460000</v>
      </c>
      <c r="F28" s="532"/>
    </row>
    <row r="29" spans="1:5" ht="12" customHeight="1" thickBot="1">
      <c r="A29" s="505" t="s">
        <v>20</v>
      </c>
      <c r="B29" s="527" t="s">
        <v>547</v>
      </c>
      <c r="C29" s="528">
        <f>+C30+C31+C32</f>
        <v>6200000</v>
      </c>
      <c r="D29" s="528">
        <f>+D30+D31+D32</f>
        <v>6700000</v>
      </c>
      <c r="E29" s="529">
        <f>+E30+E31+E32</f>
        <v>7200000</v>
      </c>
    </row>
    <row r="30" spans="1:5" ht="12" customHeight="1">
      <c r="A30" s="15" t="s">
        <v>105</v>
      </c>
      <c r="B30" s="8" t="s">
        <v>230</v>
      </c>
      <c r="C30" s="422">
        <v>6200000</v>
      </c>
      <c r="D30" s="422">
        <v>6700000</v>
      </c>
      <c r="E30" s="422">
        <v>7200000</v>
      </c>
    </row>
    <row r="31" spans="1:5" ht="12" customHeight="1">
      <c r="A31" s="15" t="s">
        <v>106</v>
      </c>
      <c r="B31" s="12" t="s">
        <v>185</v>
      </c>
      <c r="C31" s="421"/>
      <c r="D31" s="421"/>
      <c r="E31" s="279"/>
    </row>
    <row r="32" spans="1:5" ht="12" customHeight="1" thickBot="1">
      <c r="A32" s="15" t="s">
        <v>107</v>
      </c>
      <c r="B32" s="308" t="s">
        <v>232</v>
      </c>
      <c r="C32" s="421"/>
      <c r="D32" s="421"/>
      <c r="E32" s="279"/>
    </row>
    <row r="33" spans="1:5" ht="12" customHeight="1" thickBot="1">
      <c r="A33" s="20" t="s">
        <v>21</v>
      </c>
      <c r="B33" s="129" t="s">
        <v>451</v>
      </c>
      <c r="C33" s="420">
        <f>+C28+C29</f>
        <v>61460000</v>
      </c>
      <c r="D33" s="420">
        <f>+D28+D29</f>
        <v>62160000</v>
      </c>
      <c r="E33" s="278">
        <f>+E28+E29</f>
        <v>62660000</v>
      </c>
    </row>
    <row r="34" spans="1:6" ht="15" customHeight="1" thickBot="1">
      <c r="A34" s="20" t="s">
        <v>22</v>
      </c>
      <c r="B34" s="129" t="s">
        <v>543</v>
      </c>
      <c r="C34" s="535"/>
      <c r="D34" s="535"/>
      <c r="E34" s="536"/>
      <c r="F34" s="451"/>
    </row>
    <row r="35" spans="1:5" s="438" customFormat="1" ht="12.75" customHeight="1" thickBot="1">
      <c r="A35" s="309" t="s">
        <v>23</v>
      </c>
      <c r="B35" s="402" t="s">
        <v>544</v>
      </c>
      <c r="C35" s="525">
        <f>+C33+C34</f>
        <v>61460000</v>
      </c>
      <c r="D35" s="525">
        <f>+D33+D34</f>
        <v>62160000</v>
      </c>
      <c r="E35" s="519">
        <f>+E33+E34</f>
        <v>62660000</v>
      </c>
    </row>
    <row r="36" ht="15.75">
      <c r="C36" s="403"/>
    </row>
    <row r="37" ht="15.75">
      <c r="C37" s="403"/>
    </row>
    <row r="38" ht="15.75">
      <c r="C38" s="403"/>
    </row>
    <row r="39" ht="16.5" customHeight="1">
      <c r="C39" s="403"/>
    </row>
    <row r="40" ht="15.75">
      <c r="C40" s="403"/>
    </row>
    <row r="41" ht="15.75">
      <c r="C41" s="403"/>
    </row>
    <row r="42" spans="6:7" s="403" customFormat="1" ht="15.75">
      <c r="F42" s="436"/>
      <c r="G42" s="436"/>
    </row>
    <row r="43" spans="6:7" s="403" customFormat="1" ht="15.75">
      <c r="F43" s="436"/>
      <c r="G43" s="436"/>
    </row>
    <row r="44" spans="6:7" s="403" customFormat="1" ht="15.75">
      <c r="F44" s="436"/>
      <c r="G44" s="436"/>
    </row>
    <row r="45" spans="6:7" s="403" customFormat="1" ht="15.75">
      <c r="F45" s="436"/>
      <c r="G45" s="436"/>
    </row>
    <row r="46" spans="6:7" s="403" customFormat="1" ht="15.75">
      <c r="F46" s="436"/>
      <c r="G46" s="436"/>
    </row>
    <row r="47" spans="6:7" s="403" customFormat="1" ht="15.75">
      <c r="F47" s="436"/>
      <c r="G47" s="436"/>
    </row>
    <row r="48" spans="6:7" s="403" customFormat="1" ht="15.75">
      <c r="F48" s="436"/>
      <c r="G48" s="436"/>
    </row>
  </sheetData>
  <sheetProtection formatCells="0" formatColumns="0" formatRows="0" insertColumns="0" insertRows="0" insertHyperlinks="0" deleteColumns="0" deleteRows="0" autoFilter="0" pivotTables="0"/>
  <mergeCells count="4">
    <mergeCell ref="A1:E1"/>
    <mergeCell ref="A2:B2"/>
    <mergeCell ref="A24:E24"/>
    <mergeCell ref="A25:B25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75" r:id="rId1"/>
  <headerFooter alignWithMargins="0">
    <oddHeader>&amp;C&amp;"Times New Roman CE,Félkövér"&amp;12Siójut Község Önkormányzat
2020. ÉVI KÖLTSÉGVETÉSI ÉVET KÖVETŐ 3 ÉV TERVEZETT BEVÉTELEI, KIADÁSAI&amp;R&amp;"Times New Roman CE,Félkövér dőlt"&amp;11 6. számú tájékoztató tábla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1" sqref="C1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view="pageBreakPreview" zoomScaleNormal="130" zoomScaleSheetLayoutView="100" workbookViewId="0" topLeftCell="B71">
      <selection activeCell="B88" sqref="A88:IV88"/>
    </sheetView>
  </sheetViews>
  <sheetFormatPr defaultColWidth="9.00390625" defaultRowHeight="12.75"/>
  <cols>
    <col min="1" max="1" width="9.50390625" style="403" customWidth="1"/>
    <col min="2" max="2" width="91.625" style="403" customWidth="1"/>
    <col min="3" max="3" width="21.625" style="404" customWidth="1"/>
    <col min="4" max="4" width="9.00390625" style="436" customWidth="1"/>
    <col min="5" max="16384" width="9.375" style="436" customWidth="1"/>
  </cols>
  <sheetData>
    <row r="1" spans="1:3" ht="15.75" customHeight="1">
      <c r="A1" s="620" t="s">
        <v>16</v>
      </c>
      <c r="B1" s="620"/>
      <c r="C1" s="620"/>
    </row>
    <row r="2" spans="1:3" ht="15.75" customHeight="1" thickBot="1">
      <c r="A2" s="621" t="s">
        <v>150</v>
      </c>
      <c r="B2" s="621"/>
      <c r="C2" s="321" t="str">
        <f>'1.1.sz.mell '!C2</f>
        <v>Forintban!</v>
      </c>
    </row>
    <row r="3" spans="1:3" ht="37.5" customHeight="1" thickBot="1">
      <c r="A3" s="23" t="s">
        <v>70</v>
      </c>
      <c r="B3" s="24" t="s">
        <v>18</v>
      </c>
      <c r="C3" s="40" t="str">
        <f>'1.1.sz.mell '!C91</f>
        <v>2020  évi előirányzat</v>
      </c>
    </row>
    <row r="4" spans="1:3" s="437" customFormat="1" ht="12" customHeight="1" thickBot="1">
      <c r="A4" s="432"/>
      <c r="B4" s="433" t="s">
        <v>496</v>
      </c>
      <c r="C4" s="434" t="s">
        <v>497</v>
      </c>
    </row>
    <row r="5" spans="1:3" s="438" customFormat="1" ht="12" customHeight="1" thickBot="1">
      <c r="A5" s="20" t="s">
        <v>19</v>
      </c>
      <c r="B5" s="21" t="s">
        <v>253</v>
      </c>
      <c r="C5" s="311">
        <f>+C6+C7+C8+C9+C10+C11</f>
        <v>0</v>
      </c>
    </row>
    <row r="6" spans="1:3" s="438" customFormat="1" ht="12" customHeight="1">
      <c r="A6" s="15" t="s">
        <v>99</v>
      </c>
      <c r="B6" s="439" t="s">
        <v>254</v>
      </c>
      <c r="C6" s="314"/>
    </row>
    <row r="7" spans="1:3" s="438" customFormat="1" ht="12" customHeight="1">
      <c r="A7" s="14" t="s">
        <v>100</v>
      </c>
      <c r="B7" s="440" t="s">
        <v>255</v>
      </c>
      <c r="C7" s="313"/>
    </row>
    <row r="8" spans="1:3" s="438" customFormat="1" ht="12" customHeight="1">
      <c r="A8" s="14" t="s">
        <v>101</v>
      </c>
      <c r="B8" s="440" t="s">
        <v>555</v>
      </c>
      <c r="C8" s="313"/>
    </row>
    <row r="9" spans="1:3" s="438" customFormat="1" ht="12" customHeight="1">
      <c r="A9" s="14" t="s">
        <v>102</v>
      </c>
      <c r="B9" s="440" t="s">
        <v>257</v>
      </c>
      <c r="C9" s="313"/>
    </row>
    <row r="10" spans="1:3" s="438" customFormat="1" ht="12" customHeight="1">
      <c r="A10" s="14" t="s">
        <v>146</v>
      </c>
      <c r="B10" s="307" t="s">
        <v>435</v>
      </c>
      <c r="C10" s="313"/>
    </row>
    <row r="11" spans="1:3" s="438" customFormat="1" ht="12" customHeight="1" thickBot="1">
      <c r="A11" s="16" t="s">
        <v>103</v>
      </c>
      <c r="B11" s="308" t="s">
        <v>436</v>
      </c>
      <c r="C11" s="313"/>
    </row>
    <row r="12" spans="1:3" s="438" customFormat="1" ht="12" customHeight="1" thickBot="1">
      <c r="A12" s="20" t="s">
        <v>20</v>
      </c>
      <c r="B12" s="306" t="s">
        <v>258</v>
      </c>
      <c r="C12" s="311">
        <f>+C13+C14+C15+C16+C17</f>
        <v>0</v>
      </c>
    </row>
    <row r="13" spans="1:3" s="438" customFormat="1" ht="12" customHeight="1">
      <c r="A13" s="15" t="s">
        <v>105</v>
      </c>
      <c r="B13" s="439" t="s">
        <v>259</v>
      </c>
      <c r="C13" s="314"/>
    </row>
    <row r="14" spans="1:3" s="438" customFormat="1" ht="12" customHeight="1">
      <c r="A14" s="14" t="s">
        <v>106</v>
      </c>
      <c r="B14" s="440" t="s">
        <v>260</v>
      </c>
      <c r="C14" s="313"/>
    </row>
    <row r="15" spans="1:3" s="438" customFormat="1" ht="12" customHeight="1">
      <c r="A15" s="14" t="s">
        <v>107</v>
      </c>
      <c r="B15" s="440" t="s">
        <v>425</v>
      </c>
      <c r="C15" s="313"/>
    </row>
    <row r="16" spans="1:3" s="438" customFormat="1" ht="12" customHeight="1">
      <c r="A16" s="14" t="s">
        <v>108</v>
      </c>
      <c r="B16" s="440" t="s">
        <v>426</v>
      </c>
      <c r="C16" s="313"/>
    </row>
    <row r="17" spans="1:3" s="438" customFormat="1" ht="12" customHeight="1">
      <c r="A17" s="14" t="s">
        <v>109</v>
      </c>
      <c r="B17" s="440" t="s">
        <v>580</v>
      </c>
      <c r="C17" s="313"/>
    </row>
    <row r="18" spans="1:3" s="438" customFormat="1" ht="12" customHeight="1" thickBot="1">
      <c r="A18" s="16" t="s">
        <v>117</v>
      </c>
      <c r="B18" s="308" t="s">
        <v>262</v>
      </c>
      <c r="C18" s="315"/>
    </row>
    <row r="19" spans="1:3" s="438" customFormat="1" ht="12" customHeight="1" thickBot="1">
      <c r="A19" s="20" t="s">
        <v>21</v>
      </c>
      <c r="B19" s="21" t="s">
        <v>263</v>
      </c>
      <c r="C19" s="311">
        <f>+C20+C21+C22+C23+C24</f>
        <v>0</v>
      </c>
    </row>
    <row r="20" spans="1:3" s="438" customFormat="1" ht="12" customHeight="1">
      <c r="A20" s="15" t="s">
        <v>88</v>
      </c>
      <c r="B20" s="439" t="s">
        <v>264</v>
      </c>
      <c r="C20" s="314"/>
    </row>
    <row r="21" spans="1:3" s="438" customFormat="1" ht="12" customHeight="1">
      <c r="A21" s="14" t="s">
        <v>89</v>
      </c>
      <c r="B21" s="440" t="s">
        <v>265</v>
      </c>
      <c r="C21" s="313"/>
    </row>
    <row r="22" spans="1:3" s="438" customFormat="1" ht="12" customHeight="1">
      <c r="A22" s="14" t="s">
        <v>90</v>
      </c>
      <c r="B22" s="440" t="s">
        <v>427</v>
      </c>
      <c r="C22" s="313"/>
    </row>
    <row r="23" spans="1:3" s="438" customFormat="1" ht="12" customHeight="1">
      <c r="A23" s="14" t="s">
        <v>91</v>
      </c>
      <c r="B23" s="440" t="s">
        <v>428</v>
      </c>
      <c r="C23" s="313"/>
    </row>
    <row r="24" spans="1:3" s="438" customFormat="1" ht="12" customHeight="1">
      <c r="A24" s="14" t="s">
        <v>169</v>
      </c>
      <c r="B24" s="440" t="s">
        <v>266</v>
      </c>
      <c r="C24" s="313"/>
    </row>
    <row r="25" spans="1:3" s="438" customFormat="1" ht="12" customHeight="1" thickBot="1">
      <c r="A25" s="16" t="s">
        <v>170</v>
      </c>
      <c r="B25" s="441" t="s">
        <v>267</v>
      </c>
      <c r="C25" s="315"/>
    </row>
    <row r="26" spans="1:3" s="438" customFormat="1" ht="12" customHeight="1" thickBot="1">
      <c r="A26" s="20" t="s">
        <v>171</v>
      </c>
      <c r="B26" s="21" t="s">
        <v>556</v>
      </c>
      <c r="C26" s="317">
        <f>SUM(C27:C33)</f>
        <v>0</v>
      </c>
    </row>
    <row r="27" spans="1:3" s="438" customFormat="1" ht="12" customHeight="1">
      <c r="A27" s="15" t="s">
        <v>269</v>
      </c>
      <c r="B27" s="439" t="s">
        <v>560</v>
      </c>
      <c r="C27" s="314"/>
    </row>
    <row r="28" spans="1:3" s="438" customFormat="1" ht="12" customHeight="1">
      <c r="A28" s="14" t="s">
        <v>270</v>
      </c>
      <c r="B28" s="440" t="s">
        <v>561</v>
      </c>
      <c r="C28" s="313"/>
    </row>
    <row r="29" spans="1:3" s="438" customFormat="1" ht="12" customHeight="1">
      <c r="A29" s="14" t="s">
        <v>271</v>
      </c>
      <c r="B29" s="440" t="s">
        <v>562</v>
      </c>
      <c r="C29" s="313"/>
    </row>
    <row r="30" spans="1:3" s="438" customFormat="1" ht="12" customHeight="1">
      <c r="A30" s="14" t="s">
        <v>272</v>
      </c>
      <c r="B30" s="440" t="s">
        <v>563</v>
      </c>
      <c r="C30" s="313"/>
    </row>
    <row r="31" spans="1:3" s="438" customFormat="1" ht="12" customHeight="1">
      <c r="A31" s="14" t="s">
        <v>557</v>
      </c>
      <c r="B31" s="440" t="s">
        <v>273</v>
      </c>
      <c r="C31" s="313"/>
    </row>
    <row r="32" spans="1:3" s="438" customFormat="1" ht="12" customHeight="1">
      <c r="A32" s="14" t="s">
        <v>558</v>
      </c>
      <c r="B32" s="440" t="s">
        <v>274</v>
      </c>
      <c r="C32" s="313"/>
    </row>
    <row r="33" spans="1:3" s="438" customFormat="1" ht="12" customHeight="1" thickBot="1">
      <c r="A33" s="16" t="s">
        <v>559</v>
      </c>
      <c r="B33" s="537" t="s">
        <v>275</v>
      </c>
      <c r="C33" s="315"/>
    </row>
    <row r="34" spans="1:3" s="438" customFormat="1" ht="12" customHeight="1" thickBot="1">
      <c r="A34" s="20" t="s">
        <v>23</v>
      </c>
      <c r="B34" s="21" t="s">
        <v>437</v>
      </c>
      <c r="C34" s="311">
        <f>SUM(C35:C45)</f>
        <v>0</v>
      </c>
    </row>
    <row r="35" spans="1:3" s="438" customFormat="1" ht="12" customHeight="1">
      <c r="A35" s="15" t="s">
        <v>92</v>
      </c>
      <c r="B35" s="439" t="s">
        <v>278</v>
      </c>
      <c r="C35" s="314"/>
    </row>
    <row r="36" spans="1:3" s="438" customFormat="1" ht="12" customHeight="1">
      <c r="A36" s="14" t="s">
        <v>93</v>
      </c>
      <c r="B36" s="440" t="s">
        <v>279</v>
      </c>
      <c r="C36" s="313"/>
    </row>
    <row r="37" spans="1:3" s="438" customFormat="1" ht="12" customHeight="1">
      <c r="A37" s="14" t="s">
        <v>94</v>
      </c>
      <c r="B37" s="440" t="s">
        <v>280</v>
      </c>
      <c r="C37" s="313"/>
    </row>
    <row r="38" spans="1:3" s="438" customFormat="1" ht="12" customHeight="1">
      <c r="A38" s="14" t="s">
        <v>173</v>
      </c>
      <c r="B38" s="440" t="s">
        <v>281</v>
      </c>
      <c r="C38" s="313"/>
    </row>
    <row r="39" spans="1:3" s="438" customFormat="1" ht="12" customHeight="1">
      <c r="A39" s="14" t="s">
        <v>174</v>
      </c>
      <c r="B39" s="440" t="s">
        <v>282</v>
      </c>
      <c r="C39" s="313"/>
    </row>
    <row r="40" spans="1:3" s="438" customFormat="1" ht="12" customHeight="1">
      <c r="A40" s="14" t="s">
        <v>175</v>
      </c>
      <c r="B40" s="440" t="s">
        <v>283</v>
      </c>
      <c r="C40" s="313"/>
    </row>
    <row r="41" spans="1:3" s="438" customFormat="1" ht="12" customHeight="1">
      <c r="A41" s="14" t="s">
        <v>176</v>
      </c>
      <c r="B41" s="440" t="s">
        <v>284</v>
      </c>
      <c r="C41" s="313"/>
    </row>
    <row r="42" spans="1:3" s="438" customFormat="1" ht="12" customHeight="1">
      <c r="A42" s="14" t="s">
        <v>177</v>
      </c>
      <c r="B42" s="440" t="s">
        <v>564</v>
      </c>
      <c r="C42" s="313"/>
    </row>
    <row r="43" spans="1:3" s="438" customFormat="1" ht="12" customHeight="1">
      <c r="A43" s="14" t="s">
        <v>276</v>
      </c>
      <c r="B43" s="440" t="s">
        <v>286</v>
      </c>
      <c r="C43" s="316"/>
    </row>
    <row r="44" spans="1:3" s="438" customFormat="1" ht="12" customHeight="1">
      <c r="A44" s="16" t="s">
        <v>277</v>
      </c>
      <c r="B44" s="441" t="s">
        <v>439</v>
      </c>
      <c r="C44" s="426"/>
    </row>
    <row r="45" spans="1:3" s="438" customFormat="1" ht="12" customHeight="1" thickBot="1">
      <c r="A45" s="16" t="s">
        <v>438</v>
      </c>
      <c r="B45" s="308" t="s">
        <v>287</v>
      </c>
      <c r="C45" s="426"/>
    </row>
    <row r="46" spans="1:3" s="438" customFormat="1" ht="12" customHeight="1" thickBot="1">
      <c r="A46" s="20" t="s">
        <v>24</v>
      </c>
      <c r="B46" s="21" t="s">
        <v>288</v>
      </c>
      <c r="C46" s="311">
        <f>SUM(C47:C51)</f>
        <v>0</v>
      </c>
    </row>
    <row r="47" spans="1:3" s="438" customFormat="1" ht="12" customHeight="1">
      <c r="A47" s="15" t="s">
        <v>95</v>
      </c>
      <c r="B47" s="439" t="s">
        <v>292</v>
      </c>
      <c r="C47" s="483"/>
    </row>
    <row r="48" spans="1:3" s="438" customFormat="1" ht="12" customHeight="1">
      <c r="A48" s="14" t="s">
        <v>96</v>
      </c>
      <c r="B48" s="440" t="s">
        <v>293</v>
      </c>
      <c r="C48" s="316"/>
    </row>
    <row r="49" spans="1:3" s="438" customFormat="1" ht="12" customHeight="1">
      <c r="A49" s="14" t="s">
        <v>289</v>
      </c>
      <c r="B49" s="440" t="s">
        <v>294</v>
      </c>
      <c r="C49" s="316"/>
    </row>
    <row r="50" spans="1:3" s="438" customFormat="1" ht="12" customHeight="1">
      <c r="A50" s="14" t="s">
        <v>290</v>
      </c>
      <c r="B50" s="440" t="s">
        <v>295</v>
      </c>
      <c r="C50" s="316"/>
    </row>
    <row r="51" spans="1:3" s="438" customFormat="1" ht="12" customHeight="1" thickBot="1">
      <c r="A51" s="16" t="s">
        <v>291</v>
      </c>
      <c r="B51" s="308" t="s">
        <v>296</v>
      </c>
      <c r="C51" s="426"/>
    </row>
    <row r="52" spans="1:3" s="438" customFormat="1" ht="12" customHeight="1" thickBot="1">
      <c r="A52" s="20" t="s">
        <v>178</v>
      </c>
      <c r="B52" s="21" t="s">
        <v>297</v>
      </c>
      <c r="C52" s="311">
        <f>SUM(C53:C55)</f>
        <v>0</v>
      </c>
    </row>
    <row r="53" spans="1:3" s="438" customFormat="1" ht="12" customHeight="1">
      <c r="A53" s="15" t="s">
        <v>97</v>
      </c>
      <c r="B53" s="439" t="s">
        <v>298</v>
      </c>
      <c r="C53" s="314"/>
    </row>
    <row r="54" spans="1:3" s="438" customFormat="1" ht="12" customHeight="1">
      <c r="A54" s="14" t="s">
        <v>98</v>
      </c>
      <c r="B54" s="440" t="s">
        <v>429</v>
      </c>
      <c r="C54" s="313"/>
    </row>
    <row r="55" spans="1:3" s="438" customFormat="1" ht="12" customHeight="1">
      <c r="A55" s="14" t="s">
        <v>301</v>
      </c>
      <c r="B55" s="440" t="s">
        <v>299</v>
      </c>
      <c r="C55" s="313"/>
    </row>
    <row r="56" spans="1:3" s="438" customFormat="1" ht="12" customHeight="1" thickBot="1">
      <c r="A56" s="16" t="s">
        <v>302</v>
      </c>
      <c r="B56" s="308" t="s">
        <v>300</v>
      </c>
      <c r="C56" s="315"/>
    </row>
    <row r="57" spans="1:3" s="438" customFormat="1" ht="12" customHeight="1" thickBot="1">
      <c r="A57" s="20" t="s">
        <v>26</v>
      </c>
      <c r="B57" s="306" t="s">
        <v>303</v>
      </c>
      <c r="C57" s="311">
        <f>SUM(C58:C60)</f>
        <v>0</v>
      </c>
    </row>
    <row r="58" spans="1:3" s="438" customFormat="1" ht="12" customHeight="1">
      <c r="A58" s="15" t="s">
        <v>179</v>
      </c>
      <c r="B58" s="439" t="s">
        <v>305</v>
      </c>
      <c r="C58" s="316"/>
    </row>
    <row r="59" spans="1:3" s="438" customFormat="1" ht="12" customHeight="1">
      <c r="A59" s="14" t="s">
        <v>180</v>
      </c>
      <c r="B59" s="440" t="s">
        <v>430</v>
      </c>
      <c r="C59" s="316"/>
    </row>
    <row r="60" spans="1:3" s="438" customFormat="1" ht="12" customHeight="1">
      <c r="A60" s="14" t="s">
        <v>231</v>
      </c>
      <c r="B60" s="440" t="s">
        <v>306</v>
      </c>
      <c r="C60" s="316"/>
    </row>
    <row r="61" spans="1:3" s="438" customFormat="1" ht="12" customHeight="1" thickBot="1">
      <c r="A61" s="16" t="s">
        <v>304</v>
      </c>
      <c r="B61" s="308" t="s">
        <v>307</v>
      </c>
      <c r="C61" s="316"/>
    </row>
    <row r="62" spans="1:3" s="438" customFormat="1" ht="12" customHeight="1" thickBot="1">
      <c r="A62" s="510" t="s">
        <v>479</v>
      </c>
      <c r="B62" s="21" t="s">
        <v>308</v>
      </c>
      <c r="C62" s="317">
        <f>+C5+C12+C19+C26+C34+C46+C52+C57</f>
        <v>0</v>
      </c>
    </row>
    <row r="63" spans="1:3" s="438" customFormat="1" ht="12" customHeight="1" thickBot="1">
      <c r="A63" s="486" t="s">
        <v>309</v>
      </c>
      <c r="B63" s="306" t="s">
        <v>310</v>
      </c>
      <c r="C63" s="311">
        <f>SUM(C64:C66)</f>
        <v>0</v>
      </c>
    </row>
    <row r="64" spans="1:3" s="438" customFormat="1" ht="12" customHeight="1">
      <c r="A64" s="15" t="s">
        <v>338</v>
      </c>
      <c r="B64" s="439" t="s">
        <v>311</v>
      </c>
      <c r="C64" s="316"/>
    </row>
    <row r="65" spans="1:3" s="438" customFormat="1" ht="12" customHeight="1">
      <c r="A65" s="14" t="s">
        <v>347</v>
      </c>
      <c r="B65" s="440" t="s">
        <v>312</v>
      </c>
      <c r="C65" s="316"/>
    </row>
    <row r="66" spans="1:3" s="438" customFormat="1" ht="12" customHeight="1" thickBot="1">
      <c r="A66" s="16" t="s">
        <v>348</v>
      </c>
      <c r="B66" s="504" t="s">
        <v>464</v>
      </c>
      <c r="C66" s="316"/>
    </row>
    <row r="67" spans="1:3" s="438" customFormat="1" ht="12" customHeight="1" thickBot="1">
      <c r="A67" s="486" t="s">
        <v>314</v>
      </c>
      <c r="B67" s="306" t="s">
        <v>315</v>
      </c>
      <c r="C67" s="311">
        <f>SUM(C68:C71)</f>
        <v>0</v>
      </c>
    </row>
    <row r="68" spans="1:3" s="438" customFormat="1" ht="12" customHeight="1">
      <c r="A68" s="15" t="s">
        <v>147</v>
      </c>
      <c r="B68" s="439" t="s">
        <v>316</v>
      </c>
      <c r="C68" s="316"/>
    </row>
    <row r="69" spans="1:3" s="438" customFormat="1" ht="12" customHeight="1">
      <c r="A69" s="14" t="s">
        <v>148</v>
      </c>
      <c r="B69" s="440" t="s">
        <v>577</v>
      </c>
      <c r="C69" s="316"/>
    </row>
    <row r="70" spans="1:3" s="438" customFormat="1" ht="12" customHeight="1">
      <c r="A70" s="14" t="s">
        <v>339</v>
      </c>
      <c r="B70" s="440" t="s">
        <v>317</v>
      </c>
      <c r="C70" s="316"/>
    </row>
    <row r="71" spans="1:3" s="438" customFormat="1" ht="12" customHeight="1" thickBot="1">
      <c r="A71" s="16" t="s">
        <v>340</v>
      </c>
      <c r="B71" s="308" t="s">
        <v>578</v>
      </c>
      <c r="C71" s="316"/>
    </row>
    <row r="72" spans="1:3" s="438" customFormat="1" ht="12" customHeight="1" thickBot="1">
      <c r="A72" s="486" t="s">
        <v>318</v>
      </c>
      <c r="B72" s="306" t="s">
        <v>319</v>
      </c>
      <c r="C72" s="311">
        <f>SUM(C73:C74)</f>
        <v>0</v>
      </c>
    </row>
    <row r="73" spans="1:3" s="438" customFormat="1" ht="12" customHeight="1">
      <c r="A73" s="15" t="s">
        <v>341</v>
      </c>
      <c r="B73" s="439" t="s">
        <v>320</v>
      </c>
      <c r="C73" s="316"/>
    </row>
    <row r="74" spans="1:3" s="438" customFormat="1" ht="12" customHeight="1" thickBot="1">
      <c r="A74" s="16" t="s">
        <v>342</v>
      </c>
      <c r="B74" s="308" t="s">
        <v>321</v>
      </c>
      <c r="C74" s="316"/>
    </row>
    <row r="75" spans="1:3" s="438" customFormat="1" ht="12" customHeight="1" thickBot="1">
      <c r="A75" s="486" t="s">
        <v>322</v>
      </c>
      <c r="B75" s="306" t="s">
        <v>323</v>
      </c>
      <c r="C75" s="311">
        <f>SUM(C76:C78)</f>
        <v>0</v>
      </c>
    </row>
    <row r="76" spans="1:3" s="438" customFormat="1" ht="12" customHeight="1">
      <c r="A76" s="15" t="s">
        <v>343</v>
      </c>
      <c r="B76" s="439" t="s">
        <v>324</v>
      </c>
      <c r="C76" s="316"/>
    </row>
    <row r="77" spans="1:3" s="438" customFormat="1" ht="12" customHeight="1">
      <c r="A77" s="14" t="s">
        <v>344</v>
      </c>
      <c r="B77" s="440" t="s">
        <v>325</v>
      </c>
      <c r="C77" s="316"/>
    </row>
    <row r="78" spans="1:3" s="438" customFormat="1" ht="12" customHeight="1" thickBot="1">
      <c r="A78" s="16" t="s">
        <v>345</v>
      </c>
      <c r="B78" s="308" t="s">
        <v>579</v>
      </c>
      <c r="C78" s="316"/>
    </row>
    <row r="79" spans="1:3" s="438" customFormat="1" ht="12" customHeight="1" thickBot="1">
      <c r="A79" s="486" t="s">
        <v>326</v>
      </c>
      <c r="B79" s="306" t="s">
        <v>346</v>
      </c>
      <c r="C79" s="311">
        <f>SUM(C80:C83)</f>
        <v>0</v>
      </c>
    </row>
    <row r="80" spans="1:3" s="438" customFormat="1" ht="12" customHeight="1">
      <c r="A80" s="443" t="s">
        <v>327</v>
      </c>
      <c r="B80" s="439" t="s">
        <v>328</v>
      </c>
      <c r="C80" s="316"/>
    </row>
    <row r="81" spans="1:3" s="438" customFormat="1" ht="12" customHeight="1">
      <c r="A81" s="444" t="s">
        <v>329</v>
      </c>
      <c r="B81" s="440" t="s">
        <v>330</v>
      </c>
      <c r="C81" s="316"/>
    </row>
    <row r="82" spans="1:3" s="438" customFormat="1" ht="12" customHeight="1">
      <c r="A82" s="444" t="s">
        <v>331</v>
      </c>
      <c r="B82" s="440" t="s">
        <v>332</v>
      </c>
      <c r="C82" s="316"/>
    </row>
    <row r="83" spans="1:3" s="438" customFormat="1" ht="12" customHeight="1" thickBot="1">
      <c r="A83" s="445" t="s">
        <v>333</v>
      </c>
      <c r="B83" s="308" t="s">
        <v>334</v>
      </c>
      <c r="C83" s="316"/>
    </row>
    <row r="84" spans="1:3" s="438" customFormat="1" ht="12" customHeight="1" thickBot="1">
      <c r="A84" s="486" t="s">
        <v>335</v>
      </c>
      <c r="B84" s="306" t="s">
        <v>478</v>
      </c>
      <c r="C84" s="484"/>
    </row>
    <row r="85" spans="1:3" s="438" customFormat="1" ht="13.5" customHeight="1" thickBot="1">
      <c r="A85" s="486" t="s">
        <v>337</v>
      </c>
      <c r="B85" s="306" t="s">
        <v>336</v>
      </c>
      <c r="C85" s="484"/>
    </row>
    <row r="86" spans="1:3" s="438" customFormat="1" ht="15.75" customHeight="1" thickBot="1">
      <c r="A86" s="486" t="s">
        <v>349</v>
      </c>
      <c r="B86" s="446" t="s">
        <v>481</v>
      </c>
      <c r="C86" s="317">
        <f>+C63+C67+C72+C75+C79+C85+C84</f>
        <v>0</v>
      </c>
    </row>
    <row r="87" spans="1:3" s="438" customFormat="1" ht="16.5" customHeight="1" thickBot="1">
      <c r="A87" s="487" t="s">
        <v>480</v>
      </c>
      <c r="B87" s="447" t="s">
        <v>482</v>
      </c>
      <c r="C87" s="317">
        <f>+C62+C86</f>
        <v>0</v>
      </c>
    </row>
    <row r="88" spans="1:3" s="438" customFormat="1" ht="83.25" customHeight="1" hidden="1">
      <c r="A88" s="5"/>
      <c r="B88" s="6"/>
      <c r="C88" s="318"/>
    </row>
    <row r="89" spans="1:3" ht="16.5" customHeight="1">
      <c r="A89" s="620" t="s">
        <v>48</v>
      </c>
      <c r="B89" s="620"/>
      <c r="C89" s="620"/>
    </row>
    <row r="90" spans="1:3" s="448" customFormat="1" ht="16.5" customHeight="1" thickBot="1">
      <c r="A90" s="622" t="s">
        <v>151</v>
      </c>
      <c r="B90" s="622"/>
      <c r="C90" s="145" t="str">
        <f>C2</f>
        <v>Forintban!</v>
      </c>
    </row>
    <row r="91" spans="1:3" ht="37.5" customHeight="1" thickBot="1">
      <c r="A91" s="23" t="s">
        <v>70</v>
      </c>
      <c r="B91" s="24" t="s">
        <v>49</v>
      </c>
      <c r="C91" s="40" t="str">
        <f>+C3</f>
        <v>2020  évi előirányzat</v>
      </c>
    </row>
    <row r="92" spans="1:3" s="437" customFormat="1" ht="12" customHeight="1" thickBot="1">
      <c r="A92" s="32"/>
      <c r="B92" s="33" t="s">
        <v>496</v>
      </c>
      <c r="C92" s="34" t="s">
        <v>497</v>
      </c>
    </row>
    <row r="93" spans="1:3" ht="12" customHeight="1" thickBot="1">
      <c r="A93" s="22" t="s">
        <v>19</v>
      </c>
      <c r="B93" s="28" t="s">
        <v>440</v>
      </c>
      <c r="C93" s="310">
        <f>C94+C95+C96+C97+C98+C111</f>
        <v>2461000</v>
      </c>
    </row>
    <row r="94" spans="1:3" ht="12" customHeight="1">
      <c r="A94" s="17" t="s">
        <v>99</v>
      </c>
      <c r="B94" s="10" t="s">
        <v>50</v>
      </c>
      <c r="C94" s="312"/>
    </row>
    <row r="95" spans="1:3" ht="12" customHeight="1">
      <c r="A95" s="14" t="s">
        <v>100</v>
      </c>
      <c r="B95" s="8" t="s">
        <v>181</v>
      </c>
      <c r="C95" s="313"/>
    </row>
    <row r="96" spans="1:3" ht="12" customHeight="1">
      <c r="A96" s="14" t="s">
        <v>101</v>
      </c>
      <c r="B96" s="8" t="s">
        <v>140</v>
      </c>
      <c r="C96" s="315">
        <v>1161000</v>
      </c>
    </row>
    <row r="97" spans="1:3" ht="12" customHeight="1">
      <c r="A97" s="14" t="s">
        <v>102</v>
      </c>
      <c r="B97" s="11" t="s">
        <v>182</v>
      </c>
      <c r="C97" s="315"/>
    </row>
    <row r="98" spans="1:3" ht="12" customHeight="1">
      <c r="A98" s="14" t="s">
        <v>112</v>
      </c>
      <c r="B98" s="19" t="s">
        <v>183</v>
      </c>
      <c r="C98" s="315">
        <f>C103+C110</f>
        <v>1300000</v>
      </c>
    </row>
    <row r="99" spans="1:3" ht="12" customHeight="1">
      <c r="A99" s="14" t="s">
        <v>103</v>
      </c>
      <c r="B99" s="8" t="s">
        <v>445</v>
      </c>
      <c r="C99" s="315"/>
    </row>
    <row r="100" spans="1:3" ht="12" customHeight="1">
      <c r="A100" s="14" t="s">
        <v>104</v>
      </c>
      <c r="B100" s="150" t="s">
        <v>444</v>
      </c>
      <c r="C100" s="315"/>
    </row>
    <row r="101" spans="1:3" ht="12" customHeight="1">
      <c r="A101" s="14" t="s">
        <v>113</v>
      </c>
      <c r="B101" s="150" t="s">
        <v>443</v>
      </c>
      <c r="C101" s="315"/>
    </row>
    <row r="102" spans="1:3" ht="12" customHeight="1">
      <c r="A102" s="14" t="s">
        <v>114</v>
      </c>
      <c r="B102" s="148" t="s">
        <v>352</v>
      </c>
      <c r="C102" s="315"/>
    </row>
    <row r="103" spans="1:3" ht="12" customHeight="1">
      <c r="A103" s="14" t="s">
        <v>115</v>
      </c>
      <c r="B103" s="149" t="s">
        <v>353</v>
      </c>
      <c r="C103" s="315"/>
    </row>
    <row r="104" spans="1:3" ht="12" customHeight="1">
      <c r="A104" s="14" t="s">
        <v>116</v>
      </c>
      <c r="B104" s="149" t="s">
        <v>354</v>
      </c>
      <c r="C104" s="315"/>
    </row>
    <row r="105" spans="1:3" ht="12" customHeight="1">
      <c r="A105" s="14" t="s">
        <v>118</v>
      </c>
      <c r="B105" s="148" t="s">
        <v>355</v>
      </c>
      <c r="C105" s="315"/>
    </row>
    <row r="106" spans="1:3" ht="12" customHeight="1">
      <c r="A106" s="14" t="s">
        <v>184</v>
      </c>
      <c r="B106" s="148" t="s">
        <v>356</v>
      </c>
      <c r="C106" s="315"/>
    </row>
    <row r="107" spans="1:3" ht="12" customHeight="1">
      <c r="A107" s="14" t="s">
        <v>350</v>
      </c>
      <c r="B107" s="149" t="s">
        <v>357</v>
      </c>
      <c r="C107" s="315"/>
    </row>
    <row r="108" spans="1:3" ht="12" customHeight="1">
      <c r="A108" s="13" t="s">
        <v>351</v>
      </c>
      <c r="B108" s="150" t="s">
        <v>358</v>
      </c>
      <c r="C108" s="315"/>
    </row>
    <row r="109" spans="1:3" ht="12" customHeight="1">
      <c r="A109" s="14" t="s">
        <v>441</v>
      </c>
      <c r="B109" s="150" t="s">
        <v>359</v>
      </c>
      <c r="C109" s="315"/>
    </row>
    <row r="110" spans="1:3" ht="12" customHeight="1">
      <c r="A110" s="16" t="s">
        <v>442</v>
      </c>
      <c r="B110" s="150" t="s">
        <v>360</v>
      </c>
      <c r="C110" s="315">
        <v>1300000</v>
      </c>
    </row>
    <row r="111" spans="1:3" ht="12" customHeight="1">
      <c r="A111" s="14" t="s">
        <v>446</v>
      </c>
      <c r="B111" s="11" t="s">
        <v>51</v>
      </c>
      <c r="C111" s="313"/>
    </row>
    <row r="112" spans="1:3" ht="12" customHeight="1">
      <c r="A112" s="14" t="s">
        <v>447</v>
      </c>
      <c r="B112" s="8" t="s">
        <v>449</v>
      </c>
      <c r="C112" s="313"/>
    </row>
    <row r="113" spans="1:3" ht="12" customHeight="1" thickBot="1">
      <c r="A113" s="18" t="s">
        <v>448</v>
      </c>
      <c r="B113" s="508" t="s">
        <v>450</v>
      </c>
      <c r="C113" s="319"/>
    </row>
    <row r="114" spans="1:3" ht="12" customHeight="1" thickBot="1">
      <c r="A114" s="505" t="s">
        <v>20</v>
      </c>
      <c r="B114" s="506" t="s">
        <v>361</v>
      </c>
      <c r="C114" s="507">
        <f>+C115+C117+C119</f>
        <v>0</v>
      </c>
    </row>
    <row r="115" spans="1:3" ht="12" customHeight="1">
      <c r="A115" s="15" t="s">
        <v>105</v>
      </c>
      <c r="B115" s="8" t="s">
        <v>230</v>
      </c>
      <c r="C115" s="314"/>
    </row>
    <row r="116" spans="1:3" ht="12" customHeight="1">
      <c r="A116" s="15" t="s">
        <v>106</v>
      </c>
      <c r="B116" s="12" t="s">
        <v>365</v>
      </c>
      <c r="C116" s="314"/>
    </row>
    <row r="117" spans="1:3" ht="12" customHeight="1">
      <c r="A117" s="15" t="s">
        <v>107</v>
      </c>
      <c r="B117" s="12" t="s">
        <v>185</v>
      </c>
      <c r="C117" s="313"/>
    </row>
    <row r="118" spans="1:3" ht="12" customHeight="1">
      <c r="A118" s="15" t="s">
        <v>108</v>
      </c>
      <c r="B118" s="12" t="s">
        <v>366</v>
      </c>
      <c r="C118" s="279"/>
    </row>
    <row r="119" spans="1:3" ht="12" customHeight="1">
      <c r="A119" s="15" t="s">
        <v>109</v>
      </c>
      <c r="B119" s="308" t="s">
        <v>581</v>
      </c>
      <c r="C119" s="279"/>
    </row>
    <row r="120" spans="1:3" ht="12" customHeight="1">
      <c r="A120" s="15" t="s">
        <v>117</v>
      </c>
      <c r="B120" s="307" t="s">
        <v>431</v>
      </c>
      <c r="C120" s="279"/>
    </row>
    <row r="121" spans="1:3" ht="12" customHeight="1">
      <c r="A121" s="15" t="s">
        <v>119</v>
      </c>
      <c r="B121" s="435" t="s">
        <v>371</v>
      </c>
      <c r="C121" s="279"/>
    </row>
    <row r="122" spans="1:3" ht="15.75">
      <c r="A122" s="15" t="s">
        <v>186</v>
      </c>
      <c r="B122" s="149" t="s">
        <v>354</v>
      </c>
      <c r="C122" s="279"/>
    </row>
    <row r="123" spans="1:3" ht="12" customHeight="1">
      <c r="A123" s="15" t="s">
        <v>187</v>
      </c>
      <c r="B123" s="149" t="s">
        <v>370</v>
      </c>
      <c r="C123" s="279"/>
    </row>
    <row r="124" spans="1:3" ht="12" customHeight="1">
      <c r="A124" s="15" t="s">
        <v>188</v>
      </c>
      <c r="B124" s="149" t="s">
        <v>369</v>
      </c>
      <c r="C124" s="279"/>
    </row>
    <row r="125" spans="1:3" ht="12" customHeight="1">
      <c r="A125" s="15" t="s">
        <v>362</v>
      </c>
      <c r="B125" s="149" t="s">
        <v>357</v>
      </c>
      <c r="C125" s="279"/>
    </row>
    <row r="126" spans="1:3" ht="12" customHeight="1">
      <c r="A126" s="15" t="s">
        <v>363</v>
      </c>
      <c r="B126" s="149" t="s">
        <v>368</v>
      </c>
      <c r="C126" s="279"/>
    </row>
    <row r="127" spans="1:3" ht="16.5" thickBot="1">
      <c r="A127" s="13" t="s">
        <v>364</v>
      </c>
      <c r="B127" s="149" t="s">
        <v>367</v>
      </c>
      <c r="C127" s="281"/>
    </row>
    <row r="128" spans="1:3" ht="12" customHeight="1" thickBot="1">
      <c r="A128" s="20" t="s">
        <v>21</v>
      </c>
      <c r="B128" s="129" t="s">
        <v>451</v>
      </c>
      <c r="C128" s="311">
        <f>+C93+C114</f>
        <v>2461000</v>
      </c>
    </row>
    <row r="129" spans="1:3" ht="12" customHeight="1" thickBot="1">
      <c r="A129" s="20" t="s">
        <v>22</v>
      </c>
      <c r="B129" s="129" t="s">
        <v>452</v>
      </c>
      <c r="C129" s="311">
        <f>+C130+C131+C132</f>
        <v>0</v>
      </c>
    </row>
    <row r="130" spans="1:3" ht="12" customHeight="1">
      <c r="A130" s="15" t="s">
        <v>269</v>
      </c>
      <c r="B130" s="12" t="s">
        <v>459</v>
      </c>
      <c r="C130" s="279"/>
    </row>
    <row r="131" spans="1:3" ht="12" customHeight="1">
      <c r="A131" s="15" t="s">
        <v>270</v>
      </c>
      <c r="B131" s="12" t="s">
        <v>460</v>
      </c>
      <c r="C131" s="279"/>
    </row>
    <row r="132" spans="1:3" ht="12" customHeight="1" thickBot="1">
      <c r="A132" s="13" t="s">
        <v>271</v>
      </c>
      <c r="B132" s="12" t="s">
        <v>461</v>
      </c>
      <c r="C132" s="279"/>
    </row>
    <row r="133" spans="1:3" ht="12" customHeight="1" thickBot="1">
      <c r="A133" s="20" t="s">
        <v>23</v>
      </c>
      <c r="B133" s="129" t="s">
        <v>453</v>
      </c>
      <c r="C133" s="311">
        <f>SUM(C134:C139)</f>
        <v>0</v>
      </c>
    </row>
    <row r="134" spans="1:3" ht="12" customHeight="1">
      <c r="A134" s="15" t="s">
        <v>92</v>
      </c>
      <c r="B134" s="9" t="s">
        <v>462</v>
      </c>
      <c r="C134" s="279"/>
    </row>
    <row r="135" spans="1:3" ht="12" customHeight="1">
      <c r="A135" s="15" t="s">
        <v>93</v>
      </c>
      <c r="B135" s="9" t="s">
        <v>454</v>
      </c>
      <c r="C135" s="279"/>
    </row>
    <row r="136" spans="1:3" ht="12" customHeight="1">
      <c r="A136" s="15" t="s">
        <v>94</v>
      </c>
      <c r="B136" s="9" t="s">
        <v>455</v>
      </c>
      <c r="C136" s="279"/>
    </row>
    <row r="137" spans="1:3" ht="12" customHeight="1">
      <c r="A137" s="15" t="s">
        <v>173</v>
      </c>
      <c r="B137" s="9" t="s">
        <v>456</v>
      </c>
      <c r="C137" s="279"/>
    </row>
    <row r="138" spans="1:3" ht="12" customHeight="1">
      <c r="A138" s="15" t="s">
        <v>174</v>
      </c>
      <c r="B138" s="9" t="s">
        <v>457</v>
      </c>
      <c r="C138" s="279"/>
    </row>
    <row r="139" spans="1:3" ht="12" customHeight="1" thickBot="1">
      <c r="A139" s="13" t="s">
        <v>175</v>
      </c>
      <c r="B139" s="9" t="s">
        <v>458</v>
      </c>
      <c r="C139" s="279"/>
    </row>
    <row r="140" spans="1:3" ht="12" customHeight="1" thickBot="1">
      <c r="A140" s="20" t="s">
        <v>24</v>
      </c>
      <c r="B140" s="129" t="s">
        <v>466</v>
      </c>
      <c r="C140" s="317">
        <f>+C141+C142+C143+C144</f>
        <v>0</v>
      </c>
    </row>
    <row r="141" spans="1:3" ht="12" customHeight="1">
      <c r="A141" s="15" t="s">
        <v>95</v>
      </c>
      <c r="B141" s="9" t="s">
        <v>372</v>
      </c>
      <c r="C141" s="279"/>
    </row>
    <row r="142" spans="1:3" ht="12" customHeight="1">
      <c r="A142" s="15" t="s">
        <v>96</v>
      </c>
      <c r="B142" s="9" t="s">
        <v>373</v>
      </c>
      <c r="C142" s="279"/>
    </row>
    <row r="143" spans="1:3" ht="12" customHeight="1">
      <c r="A143" s="15" t="s">
        <v>289</v>
      </c>
      <c r="B143" s="9" t="s">
        <v>467</v>
      </c>
      <c r="C143" s="279"/>
    </row>
    <row r="144" spans="1:3" ht="12" customHeight="1" thickBot="1">
      <c r="A144" s="13" t="s">
        <v>290</v>
      </c>
      <c r="B144" s="7" t="s">
        <v>392</v>
      </c>
      <c r="C144" s="279"/>
    </row>
    <row r="145" spans="1:3" ht="12" customHeight="1" thickBot="1">
      <c r="A145" s="20" t="s">
        <v>25</v>
      </c>
      <c r="B145" s="129" t="s">
        <v>468</v>
      </c>
      <c r="C145" s="320">
        <f>SUM(C146:C150)</f>
        <v>0</v>
      </c>
    </row>
    <row r="146" spans="1:3" ht="12" customHeight="1">
      <c r="A146" s="15" t="s">
        <v>97</v>
      </c>
      <c r="B146" s="9" t="s">
        <v>463</v>
      </c>
      <c r="C146" s="279"/>
    </row>
    <row r="147" spans="1:3" ht="12" customHeight="1">
      <c r="A147" s="15" t="s">
        <v>98</v>
      </c>
      <c r="B147" s="9" t="s">
        <v>470</v>
      </c>
      <c r="C147" s="279"/>
    </row>
    <row r="148" spans="1:3" ht="12" customHeight="1">
      <c r="A148" s="15" t="s">
        <v>301</v>
      </c>
      <c r="B148" s="9" t="s">
        <v>465</v>
      </c>
      <c r="C148" s="279"/>
    </row>
    <row r="149" spans="1:3" ht="12" customHeight="1">
      <c r="A149" s="15" t="s">
        <v>302</v>
      </c>
      <c r="B149" s="9" t="s">
        <v>471</v>
      </c>
      <c r="C149" s="279"/>
    </row>
    <row r="150" spans="1:3" ht="12" customHeight="1" thickBot="1">
      <c r="A150" s="15" t="s">
        <v>469</v>
      </c>
      <c r="B150" s="9" t="s">
        <v>472</v>
      </c>
      <c r="C150" s="279"/>
    </row>
    <row r="151" spans="1:3" ht="12" customHeight="1" thickBot="1">
      <c r="A151" s="20" t="s">
        <v>26</v>
      </c>
      <c r="B151" s="129" t="s">
        <v>473</v>
      </c>
      <c r="C151" s="509"/>
    </row>
    <row r="152" spans="1:3" ht="12" customHeight="1" thickBot="1">
      <c r="A152" s="20" t="s">
        <v>27</v>
      </c>
      <c r="B152" s="129" t="s">
        <v>474</v>
      </c>
      <c r="C152" s="509"/>
    </row>
    <row r="153" spans="1:9" ht="15" customHeight="1" thickBot="1">
      <c r="A153" s="20" t="s">
        <v>28</v>
      </c>
      <c r="B153" s="129" t="s">
        <v>476</v>
      </c>
      <c r="C153" s="449">
        <f>+C129+C133+C140+C145+C151+C152</f>
        <v>0</v>
      </c>
      <c r="F153" s="450"/>
      <c r="G153" s="451"/>
      <c r="H153" s="451"/>
      <c r="I153" s="451"/>
    </row>
    <row r="154" spans="1:3" s="438" customFormat="1" ht="12.75" customHeight="1" thickBot="1">
      <c r="A154" s="309" t="s">
        <v>29</v>
      </c>
      <c r="B154" s="402" t="s">
        <v>475</v>
      </c>
      <c r="C154" s="449">
        <f>+C128+C153</f>
        <v>2461000</v>
      </c>
    </row>
    <row r="155" ht="7.5" customHeight="1"/>
    <row r="156" spans="1:3" ht="15.75">
      <c r="A156" s="623" t="s">
        <v>374</v>
      </c>
      <c r="B156" s="623"/>
      <c r="C156" s="623"/>
    </row>
    <row r="157" spans="1:3" ht="15" customHeight="1" thickBot="1">
      <c r="A157" s="621" t="s">
        <v>152</v>
      </c>
      <c r="B157" s="621"/>
      <c r="C157" s="321" t="str">
        <f>C90</f>
        <v>Forintban!</v>
      </c>
    </row>
    <row r="158" spans="1:4" ht="13.5" customHeight="1" thickBot="1">
      <c r="A158" s="20">
        <v>1</v>
      </c>
      <c r="B158" s="27" t="s">
        <v>477</v>
      </c>
      <c r="C158" s="311">
        <f>+C62-C128</f>
        <v>-2461000</v>
      </c>
      <c r="D158" s="452"/>
    </row>
    <row r="159" spans="1:3" ht="27.75" customHeight="1" thickBot="1">
      <c r="A159" s="20" t="s">
        <v>20</v>
      </c>
      <c r="B159" s="27" t="s">
        <v>483</v>
      </c>
      <c r="C159" s="311">
        <f>+C86-C153</f>
        <v>0</v>
      </c>
    </row>
  </sheetData>
  <sheetProtection/>
  <mergeCells count="6">
    <mergeCell ref="A1:C1"/>
    <mergeCell ref="A2:B2"/>
    <mergeCell ref="A89:C89"/>
    <mergeCell ref="A90:B90"/>
    <mergeCell ref="A156:C156"/>
    <mergeCell ref="A157:B15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2" r:id="rId1"/>
  <headerFooter alignWithMargins="0">
    <oddHeader>&amp;C&amp;"Times New Roman CE,Félkövér"&amp;12
Siójut Község Önkormányzat 2020. ÉVI KÖLTSÉGVETÉS
ÖNKÉNT VÁLLALT FELADATAINAK MÉRLEGE
&amp;R&amp;"Times New Roman CE,Félkövér dőlt"&amp;11 1.2. melléklet a  3/2020. (II.28)  önkormányzati rendelethez</oddHeader>
  </headerFooter>
  <rowBreaks count="1" manualBreakCount="1">
    <brk id="87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view="pageBreakPreview" zoomScaleNormal="130" zoomScaleSheetLayoutView="100" workbookViewId="0" topLeftCell="A52">
      <selection activeCell="H89" sqref="H89"/>
    </sheetView>
  </sheetViews>
  <sheetFormatPr defaultColWidth="9.00390625" defaultRowHeight="12.75"/>
  <cols>
    <col min="1" max="1" width="9.50390625" style="403" customWidth="1"/>
    <col min="2" max="2" width="91.625" style="403" customWidth="1"/>
    <col min="3" max="3" width="21.625" style="404" customWidth="1"/>
    <col min="4" max="4" width="9.00390625" style="436" customWidth="1"/>
    <col min="5" max="16384" width="9.375" style="436" customWidth="1"/>
  </cols>
  <sheetData>
    <row r="1" spans="1:3" ht="15.75" customHeight="1">
      <c r="A1" s="620" t="s">
        <v>16</v>
      </c>
      <c r="B1" s="620"/>
      <c r="C1" s="620"/>
    </row>
    <row r="2" spans="1:3" ht="15.75" customHeight="1" thickBot="1">
      <c r="A2" s="621" t="s">
        <v>150</v>
      </c>
      <c r="B2" s="621"/>
      <c r="C2" s="321" t="str">
        <f>'1.2.sz.mell '!C2</f>
        <v>Forintban!</v>
      </c>
    </row>
    <row r="3" spans="1:3" ht="37.5" customHeight="1" thickBot="1">
      <c r="A3" s="23" t="s">
        <v>70</v>
      </c>
      <c r="B3" s="24" t="s">
        <v>18</v>
      </c>
      <c r="C3" s="40" t="str">
        <f>'1.2.sz.mell '!C91</f>
        <v>2020  évi előirányzat</v>
      </c>
    </row>
    <row r="4" spans="1:3" s="437" customFormat="1" ht="12" customHeight="1" thickBot="1">
      <c r="A4" s="432"/>
      <c r="B4" s="433" t="s">
        <v>496</v>
      </c>
      <c r="C4" s="434" t="s">
        <v>497</v>
      </c>
    </row>
    <row r="5" spans="1:3" s="438" customFormat="1" ht="12" customHeight="1" thickBot="1">
      <c r="A5" s="20" t="s">
        <v>19</v>
      </c>
      <c r="B5" s="21" t="s">
        <v>253</v>
      </c>
      <c r="C5" s="311">
        <f>+C6+C7+C8+C9+C10+C11</f>
        <v>0</v>
      </c>
    </row>
    <row r="6" spans="1:3" s="438" customFormat="1" ht="12" customHeight="1">
      <c r="A6" s="15" t="s">
        <v>99</v>
      </c>
      <c r="B6" s="439" t="s">
        <v>254</v>
      </c>
      <c r="C6" s="314"/>
    </row>
    <row r="7" spans="1:3" s="438" customFormat="1" ht="12" customHeight="1">
      <c r="A7" s="14" t="s">
        <v>100</v>
      </c>
      <c r="B7" s="440" t="s">
        <v>255</v>
      </c>
      <c r="C7" s="313"/>
    </row>
    <row r="8" spans="1:3" s="438" customFormat="1" ht="12" customHeight="1">
      <c r="A8" s="14" t="s">
        <v>101</v>
      </c>
      <c r="B8" s="440" t="s">
        <v>555</v>
      </c>
      <c r="C8" s="313"/>
    </row>
    <row r="9" spans="1:3" s="438" customFormat="1" ht="12" customHeight="1">
      <c r="A9" s="14" t="s">
        <v>102</v>
      </c>
      <c r="B9" s="440" t="s">
        <v>257</v>
      </c>
      <c r="C9" s="313"/>
    </row>
    <row r="10" spans="1:3" s="438" customFormat="1" ht="12" customHeight="1">
      <c r="A10" s="14" t="s">
        <v>146</v>
      </c>
      <c r="B10" s="307" t="s">
        <v>435</v>
      </c>
      <c r="C10" s="313"/>
    </row>
    <row r="11" spans="1:3" s="438" customFormat="1" ht="12" customHeight="1" thickBot="1">
      <c r="A11" s="16" t="s">
        <v>103</v>
      </c>
      <c r="B11" s="308" t="s">
        <v>436</v>
      </c>
      <c r="C11" s="313"/>
    </row>
    <row r="12" spans="1:3" s="438" customFormat="1" ht="12" customHeight="1" thickBot="1">
      <c r="A12" s="20" t="s">
        <v>20</v>
      </c>
      <c r="B12" s="306" t="s">
        <v>258</v>
      </c>
      <c r="C12" s="311">
        <f>+C13+C14+C15+C16+C17</f>
        <v>0</v>
      </c>
    </row>
    <row r="13" spans="1:3" s="438" customFormat="1" ht="12" customHeight="1">
      <c r="A13" s="15" t="s">
        <v>105</v>
      </c>
      <c r="B13" s="439" t="s">
        <v>259</v>
      </c>
      <c r="C13" s="314"/>
    </row>
    <row r="14" spans="1:3" s="438" customFormat="1" ht="12" customHeight="1">
      <c r="A14" s="14" t="s">
        <v>106</v>
      </c>
      <c r="B14" s="440" t="s">
        <v>260</v>
      </c>
      <c r="C14" s="313"/>
    </row>
    <row r="15" spans="1:3" s="438" customFormat="1" ht="12" customHeight="1">
      <c r="A15" s="14" t="s">
        <v>107</v>
      </c>
      <c r="B15" s="440" t="s">
        <v>425</v>
      </c>
      <c r="C15" s="313"/>
    </row>
    <row r="16" spans="1:3" s="438" customFormat="1" ht="12" customHeight="1">
      <c r="A16" s="14" t="s">
        <v>108</v>
      </c>
      <c r="B16" s="440" t="s">
        <v>426</v>
      </c>
      <c r="C16" s="313"/>
    </row>
    <row r="17" spans="1:3" s="438" customFormat="1" ht="12" customHeight="1">
      <c r="A17" s="14" t="s">
        <v>109</v>
      </c>
      <c r="B17" s="440" t="s">
        <v>580</v>
      </c>
      <c r="C17" s="313"/>
    </row>
    <row r="18" spans="1:3" s="438" customFormat="1" ht="12" customHeight="1" thickBot="1">
      <c r="A18" s="16" t="s">
        <v>117</v>
      </c>
      <c r="B18" s="308" t="s">
        <v>262</v>
      </c>
      <c r="C18" s="315"/>
    </row>
    <row r="19" spans="1:3" s="438" customFormat="1" ht="12" customHeight="1" thickBot="1">
      <c r="A19" s="20" t="s">
        <v>21</v>
      </c>
      <c r="B19" s="21" t="s">
        <v>263</v>
      </c>
      <c r="C19" s="311">
        <f>+C20+C21+C22+C23+C24</f>
        <v>0</v>
      </c>
    </row>
    <row r="20" spans="1:3" s="438" customFormat="1" ht="12" customHeight="1">
      <c r="A20" s="15" t="s">
        <v>88</v>
      </c>
      <c r="B20" s="439" t="s">
        <v>264</v>
      </c>
      <c r="C20" s="314"/>
    </row>
    <row r="21" spans="1:3" s="438" customFormat="1" ht="12" customHeight="1">
      <c r="A21" s="14" t="s">
        <v>89</v>
      </c>
      <c r="B21" s="440" t="s">
        <v>265</v>
      </c>
      <c r="C21" s="313"/>
    </row>
    <row r="22" spans="1:3" s="438" customFormat="1" ht="12" customHeight="1">
      <c r="A22" s="14" t="s">
        <v>90</v>
      </c>
      <c r="B22" s="440" t="s">
        <v>427</v>
      </c>
      <c r="C22" s="313"/>
    </row>
    <row r="23" spans="1:3" s="438" customFormat="1" ht="12" customHeight="1">
      <c r="A23" s="14" t="s">
        <v>91</v>
      </c>
      <c r="B23" s="440" t="s">
        <v>428</v>
      </c>
      <c r="C23" s="313"/>
    </row>
    <row r="24" spans="1:3" s="438" customFormat="1" ht="12" customHeight="1">
      <c r="A24" s="14" t="s">
        <v>169</v>
      </c>
      <c r="B24" s="440" t="s">
        <v>266</v>
      </c>
      <c r="C24" s="313"/>
    </row>
    <row r="25" spans="1:3" s="438" customFormat="1" ht="12" customHeight="1" thickBot="1">
      <c r="A25" s="16" t="s">
        <v>170</v>
      </c>
      <c r="B25" s="441" t="s">
        <v>267</v>
      </c>
      <c r="C25" s="315"/>
    </row>
    <row r="26" spans="1:3" s="438" customFormat="1" ht="12" customHeight="1" thickBot="1">
      <c r="A26" s="20" t="s">
        <v>171</v>
      </c>
      <c r="B26" s="21" t="s">
        <v>565</v>
      </c>
      <c r="C26" s="317">
        <f>SUM(C27:C33)</f>
        <v>0</v>
      </c>
    </row>
    <row r="27" spans="1:3" s="438" customFormat="1" ht="12" customHeight="1">
      <c r="A27" s="15" t="s">
        <v>269</v>
      </c>
      <c r="B27" s="439" t="s">
        <v>560</v>
      </c>
      <c r="C27" s="314"/>
    </row>
    <row r="28" spans="1:3" s="438" customFormat="1" ht="12" customHeight="1">
      <c r="A28" s="14" t="s">
        <v>270</v>
      </c>
      <c r="B28" s="440" t="s">
        <v>561</v>
      </c>
      <c r="C28" s="313"/>
    </row>
    <row r="29" spans="1:3" s="438" customFormat="1" ht="12" customHeight="1">
      <c r="A29" s="14" t="s">
        <v>271</v>
      </c>
      <c r="B29" s="440" t="s">
        <v>562</v>
      </c>
      <c r="C29" s="313"/>
    </row>
    <row r="30" spans="1:3" s="438" customFormat="1" ht="12" customHeight="1">
      <c r="A30" s="14" t="s">
        <v>272</v>
      </c>
      <c r="B30" s="440" t="s">
        <v>563</v>
      </c>
      <c r="C30" s="313"/>
    </row>
    <row r="31" spans="1:3" s="438" customFormat="1" ht="12" customHeight="1">
      <c r="A31" s="14" t="s">
        <v>557</v>
      </c>
      <c r="B31" s="440" t="s">
        <v>273</v>
      </c>
      <c r="C31" s="313"/>
    </row>
    <row r="32" spans="1:3" s="438" customFormat="1" ht="12" customHeight="1">
      <c r="A32" s="14" t="s">
        <v>558</v>
      </c>
      <c r="B32" s="440" t="s">
        <v>274</v>
      </c>
      <c r="C32" s="313"/>
    </row>
    <row r="33" spans="1:3" s="438" customFormat="1" ht="12" customHeight="1" thickBot="1">
      <c r="A33" s="16" t="s">
        <v>559</v>
      </c>
      <c r="B33" s="537" t="s">
        <v>275</v>
      </c>
      <c r="C33" s="315"/>
    </row>
    <row r="34" spans="1:3" s="438" customFormat="1" ht="12" customHeight="1" thickBot="1">
      <c r="A34" s="20" t="s">
        <v>23</v>
      </c>
      <c r="B34" s="21" t="s">
        <v>437</v>
      </c>
      <c r="C34" s="311">
        <f>SUM(C35:C45)</f>
        <v>10000</v>
      </c>
    </row>
    <row r="35" spans="1:3" s="438" customFormat="1" ht="12" customHeight="1">
      <c r="A35" s="15" t="s">
        <v>92</v>
      </c>
      <c r="B35" s="439" t="s">
        <v>278</v>
      </c>
      <c r="C35" s="314"/>
    </row>
    <row r="36" spans="1:3" s="438" customFormat="1" ht="12" customHeight="1">
      <c r="A36" s="14" t="s">
        <v>93</v>
      </c>
      <c r="B36" s="440" t="s">
        <v>279</v>
      </c>
      <c r="C36" s="313">
        <v>10000</v>
      </c>
    </row>
    <row r="37" spans="1:3" s="438" customFormat="1" ht="12" customHeight="1">
      <c r="A37" s="14" t="s">
        <v>94</v>
      </c>
      <c r="B37" s="440" t="s">
        <v>280</v>
      </c>
      <c r="C37" s="313"/>
    </row>
    <row r="38" spans="1:3" s="438" customFormat="1" ht="12" customHeight="1">
      <c r="A38" s="14" t="s">
        <v>173</v>
      </c>
      <c r="B38" s="440" t="s">
        <v>281</v>
      </c>
      <c r="C38" s="313"/>
    </row>
    <row r="39" spans="1:3" s="438" customFormat="1" ht="12" customHeight="1">
      <c r="A39" s="14" t="s">
        <v>174</v>
      </c>
      <c r="B39" s="440" t="s">
        <v>282</v>
      </c>
      <c r="C39" s="313"/>
    </row>
    <row r="40" spans="1:3" s="438" customFormat="1" ht="12" customHeight="1">
      <c r="A40" s="14" t="s">
        <v>175</v>
      </c>
      <c r="B40" s="440" t="s">
        <v>283</v>
      </c>
      <c r="C40" s="313"/>
    </row>
    <row r="41" spans="1:3" s="438" customFormat="1" ht="12" customHeight="1">
      <c r="A41" s="14" t="s">
        <v>176</v>
      </c>
      <c r="B41" s="440" t="s">
        <v>284</v>
      </c>
      <c r="C41" s="313"/>
    </row>
    <row r="42" spans="1:3" s="438" customFormat="1" ht="12" customHeight="1">
      <c r="A42" s="14" t="s">
        <v>177</v>
      </c>
      <c r="B42" s="440" t="s">
        <v>564</v>
      </c>
      <c r="C42" s="313"/>
    </row>
    <row r="43" spans="1:3" s="438" customFormat="1" ht="12" customHeight="1">
      <c r="A43" s="14" t="s">
        <v>276</v>
      </c>
      <c r="B43" s="440" t="s">
        <v>286</v>
      </c>
      <c r="C43" s="316"/>
    </row>
    <row r="44" spans="1:3" s="438" customFormat="1" ht="12" customHeight="1">
      <c r="A44" s="16" t="s">
        <v>277</v>
      </c>
      <c r="B44" s="441" t="s">
        <v>439</v>
      </c>
      <c r="C44" s="426"/>
    </row>
    <row r="45" spans="1:3" s="438" customFormat="1" ht="12" customHeight="1" thickBot="1">
      <c r="A45" s="16" t="s">
        <v>438</v>
      </c>
      <c r="B45" s="308" t="s">
        <v>287</v>
      </c>
      <c r="C45" s="426"/>
    </row>
    <row r="46" spans="1:3" s="438" customFormat="1" ht="12" customHeight="1" thickBot="1">
      <c r="A46" s="20" t="s">
        <v>24</v>
      </c>
      <c r="B46" s="21" t="s">
        <v>288</v>
      </c>
      <c r="C46" s="311">
        <f>SUM(C47:C51)</f>
        <v>0</v>
      </c>
    </row>
    <row r="47" spans="1:3" s="438" customFormat="1" ht="12" customHeight="1">
      <c r="A47" s="15" t="s">
        <v>95</v>
      </c>
      <c r="B47" s="439" t="s">
        <v>292</v>
      </c>
      <c r="C47" s="483"/>
    </row>
    <row r="48" spans="1:3" s="438" customFormat="1" ht="12" customHeight="1">
      <c r="A48" s="14" t="s">
        <v>96</v>
      </c>
      <c r="B48" s="440" t="s">
        <v>293</v>
      </c>
      <c r="C48" s="316"/>
    </row>
    <row r="49" spans="1:3" s="438" customFormat="1" ht="12" customHeight="1">
      <c r="A49" s="14" t="s">
        <v>289</v>
      </c>
      <c r="B49" s="440" t="s">
        <v>294</v>
      </c>
      <c r="C49" s="316"/>
    </row>
    <row r="50" spans="1:3" s="438" customFormat="1" ht="12" customHeight="1">
      <c r="A50" s="14" t="s">
        <v>290</v>
      </c>
      <c r="B50" s="440" t="s">
        <v>295</v>
      </c>
      <c r="C50" s="316"/>
    </row>
    <row r="51" spans="1:3" s="438" customFormat="1" ht="12" customHeight="1" thickBot="1">
      <c r="A51" s="16" t="s">
        <v>291</v>
      </c>
      <c r="B51" s="308" t="s">
        <v>296</v>
      </c>
      <c r="C51" s="426"/>
    </row>
    <row r="52" spans="1:3" s="438" customFormat="1" ht="12" customHeight="1" thickBot="1">
      <c r="A52" s="20" t="s">
        <v>178</v>
      </c>
      <c r="B52" s="21" t="s">
        <v>297</v>
      </c>
      <c r="C52" s="311">
        <f>SUM(C53:C55)</f>
        <v>0</v>
      </c>
    </row>
    <row r="53" spans="1:3" s="438" customFormat="1" ht="12" customHeight="1">
      <c r="A53" s="15" t="s">
        <v>97</v>
      </c>
      <c r="B53" s="439" t="s">
        <v>298</v>
      </c>
      <c r="C53" s="314"/>
    </row>
    <row r="54" spans="1:3" s="438" customFormat="1" ht="12" customHeight="1">
      <c r="A54" s="14" t="s">
        <v>98</v>
      </c>
      <c r="B54" s="440" t="s">
        <v>429</v>
      </c>
      <c r="C54" s="313"/>
    </row>
    <row r="55" spans="1:3" s="438" customFormat="1" ht="12" customHeight="1">
      <c r="A55" s="14" t="s">
        <v>301</v>
      </c>
      <c r="B55" s="440" t="s">
        <v>299</v>
      </c>
      <c r="C55" s="313"/>
    </row>
    <row r="56" spans="1:3" s="438" customFormat="1" ht="12" customHeight="1" thickBot="1">
      <c r="A56" s="16" t="s">
        <v>302</v>
      </c>
      <c r="B56" s="308" t="s">
        <v>300</v>
      </c>
      <c r="C56" s="315"/>
    </row>
    <row r="57" spans="1:3" s="438" customFormat="1" ht="12" customHeight="1" thickBot="1">
      <c r="A57" s="20" t="s">
        <v>26</v>
      </c>
      <c r="B57" s="306" t="s">
        <v>303</v>
      </c>
      <c r="C57" s="311">
        <f>SUM(C58:C60)</f>
        <v>0</v>
      </c>
    </row>
    <row r="58" spans="1:3" s="438" customFormat="1" ht="12" customHeight="1">
      <c r="A58" s="15" t="s">
        <v>179</v>
      </c>
      <c r="B58" s="439" t="s">
        <v>305</v>
      </c>
      <c r="C58" s="316"/>
    </row>
    <row r="59" spans="1:3" s="438" customFormat="1" ht="12" customHeight="1">
      <c r="A59" s="14" t="s">
        <v>180</v>
      </c>
      <c r="B59" s="440" t="s">
        <v>430</v>
      </c>
      <c r="C59" s="316"/>
    </row>
    <row r="60" spans="1:3" s="438" customFormat="1" ht="12" customHeight="1">
      <c r="A60" s="14" t="s">
        <v>231</v>
      </c>
      <c r="B60" s="440" t="s">
        <v>306</v>
      </c>
      <c r="C60" s="316"/>
    </row>
    <row r="61" spans="1:3" s="438" customFormat="1" ht="12" customHeight="1" thickBot="1">
      <c r="A61" s="16" t="s">
        <v>304</v>
      </c>
      <c r="B61" s="308" t="s">
        <v>307</v>
      </c>
      <c r="C61" s="316"/>
    </row>
    <row r="62" spans="1:3" s="438" customFormat="1" ht="12" customHeight="1" thickBot="1">
      <c r="A62" s="510" t="s">
        <v>479</v>
      </c>
      <c r="B62" s="21" t="s">
        <v>308</v>
      </c>
      <c r="C62" s="317">
        <f>+C5+C12+C19+C26+C34+C46+C52+C57</f>
        <v>10000</v>
      </c>
    </row>
    <row r="63" spans="1:3" s="438" customFormat="1" ht="12" customHeight="1" thickBot="1">
      <c r="A63" s="486" t="s">
        <v>309</v>
      </c>
      <c r="B63" s="306" t="s">
        <v>310</v>
      </c>
      <c r="C63" s="311">
        <f>SUM(C64:C66)</f>
        <v>0</v>
      </c>
    </row>
    <row r="64" spans="1:3" s="438" customFormat="1" ht="12" customHeight="1">
      <c r="A64" s="15" t="s">
        <v>338</v>
      </c>
      <c r="B64" s="439" t="s">
        <v>311</v>
      </c>
      <c r="C64" s="316"/>
    </row>
    <row r="65" spans="1:3" s="438" customFormat="1" ht="12" customHeight="1">
      <c r="A65" s="14" t="s">
        <v>347</v>
      </c>
      <c r="B65" s="440" t="s">
        <v>312</v>
      </c>
      <c r="C65" s="316"/>
    </row>
    <row r="66" spans="1:3" s="438" customFormat="1" ht="12" customHeight="1" thickBot="1">
      <c r="A66" s="16" t="s">
        <v>348</v>
      </c>
      <c r="B66" s="504" t="s">
        <v>464</v>
      </c>
      <c r="C66" s="316"/>
    </row>
    <row r="67" spans="1:3" s="438" customFormat="1" ht="12" customHeight="1" thickBot="1">
      <c r="A67" s="486" t="s">
        <v>314</v>
      </c>
      <c r="B67" s="306" t="s">
        <v>315</v>
      </c>
      <c r="C67" s="311">
        <f>SUM(C68:C71)</f>
        <v>0</v>
      </c>
    </row>
    <row r="68" spans="1:3" s="438" customFormat="1" ht="12" customHeight="1">
      <c r="A68" s="15" t="s">
        <v>147</v>
      </c>
      <c r="B68" s="439" t="s">
        <v>316</v>
      </c>
      <c r="C68" s="316"/>
    </row>
    <row r="69" spans="1:3" s="438" customFormat="1" ht="12" customHeight="1">
      <c r="A69" s="14" t="s">
        <v>148</v>
      </c>
      <c r="B69" s="440" t="s">
        <v>577</v>
      </c>
      <c r="C69" s="316"/>
    </row>
    <row r="70" spans="1:3" s="438" customFormat="1" ht="12" customHeight="1">
      <c r="A70" s="14" t="s">
        <v>339</v>
      </c>
      <c r="B70" s="440" t="s">
        <v>317</v>
      </c>
      <c r="C70" s="316"/>
    </row>
    <row r="71" spans="1:3" s="438" customFormat="1" ht="12" customHeight="1" thickBot="1">
      <c r="A71" s="16" t="s">
        <v>340</v>
      </c>
      <c r="B71" s="308" t="s">
        <v>578</v>
      </c>
      <c r="C71" s="316"/>
    </row>
    <row r="72" spans="1:3" s="438" customFormat="1" ht="12" customHeight="1" thickBot="1">
      <c r="A72" s="486" t="s">
        <v>318</v>
      </c>
      <c r="B72" s="306" t="s">
        <v>319</v>
      </c>
      <c r="C72" s="311">
        <f>SUM(C73:C74)</f>
        <v>0</v>
      </c>
    </row>
    <row r="73" spans="1:3" s="438" customFormat="1" ht="12" customHeight="1">
      <c r="A73" s="15" t="s">
        <v>341</v>
      </c>
      <c r="B73" s="439" t="s">
        <v>320</v>
      </c>
      <c r="C73" s="316"/>
    </row>
    <row r="74" spans="1:3" s="438" customFormat="1" ht="12" customHeight="1" thickBot="1">
      <c r="A74" s="16" t="s">
        <v>342</v>
      </c>
      <c r="B74" s="308" t="s">
        <v>321</v>
      </c>
      <c r="C74" s="316"/>
    </row>
    <row r="75" spans="1:3" s="438" customFormat="1" ht="12" customHeight="1" thickBot="1">
      <c r="A75" s="486" t="s">
        <v>322</v>
      </c>
      <c r="B75" s="306" t="s">
        <v>323</v>
      </c>
      <c r="C75" s="311">
        <f>SUM(C76:C78)</f>
        <v>0</v>
      </c>
    </row>
    <row r="76" spans="1:3" s="438" customFormat="1" ht="12" customHeight="1">
      <c r="A76" s="15" t="s">
        <v>343</v>
      </c>
      <c r="B76" s="439" t="s">
        <v>324</v>
      </c>
      <c r="C76" s="316"/>
    </row>
    <row r="77" spans="1:3" s="438" customFormat="1" ht="12" customHeight="1">
      <c r="A77" s="14" t="s">
        <v>344</v>
      </c>
      <c r="B77" s="440" t="s">
        <v>325</v>
      </c>
      <c r="C77" s="316"/>
    </row>
    <row r="78" spans="1:3" s="438" customFormat="1" ht="12" customHeight="1" thickBot="1">
      <c r="A78" s="16" t="s">
        <v>345</v>
      </c>
      <c r="B78" s="308" t="s">
        <v>579</v>
      </c>
      <c r="C78" s="316"/>
    </row>
    <row r="79" spans="1:3" s="438" customFormat="1" ht="12" customHeight="1" thickBot="1">
      <c r="A79" s="486" t="s">
        <v>326</v>
      </c>
      <c r="B79" s="306" t="s">
        <v>346</v>
      </c>
      <c r="C79" s="311">
        <f>SUM(C80:C83)</f>
        <v>0</v>
      </c>
    </row>
    <row r="80" spans="1:3" s="438" customFormat="1" ht="12" customHeight="1">
      <c r="A80" s="443" t="s">
        <v>327</v>
      </c>
      <c r="B80" s="439" t="s">
        <v>328</v>
      </c>
      <c r="C80" s="316"/>
    </row>
    <row r="81" spans="1:3" s="438" customFormat="1" ht="12" customHeight="1">
      <c r="A81" s="444" t="s">
        <v>329</v>
      </c>
      <c r="B81" s="440" t="s">
        <v>330</v>
      </c>
      <c r="C81" s="316"/>
    </row>
    <row r="82" spans="1:3" s="438" customFormat="1" ht="12" customHeight="1">
      <c r="A82" s="444" t="s">
        <v>331</v>
      </c>
      <c r="B82" s="440" t="s">
        <v>332</v>
      </c>
      <c r="C82" s="316"/>
    </row>
    <row r="83" spans="1:3" s="438" customFormat="1" ht="12" customHeight="1" thickBot="1">
      <c r="A83" s="445" t="s">
        <v>333</v>
      </c>
      <c r="B83" s="308" t="s">
        <v>334</v>
      </c>
      <c r="C83" s="316"/>
    </row>
    <row r="84" spans="1:3" s="438" customFormat="1" ht="12" customHeight="1" thickBot="1">
      <c r="A84" s="486" t="s">
        <v>335</v>
      </c>
      <c r="B84" s="306" t="s">
        <v>478</v>
      </c>
      <c r="C84" s="484"/>
    </row>
    <row r="85" spans="1:3" s="438" customFormat="1" ht="13.5" customHeight="1" thickBot="1">
      <c r="A85" s="486" t="s">
        <v>337</v>
      </c>
      <c r="B85" s="306" t="s">
        <v>336</v>
      </c>
      <c r="C85" s="484"/>
    </row>
    <row r="86" spans="1:3" s="438" customFormat="1" ht="15.75" customHeight="1" thickBot="1">
      <c r="A86" s="486" t="s">
        <v>349</v>
      </c>
      <c r="B86" s="446" t="s">
        <v>481</v>
      </c>
      <c r="C86" s="317">
        <f>+C63+C67+C72+C75+C79+C85+C84</f>
        <v>0</v>
      </c>
    </row>
    <row r="87" spans="1:3" s="438" customFormat="1" ht="16.5" customHeight="1" thickBot="1">
      <c r="A87" s="487" t="s">
        <v>480</v>
      </c>
      <c r="B87" s="447" t="s">
        <v>482</v>
      </c>
      <c r="C87" s="317">
        <f>+C62+C86</f>
        <v>10000</v>
      </c>
    </row>
    <row r="88" spans="1:3" s="438" customFormat="1" ht="83.25" customHeight="1" hidden="1">
      <c r="A88" s="5"/>
      <c r="B88" s="6"/>
      <c r="C88" s="318"/>
    </row>
    <row r="89" spans="1:3" ht="16.5" customHeight="1">
      <c r="A89" s="620" t="s">
        <v>48</v>
      </c>
      <c r="B89" s="620"/>
      <c r="C89" s="620"/>
    </row>
    <row r="90" spans="1:3" s="448" customFormat="1" ht="16.5" customHeight="1" thickBot="1">
      <c r="A90" s="622" t="s">
        <v>151</v>
      </c>
      <c r="B90" s="622"/>
      <c r="C90" s="145" t="str">
        <f>C2</f>
        <v>Forintban!</v>
      </c>
    </row>
    <row r="91" spans="1:3" ht="37.5" customHeight="1" thickBot="1">
      <c r="A91" s="23" t="s">
        <v>70</v>
      </c>
      <c r="B91" s="24" t="s">
        <v>49</v>
      </c>
      <c r="C91" s="40" t="str">
        <f>+C3</f>
        <v>2020  évi előirányzat</v>
      </c>
    </row>
    <row r="92" spans="1:3" s="437" customFormat="1" ht="12" customHeight="1" thickBot="1">
      <c r="A92" s="32"/>
      <c r="B92" s="33" t="s">
        <v>496</v>
      </c>
      <c r="C92" s="34" t="s">
        <v>497</v>
      </c>
    </row>
    <row r="93" spans="1:3" ht="12" customHeight="1" thickBot="1">
      <c r="A93" s="22" t="s">
        <v>19</v>
      </c>
      <c r="B93" s="28" t="s">
        <v>440</v>
      </c>
      <c r="C93" s="310">
        <f>C94+C95+C96+C97+C98+C111</f>
        <v>0</v>
      </c>
    </row>
    <row r="94" spans="1:3" ht="12" customHeight="1">
      <c r="A94" s="17" t="s">
        <v>99</v>
      </c>
      <c r="B94" s="10" t="s">
        <v>50</v>
      </c>
      <c r="C94" s="312"/>
    </row>
    <row r="95" spans="1:3" ht="12" customHeight="1">
      <c r="A95" s="14" t="s">
        <v>100</v>
      </c>
      <c r="B95" s="8" t="s">
        <v>181</v>
      </c>
      <c r="C95" s="313"/>
    </row>
    <row r="96" spans="1:3" ht="12" customHeight="1">
      <c r="A96" s="14" t="s">
        <v>101</v>
      </c>
      <c r="B96" s="8" t="s">
        <v>140</v>
      </c>
      <c r="C96" s="315"/>
    </row>
    <row r="97" spans="1:3" ht="12" customHeight="1">
      <c r="A97" s="14" t="s">
        <v>102</v>
      </c>
      <c r="B97" s="11" t="s">
        <v>182</v>
      </c>
      <c r="C97" s="315"/>
    </row>
    <row r="98" spans="1:3" ht="12" customHeight="1">
      <c r="A98" s="14" t="s">
        <v>112</v>
      </c>
      <c r="B98" s="19" t="s">
        <v>183</v>
      </c>
      <c r="C98" s="315"/>
    </row>
    <row r="99" spans="1:3" ht="12" customHeight="1">
      <c r="A99" s="14" t="s">
        <v>103</v>
      </c>
      <c r="B99" s="8" t="s">
        <v>445</v>
      </c>
      <c r="C99" s="315"/>
    </row>
    <row r="100" spans="1:3" ht="12" customHeight="1">
      <c r="A100" s="14" t="s">
        <v>104</v>
      </c>
      <c r="B100" s="150" t="s">
        <v>444</v>
      </c>
      <c r="C100" s="315"/>
    </row>
    <row r="101" spans="1:3" ht="12" customHeight="1">
      <c r="A101" s="14" t="s">
        <v>113</v>
      </c>
      <c r="B101" s="150" t="s">
        <v>443</v>
      </c>
      <c r="C101" s="315"/>
    </row>
    <row r="102" spans="1:3" ht="12" customHeight="1">
      <c r="A102" s="14" t="s">
        <v>114</v>
      </c>
      <c r="B102" s="148" t="s">
        <v>352</v>
      </c>
      <c r="C102" s="315"/>
    </row>
    <row r="103" spans="1:3" ht="12" customHeight="1">
      <c r="A103" s="14" t="s">
        <v>115</v>
      </c>
      <c r="B103" s="149" t="s">
        <v>353</v>
      </c>
      <c r="C103" s="315"/>
    </row>
    <row r="104" spans="1:3" ht="12" customHeight="1">
      <c r="A104" s="14" t="s">
        <v>116</v>
      </c>
      <c r="B104" s="149" t="s">
        <v>354</v>
      </c>
      <c r="C104" s="315"/>
    </row>
    <row r="105" spans="1:3" ht="12" customHeight="1">
      <c r="A105" s="14" t="s">
        <v>118</v>
      </c>
      <c r="B105" s="148" t="s">
        <v>355</v>
      </c>
      <c r="C105" s="315"/>
    </row>
    <row r="106" spans="1:3" ht="12" customHeight="1">
      <c r="A106" s="14" t="s">
        <v>184</v>
      </c>
      <c r="B106" s="148" t="s">
        <v>356</v>
      </c>
      <c r="C106" s="315"/>
    </row>
    <row r="107" spans="1:3" ht="12" customHeight="1">
      <c r="A107" s="14" t="s">
        <v>350</v>
      </c>
      <c r="B107" s="149" t="s">
        <v>357</v>
      </c>
      <c r="C107" s="315"/>
    </row>
    <row r="108" spans="1:3" ht="12" customHeight="1">
      <c r="A108" s="13" t="s">
        <v>351</v>
      </c>
      <c r="B108" s="150" t="s">
        <v>358</v>
      </c>
      <c r="C108" s="315"/>
    </row>
    <row r="109" spans="1:3" ht="12" customHeight="1">
      <c r="A109" s="14" t="s">
        <v>441</v>
      </c>
      <c r="B109" s="150" t="s">
        <v>359</v>
      </c>
      <c r="C109" s="315"/>
    </row>
    <row r="110" spans="1:3" ht="12" customHeight="1">
      <c r="A110" s="16" t="s">
        <v>442</v>
      </c>
      <c r="B110" s="150" t="s">
        <v>360</v>
      </c>
      <c r="C110" s="315"/>
    </row>
    <row r="111" spans="1:3" ht="12" customHeight="1">
      <c r="A111" s="14" t="s">
        <v>446</v>
      </c>
      <c r="B111" s="11" t="s">
        <v>51</v>
      </c>
      <c r="C111" s="313"/>
    </row>
    <row r="112" spans="1:3" ht="12" customHeight="1">
      <c r="A112" s="14" t="s">
        <v>447</v>
      </c>
      <c r="B112" s="8" t="s">
        <v>449</v>
      </c>
      <c r="C112" s="313"/>
    </row>
    <row r="113" spans="1:3" ht="12" customHeight="1" thickBot="1">
      <c r="A113" s="18" t="s">
        <v>448</v>
      </c>
      <c r="B113" s="508" t="s">
        <v>450</v>
      </c>
      <c r="C113" s="319"/>
    </row>
    <row r="114" spans="1:3" ht="12" customHeight="1" thickBot="1">
      <c r="A114" s="505" t="s">
        <v>20</v>
      </c>
      <c r="B114" s="506" t="s">
        <v>361</v>
      </c>
      <c r="C114" s="507">
        <f>+C115+C117+C119</f>
        <v>0</v>
      </c>
    </row>
    <row r="115" spans="1:3" ht="12" customHeight="1">
      <c r="A115" s="15" t="s">
        <v>105</v>
      </c>
      <c r="B115" s="8" t="s">
        <v>230</v>
      </c>
      <c r="C115" s="314"/>
    </row>
    <row r="116" spans="1:3" ht="12" customHeight="1">
      <c r="A116" s="15" t="s">
        <v>106</v>
      </c>
      <c r="B116" s="12" t="s">
        <v>365</v>
      </c>
      <c r="C116" s="314"/>
    </row>
    <row r="117" spans="1:3" ht="12" customHeight="1">
      <c r="A117" s="15" t="s">
        <v>107</v>
      </c>
      <c r="B117" s="12" t="s">
        <v>185</v>
      </c>
      <c r="C117" s="313"/>
    </row>
    <row r="118" spans="1:3" ht="12" customHeight="1">
      <c r="A118" s="15" t="s">
        <v>108</v>
      </c>
      <c r="B118" s="12" t="s">
        <v>366</v>
      </c>
      <c r="C118" s="279"/>
    </row>
    <row r="119" spans="1:3" ht="12" customHeight="1">
      <c r="A119" s="15" t="s">
        <v>109</v>
      </c>
      <c r="B119" s="308" t="s">
        <v>581</v>
      </c>
      <c r="C119" s="279"/>
    </row>
    <row r="120" spans="1:3" ht="12" customHeight="1">
      <c r="A120" s="15" t="s">
        <v>117</v>
      </c>
      <c r="B120" s="307" t="s">
        <v>431</v>
      </c>
      <c r="C120" s="279"/>
    </row>
    <row r="121" spans="1:3" ht="12" customHeight="1">
      <c r="A121" s="15" t="s">
        <v>119</v>
      </c>
      <c r="B121" s="435" t="s">
        <v>371</v>
      </c>
      <c r="C121" s="279"/>
    </row>
    <row r="122" spans="1:3" ht="15.75">
      <c r="A122" s="15" t="s">
        <v>186</v>
      </c>
      <c r="B122" s="149" t="s">
        <v>354</v>
      </c>
      <c r="C122" s="279"/>
    </row>
    <row r="123" spans="1:3" ht="12" customHeight="1">
      <c r="A123" s="15" t="s">
        <v>187</v>
      </c>
      <c r="B123" s="149" t="s">
        <v>370</v>
      </c>
      <c r="C123" s="279"/>
    </row>
    <row r="124" spans="1:3" ht="12" customHeight="1">
      <c r="A124" s="15" t="s">
        <v>188</v>
      </c>
      <c r="B124" s="149" t="s">
        <v>369</v>
      </c>
      <c r="C124" s="279"/>
    </row>
    <row r="125" spans="1:3" ht="12" customHeight="1">
      <c r="A125" s="15" t="s">
        <v>362</v>
      </c>
      <c r="B125" s="149" t="s">
        <v>357</v>
      </c>
      <c r="C125" s="279"/>
    </row>
    <row r="126" spans="1:3" ht="12" customHeight="1">
      <c r="A126" s="15" t="s">
        <v>363</v>
      </c>
      <c r="B126" s="149" t="s">
        <v>368</v>
      </c>
      <c r="C126" s="279"/>
    </row>
    <row r="127" spans="1:3" ht="16.5" thickBot="1">
      <c r="A127" s="13" t="s">
        <v>364</v>
      </c>
      <c r="B127" s="149" t="s">
        <v>367</v>
      </c>
      <c r="C127" s="281"/>
    </row>
    <row r="128" spans="1:3" ht="12" customHeight="1" thickBot="1">
      <c r="A128" s="20" t="s">
        <v>21</v>
      </c>
      <c r="B128" s="129" t="s">
        <v>451</v>
      </c>
      <c r="C128" s="311">
        <f>+C93+C114</f>
        <v>0</v>
      </c>
    </row>
    <row r="129" spans="1:3" ht="12" customHeight="1" thickBot="1">
      <c r="A129" s="20" t="s">
        <v>22</v>
      </c>
      <c r="B129" s="129" t="s">
        <v>452</v>
      </c>
      <c r="C129" s="311">
        <f>+C130+C131+C132</f>
        <v>0</v>
      </c>
    </row>
    <row r="130" spans="1:3" ht="12" customHeight="1">
      <c r="A130" s="15" t="s">
        <v>269</v>
      </c>
      <c r="B130" s="12" t="s">
        <v>459</v>
      </c>
      <c r="C130" s="279"/>
    </row>
    <row r="131" spans="1:3" ht="12" customHeight="1">
      <c r="A131" s="15" t="s">
        <v>270</v>
      </c>
      <c r="B131" s="12" t="s">
        <v>460</v>
      </c>
      <c r="C131" s="279"/>
    </row>
    <row r="132" spans="1:3" ht="12" customHeight="1" thickBot="1">
      <c r="A132" s="13" t="s">
        <v>271</v>
      </c>
      <c r="B132" s="12" t="s">
        <v>461</v>
      </c>
      <c r="C132" s="279"/>
    </row>
    <row r="133" spans="1:3" ht="12" customHeight="1" thickBot="1">
      <c r="A133" s="20" t="s">
        <v>23</v>
      </c>
      <c r="B133" s="129" t="s">
        <v>453</v>
      </c>
      <c r="C133" s="311">
        <f>SUM(C134:C139)</f>
        <v>0</v>
      </c>
    </row>
    <row r="134" spans="1:3" ht="12" customHeight="1">
      <c r="A134" s="15" t="s">
        <v>92</v>
      </c>
      <c r="B134" s="9" t="s">
        <v>462</v>
      </c>
      <c r="C134" s="279"/>
    </row>
    <row r="135" spans="1:3" ht="12" customHeight="1">
      <c r="A135" s="15" t="s">
        <v>93</v>
      </c>
      <c r="B135" s="9" t="s">
        <v>454</v>
      </c>
      <c r="C135" s="279"/>
    </row>
    <row r="136" spans="1:3" ht="12" customHeight="1">
      <c r="A136" s="15" t="s">
        <v>94</v>
      </c>
      <c r="B136" s="9" t="s">
        <v>455</v>
      </c>
      <c r="C136" s="279"/>
    </row>
    <row r="137" spans="1:3" ht="12" customHeight="1">
      <c r="A137" s="15" t="s">
        <v>173</v>
      </c>
      <c r="B137" s="9" t="s">
        <v>456</v>
      </c>
      <c r="C137" s="279"/>
    </row>
    <row r="138" spans="1:3" ht="12" customHeight="1">
      <c r="A138" s="15" t="s">
        <v>174</v>
      </c>
      <c r="B138" s="9" t="s">
        <v>457</v>
      </c>
      <c r="C138" s="279"/>
    </row>
    <row r="139" spans="1:3" ht="12" customHeight="1" thickBot="1">
      <c r="A139" s="13" t="s">
        <v>175</v>
      </c>
      <c r="B139" s="9" t="s">
        <v>458</v>
      </c>
      <c r="C139" s="279"/>
    </row>
    <row r="140" spans="1:3" ht="12" customHeight="1" thickBot="1">
      <c r="A140" s="20" t="s">
        <v>24</v>
      </c>
      <c r="B140" s="129" t="s">
        <v>466</v>
      </c>
      <c r="C140" s="317">
        <f>+C141+C142+C143+C144</f>
        <v>0</v>
      </c>
    </row>
    <row r="141" spans="1:3" ht="12" customHeight="1">
      <c r="A141" s="15" t="s">
        <v>95</v>
      </c>
      <c r="B141" s="9" t="s">
        <v>372</v>
      </c>
      <c r="C141" s="279"/>
    </row>
    <row r="142" spans="1:3" ht="12" customHeight="1">
      <c r="A142" s="15" t="s">
        <v>96</v>
      </c>
      <c r="B142" s="9" t="s">
        <v>373</v>
      </c>
      <c r="C142" s="279"/>
    </row>
    <row r="143" spans="1:3" ht="12" customHeight="1">
      <c r="A143" s="15" t="s">
        <v>289</v>
      </c>
      <c r="B143" s="9" t="s">
        <v>467</v>
      </c>
      <c r="C143" s="279"/>
    </row>
    <row r="144" spans="1:3" ht="12" customHeight="1" thickBot="1">
      <c r="A144" s="13" t="s">
        <v>290</v>
      </c>
      <c r="B144" s="7" t="s">
        <v>392</v>
      </c>
      <c r="C144" s="279"/>
    </row>
    <row r="145" spans="1:3" ht="12" customHeight="1" thickBot="1">
      <c r="A145" s="20" t="s">
        <v>25</v>
      </c>
      <c r="B145" s="129" t="s">
        <v>468</v>
      </c>
      <c r="C145" s="320">
        <f>SUM(C146:C150)</f>
        <v>0</v>
      </c>
    </row>
    <row r="146" spans="1:3" ht="12" customHeight="1">
      <c r="A146" s="15" t="s">
        <v>97</v>
      </c>
      <c r="B146" s="9" t="s">
        <v>463</v>
      </c>
      <c r="C146" s="279"/>
    </row>
    <row r="147" spans="1:3" ht="12" customHeight="1">
      <c r="A147" s="15" t="s">
        <v>98</v>
      </c>
      <c r="B147" s="9" t="s">
        <v>470</v>
      </c>
      <c r="C147" s="279"/>
    </row>
    <row r="148" spans="1:3" ht="12" customHeight="1">
      <c r="A148" s="15" t="s">
        <v>301</v>
      </c>
      <c r="B148" s="9" t="s">
        <v>465</v>
      </c>
      <c r="C148" s="279"/>
    </row>
    <row r="149" spans="1:3" ht="12" customHeight="1">
      <c r="A149" s="15" t="s">
        <v>302</v>
      </c>
      <c r="B149" s="9" t="s">
        <v>471</v>
      </c>
      <c r="C149" s="279"/>
    </row>
    <row r="150" spans="1:3" ht="12" customHeight="1" thickBot="1">
      <c r="A150" s="15" t="s">
        <v>469</v>
      </c>
      <c r="B150" s="9" t="s">
        <v>472</v>
      </c>
      <c r="C150" s="279"/>
    </row>
    <row r="151" spans="1:3" ht="12" customHeight="1" thickBot="1">
      <c r="A151" s="20" t="s">
        <v>26</v>
      </c>
      <c r="B151" s="129" t="s">
        <v>473</v>
      </c>
      <c r="C151" s="509"/>
    </row>
    <row r="152" spans="1:3" ht="12" customHeight="1" thickBot="1">
      <c r="A152" s="20" t="s">
        <v>27</v>
      </c>
      <c r="B152" s="129" t="s">
        <v>474</v>
      </c>
      <c r="C152" s="509"/>
    </row>
    <row r="153" spans="1:9" ht="15" customHeight="1" thickBot="1">
      <c r="A153" s="20" t="s">
        <v>28</v>
      </c>
      <c r="B153" s="129" t="s">
        <v>476</v>
      </c>
      <c r="C153" s="449">
        <f>+C129+C133+C140+C145+C151+C152</f>
        <v>0</v>
      </c>
      <c r="F153" s="450"/>
      <c r="G153" s="451"/>
      <c r="H153" s="451"/>
      <c r="I153" s="451"/>
    </row>
    <row r="154" spans="1:3" s="438" customFormat="1" ht="12.75" customHeight="1" thickBot="1">
      <c r="A154" s="309" t="s">
        <v>29</v>
      </c>
      <c r="B154" s="402" t="s">
        <v>475</v>
      </c>
      <c r="C154" s="449">
        <f>+C128+C153</f>
        <v>0</v>
      </c>
    </row>
    <row r="155" ht="7.5" customHeight="1"/>
    <row r="156" spans="1:3" ht="15.75">
      <c r="A156" s="623" t="s">
        <v>374</v>
      </c>
      <c r="B156" s="623"/>
      <c r="C156" s="623"/>
    </row>
    <row r="157" spans="1:3" ht="15" customHeight="1" thickBot="1">
      <c r="A157" s="621" t="s">
        <v>152</v>
      </c>
      <c r="B157" s="621"/>
      <c r="C157" s="321" t="str">
        <f>C90</f>
        <v>Forintban!</v>
      </c>
    </row>
    <row r="158" spans="1:4" ht="13.5" customHeight="1" thickBot="1">
      <c r="A158" s="20">
        <v>1</v>
      </c>
      <c r="B158" s="27" t="s">
        <v>477</v>
      </c>
      <c r="C158" s="311">
        <f>+C62-C128</f>
        <v>10000</v>
      </c>
      <c r="D158" s="452"/>
    </row>
    <row r="159" spans="1:3" ht="27.75" customHeight="1" thickBot="1">
      <c r="A159" s="20" t="s">
        <v>20</v>
      </c>
      <c r="B159" s="27" t="s">
        <v>483</v>
      </c>
      <c r="C159" s="311">
        <f>+C86-C153</f>
        <v>0</v>
      </c>
    </row>
  </sheetData>
  <sheetProtection/>
  <mergeCells count="6">
    <mergeCell ref="A1:C1"/>
    <mergeCell ref="A2:B2"/>
    <mergeCell ref="A89:C89"/>
    <mergeCell ref="A90:B90"/>
    <mergeCell ref="A156:C156"/>
    <mergeCell ref="A157:B15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2" r:id="rId1"/>
  <headerFooter alignWithMargins="0">
    <oddHeader>&amp;C&amp;"Times New Roman CE,Félkövér"&amp;12
Siójut Község Önkormányzat 2020. ÉVI KÖLTSÉGVETÉS
ÁLLAMIGAZGATÁSI FELADATAINAK MÉRLEGE
&amp;R&amp;"Times New Roman CE,Félkövér dőlt"&amp;11 1.3. melléklet a  3/2020. (II.28)  önkormányzati rendelethez</oddHeader>
  </headerFooter>
  <rowBreaks count="2" manualBreakCount="2">
    <brk id="87" max="2" man="1"/>
    <brk id="88" max="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zoomScale="145" zoomScaleNormal="145" zoomScaleSheetLayoutView="100" workbookViewId="0" topLeftCell="A7">
      <selection activeCell="E29" sqref="E29"/>
    </sheetView>
  </sheetViews>
  <sheetFormatPr defaultColWidth="9.00390625" defaultRowHeight="12.75"/>
  <cols>
    <col min="1" max="1" width="6.875" style="57" customWidth="1"/>
    <col min="2" max="2" width="55.125" style="197" customWidth="1"/>
    <col min="3" max="3" width="16.375" style="57" customWidth="1"/>
    <col min="4" max="4" width="55.125" style="57" customWidth="1"/>
    <col min="5" max="5" width="16.375" style="57" customWidth="1"/>
    <col min="6" max="6" width="4.875" style="57" customWidth="1"/>
    <col min="7" max="16384" width="9.375" style="57" customWidth="1"/>
  </cols>
  <sheetData>
    <row r="1" spans="2:6" ht="39.75" customHeight="1">
      <c r="B1" s="333" t="s">
        <v>156</v>
      </c>
      <c r="C1" s="334"/>
      <c r="D1" s="334"/>
      <c r="E1" s="334"/>
      <c r="F1" s="626" t="s">
        <v>618</v>
      </c>
    </row>
    <row r="2" spans="5:6" ht="14.25" thickBot="1">
      <c r="E2" s="335" t="str">
        <f>'1.3.sz.mell'!C2</f>
        <v>Forintban!</v>
      </c>
      <c r="F2" s="626"/>
    </row>
    <row r="3" spans="1:6" ht="18" customHeight="1" thickBot="1">
      <c r="A3" s="624" t="s">
        <v>70</v>
      </c>
      <c r="B3" s="336" t="s">
        <v>57</v>
      </c>
      <c r="C3" s="337"/>
      <c r="D3" s="336" t="s">
        <v>58</v>
      </c>
      <c r="E3" s="338"/>
      <c r="F3" s="626"/>
    </row>
    <row r="4" spans="1:6" s="339" customFormat="1" ht="35.25" customHeight="1" thickBot="1">
      <c r="A4" s="625"/>
      <c r="B4" s="198" t="s">
        <v>62</v>
      </c>
      <c r="C4" s="199" t="str">
        <f>+'1.sz.mell '!C3</f>
        <v>2020  évi előirányzat</v>
      </c>
      <c r="D4" s="198" t="s">
        <v>62</v>
      </c>
      <c r="E4" s="54" t="str">
        <f>+C4</f>
        <v>2020  évi előirányzat</v>
      </c>
      <c r="F4" s="626"/>
    </row>
    <row r="5" spans="1:6" s="344" customFormat="1" ht="12" customHeight="1" thickBot="1">
      <c r="A5" s="340"/>
      <c r="B5" s="341" t="s">
        <v>496</v>
      </c>
      <c r="C5" s="342" t="s">
        <v>497</v>
      </c>
      <c r="D5" s="341" t="s">
        <v>498</v>
      </c>
      <c r="E5" s="343" t="s">
        <v>500</v>
      </c>
      <c r="F5" s="626"/>
    </row>
    <row r="6" spans="1:6" ht="12.75" customHeight="1">
      <c r="A6" s="345" t="s">
        <v>19</v>
      </c>
      <c r="B6" s="346" t="s">
        <v>375</v>
      </c>
      <c r="C6" s="322">
        <f>'1.sz.mell '!C5</f>
        <v>27635708</v>
      </c>
      <c r="D6" s="346" t="s">
        <v>63</v>
      </c>
      <c r="E6" s="328">
        <f>'1.sz.mell '!C94</f>
        <v>13298855</v>
      </c>
      <c r="F6" s="626"/>
    </row>
    <row r="7" spans="1:6" ht="12.75" customHeight="1">
      <c r="A7" s="347" t="s">
        <v>20</v>
      </c>
      <c r="B7" s="348" t="s">
        <v>376</v>
      </c>
      <c r="C7" s="323">
        <f>'1.sz.mell '!C12</f>
        <v>4270655</v>
      </c>
      <c r="D7" s="348" t="s">
        <v>181</v>
      </c>
      <c r="E7" s="328">
        <f>'1.sz.mell '!C95</f>
        <v>2433082</v>
      </c>
      <c r="F7" s="626"/>
    </row>
    <row r="8" spans="1:6" ht="12.75" customHeight="1">
      <c r="A8" s="347" t="s">
        <v>21</v>
      </c>
      <c r="B8" s="348" t="s">
        <v>397</v>
      </c>
      <c r="C8" s="323">
        <f>'1.sz.mell '!C18</f>
        <v>3170000</v>
      </c>
      <c r="D8" s="348" t="s">
        <v>235</v>
      </c>
      <c r="E8" s="328">
        <f>'1.sz.mell '!C96</f>
        <v>20727982</v>
      </c>
      <c r="F8" s="626"/>
    </row>
    <row r="9" spans="1:6" ht="12.75" customHeight="1">
      <c r="A9" s="347" t="s">
        <v>22</v>
      </c>
      <c r="B9" s="348" t="s">
        <v>172</v>
      </c>
      <c r="C9" s="323">
        <f>'1.sz.mell '!C26</f>
        <v>7010000</v>
      </c>
      <c r="D9" s="348" t="s">
        <v>182</v>
      </c>
      <c r="E9" s="328">
        <f>'1.sz.mell '!C97</f>
        <v>6499000</v>
      </c>
      <c r="F9" s="626"/>
    </row>
    <row r="10" spans="1:6" ht="12.75" customHeight="1">
      <c r="A10" s="347" t="s">
        <v>23</v>
      </c>
      <c r="B10" s="349" t="s">
        <v>424</v>
      </c>
      <c r="C10" s="323">
        <f>'1.sz.mell '!C34</f>
        <v>5879000</v>
      </c>
      <c r="D10" s="348" t="s">
        <v>183</v>
      </c>
      <c r="E10" s="328">
        <f>'1.sz.mell '!C98</f>
        <v>4906719</v>
      </c>
      <c r="F10" s="626"/>
    </row>
    <row r="11" spans="1:6" ht="12.75" customHeight="1">
      <c r="A11" s="347" t="s">
        <v>24</v>
      </c>
      <c r="B11" s="348" t="s">
        <v>377</v>
      </c>
      <c r="C11" s="324">
        <f>'1.sz.mell '!C52</f>
        <v>37040</v>
      </c>
      <c r="D11" s="348" t="s">
        <v>51</v>
      </c>
      <c r="E11" s="329">
        <f>'1.sz.mell '!C111</f>
        <v>25814409</v>
      </c>
      <c r="F11" s="626"/>
    </row>
    <row r="12" spans="1:6" ht="12.75" customHeight="1">
      <c r="A12" s="347" t="s">
        <v>25</v>
      </c>
      <c r="B12" s="348" t="s">
        <v>484</v>
      </c>
      <c r="C12" s="323">
        <f>'1.sz.mell '!C61</f>
        <v>0</v>
      </c>
      <c r="D12" s="47"/>
      <c r="E12" s="329"/>
      <c r="F12" s="626"/>
    </row>
    <row r="13" spans="1:6" ht="12.75" customHeight="1">
      <c r="A13" s="347" t="s">
        <v>26</v>
      </c>
      <c r="B13" s="47"/>
      <c r="C13" s="323"/>
      <c r="D13" s="47"/>
      <c r="E13" s="329"/>
      <c r="F13" s="626"/>
    </row>
    <row r="14" spans="1:6" ht="12.75" customHeight="1">
      <c r="A14" s="347" t="s">
        <v>27</v>
      </c>
      <c r="B14" s="453"/>
      <c r="C14" s="324"/>
      <c r="D14" s="47"/>
      <c r="E14" s="329"/>
      <c r="F14" s="626"/>
    </row>
    <row r="15" spans="1:6" ht="12.75" customHeight="1">
      <c r="A15" s="347" t="s">
        <v>28</v>
      </c>
      <c r="B15" s="47"/>
      <c r="C15" s="323"/>
      <c r="D15" s="47"/>
      <c r="E15" s="329"/>
      <c r="F15" s="626"/>
    </row>
    <row r="16" spans="1:6" ht="12.75" customHeight="1">
      <c r="A16" s="347" t="s">
        <v>29</v>
      </c>
      <c r="B16" s="47"/>
      <c r="C16" s="323"/>
      <c r="D16" s="47"/>
      <c r="E16" s="329"/>
      <c r="F16" s="626"/>
    </row>
    <row r="17" spans="1:6" ht="12.75" customHeight="1" thickBot="1">
      <c r="A17" s="347" t="s">
        <v>30</v>
      </c>
      <c r="B17" s="59"/>
      <c r="C17" s="325"/>
      <c r="D17" s="47"/>
      <c r="E17" s="330"/>
      <c r="F17" s="626"/>
    </row>
    <row r="18" spans="1:6" ht="15.75" customHeight="1" thickBot="1">
      <c r="A18" s="350" t="s">
        <v>31</v>
      </c>
      <c r="B18" s="131" t="s">
        <v>485</v>
      </c>
      <c r="C18" s="326">
        <f>C6+C7+C9+C10+C11</f>
        <v>44832403</v>
      </c>
      <c r="D18" s="131" t="s">
        <v>383</v>
      </c>
      <c r="E18" s="331">
        <f>SUM(E6:E17)</f>
        <v>73680047</v>
      </c>
      <c r="F18" s="626"/>
    </row>
    <row r="19" spans="1:6" ht="12.75" customHeight="1">
      <c r="A19" s="351" t="s">
        <v>32</v>
      </c>
      <c r="B19" s="352" t="s">
        <v>380</v>
      </c>
      <c r="C19" s="511">
        <f>+C20+C21+C22+C23</f>
        <v>111065112</v>
      </c>
      <c r="D19" s="353" t="s">
        <v>189</v>
      </c>
      <c r="E19" s="332"/>
      <c r="F19" s="626"/>
    </row>
    <row r="20" spans="1:6" ht="12.75" customHeight="1">
      <c r="A20" s="354" t="s">
        <v>33</v>
      </c>
      <c r="B20" s="353" t="s">
        <v>228</v>
      </c>
      <c r="C20" s="82">
        <f>'1.sz.mell '!C72</f>
        <v>111065112</v>
      </c>
      <c r="D20" s="353" t="s">
        <v>382</v>
      </c>
      <c r="E20" s="83"/>
      <c r="F20" s="626"/>
    </row>
    <row r="21" spans="1:6" ht="12.75" customHeight="1">
      <c r="A21" s="354" t="s">
        <v>34</v>
      </c>
      <c r="B21" s="353" t="s">
        <v>229</v>
      </c>
      <c r="C21" s="82"/>
      <c r="D21" s="353" t="s">
        <v>154</v>
      </c>
      <c r="E21" s="83"/>
      <c r="F21" s="626"/>
    </row>
    <row r="22" spans="1:6" ht="12.75" customHeight="1">
      <c r="A22" s="354" t="s">
        <v>35</v>
      </c>
      <c r="B22" s="353" t="s">
        <v>233</v>
      </c>
      <c r="C22" s="82"/>
      <c r="D22" s="353" t="s">
        <v>155</v>
      </c>
      <c r="E22" s="83"/>
      <c r="F22" s="626"/>
    </row>
    <row r="23" spans="1:6" ht="12.75" customHeight="1">
      <c r="A23" s="354" t="s">
        <v>36</v>
      </c>
      <c r="B23" s="353" t="s">
        <v>234</v>
      </c>
      <c r="C23" s="82"/>
      <c r="D23" s="352" t="s">
        <v>236</v>
      </c>
      <c r="E23" s="83"/>
      <c r="F23" s="626"/>
    </row>
    <row r="24" spans="1:6" ht="12.75" customHeight="1">
      <c r="A24" s="354" t="s">
        <v>37</v>
      </c>
      <c r="B24" s="353" t="s">
        <v>381</v>
      </c>
      <c r="C24" s="355">
        <f>+C25+C26</f>
        <v>0</v>
      </c>
      <c r="D24" s="353" t="s">
        <v>190</v>
      </c>
      <c r="E24" s="83"/>
      <c r="F24" s="626"/>
    </row>
    <row r="25" spans="1:6" ht="12.75" customHeight="1">
      <c r="A25" s="351" t="s">
        <v>38</v>
      </c>
      <c r="B25" s="352" t="s">
        <v>378</v>
      </c>
      <c r="C25" s="327"/>
      <c r="D25" s="346" t="s">
        <v>467</v>
      </c>
      <c r="E25" s="332"/>
      <c r="F25" s="626"/>
    </row>
    <row r="26" spans="1:6" ht="12.75" customHeight="1">
      <c r="A26" s="354" t="s">
        <v>39</v>
      </c>
      <c r="B26" s="353" t="s">
        <v>379</v>
      </c>
      <c r="C26" s="82"/>
      <c r="D26" s="348" t="s">
        <v>473</v>
      </c>
      <c r="E26" s="83"/>
      <c r="F26" s="626"/>
    </row>
    <row r="27" spans="1:6" ht="12.75" customHeight="1">
      <c r="A27" s="347" t="s">
        <v>40</v>
      </c>
      <c r="B27" s="353" t="s">
        <v>478</v>
      </c>
      <c r="C27" s="82"/>
      <c r="D27" s="348" t="s">
        <v>474</v>
      </c>
      <c r="E27" s="83"/>
      <c r="F27" s="626"/>
    </row>
    <row r="28" spans="1:6" ht="12.75" customHeight="1" thickBot="1">
      <c r="A28" s="416" t="s">
        <v>41</v>
      </c>
      <c r="B28" s="352" t="s">
        <v>336</v>
      </c>
      <c r="C28" s="327"/>
      <c r="D28" s="9" t="s">
        <v>373</v>
      </c>
      <c r="E28" s="332">
        <f>'1.sz.mell '!C142</f>
        <v>1105429</v>
      </c>
      <c r="F28" s="626"/>
    </row>
    <row r="29" spans="1:6" ht="15.75" customHeight="1" thickBot="1">
      <c r="A29" s="350" t="s">
        <v>42</v>
      </c>
      <c r="B29" s="131" t="s">
        <v>486</v>
      </c>
      <c r="C29" s="326">
        <f>+C19+C24+C27+C28</f>
        <v>111065112</v>
      </c>
      <c r="D29" s="131" t="s">
        <v>488</v>
      </c>
      <c r="E29" s="331">
        <f>SUM(E19:E28)</f>
        <v>1105429</v>
      </c>
      <c r="F29" s="626"/>
    </row>
    <row r="30" spans="1:6" ht="13.5" thickBot="1">
      <c r="A30" s="350" t="s">
        <v>43</v>
      </c>
      <c r="B30" s="356" t="s">
        <v>487</v>
      </c>
      <c r="C30" s="357">
        <f>+C18+C29</f>
        <v>155897515</v>
      </c>
      <c r="D30" s="356" t="s">
        <v>489</v>
      </c>
      <c r="E30" s="357">
        <f>+E18+E29</f>
        <v>74785476</v>
      </c>
      <c r="F30" s="626"/>
    </row>
    <row r="31" spans="1:6" ht="13.5" thickBot="1">
      <c r="A31" s="350" t="s">
        <v>44</v>
      </c>
      <c r="B31" s="356" t="s">
        <v>167</v>
      </c>
      <c r="C31" s="357">
        <f>IF(C18-E18&lt;0,E18-C18,"-")</f>
        <v>28847644</v>
      </c>
      <c r="D31" s="356" t="s">
        <v>168</v>
      </c>
      <c r="E31" s="357" t="str">
        <f>IF(C18-E18&gt;0,C18-E18,"-")</f>
        <v>-</v>
      </c>
      <c r="F31" s="626"/>
    </row>
    <row r="32" spans="1:6" ht="13.5" thickBot="1">
      <c r="A32" s="350" t="s">
        <v>45</v>
      </c>
      <c r="B32" s="356" t="s">
        <v>572</v>
      </c>
      <c r="C32" s="357" t="str">
        <f>IF(C30-E30&lt;0,E30-C30,"-")</f>
        <v>-</v>
      </c>
      <c r="D32" s="356" t="s">
        <v>573</v>
      </c>
      <c r="E32" s="357">
        <f>IF(C30-E30&gt;0,C30-E30,"-")</f>
        <v>81112039</v>
      </c>
      <c r="F32" s="626"/>
    </row>
    <row r="33" spans="2:4" ht="18.75">
      <c r="B33" s="627"/>
      <c r="C33" s="627"/>
      <c r="D33" s="627"/>
    </row>
  </sheetData>
  <sheetProtection/>
  <mergeCells count="3">
    <mergeCell ref="A3:A4"/>
    <mergeCell ref="F1:F32"/>
    <mergeCell ref="B33:D33"/>
  </mergeCells>
  <printOptions horizontalCentered="1"/>
  <pageMargins left="0.31496062992125984" right="0.4724409448818898" top="0.9055118110236221" bottom="0.5118110236220472" header="0.6692913385826772" footer="0.2755905511811024"/>
  <pageSetup horizontalDpi="600" verticalDpi="600" orientation="landscape" paperSize="9" r:id="rId1"/>
  <headerFooter alignWithMargins="0">
    <oddHeader xml:space="preserve">&amp;R&amp;"Times New Roman CE,Félkövér dőlt"&amp;11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zoomScale="160" zoomScaleNormal="160" zoomScaleSheetLayoutView="115" workbookViewId="0" topLeftCell="A13">
      <selection activeCell="E10" sqref="E10"/>
    </sheetView>
  </sheetViews>
  <sheetFormatPr defaultColWidth="9.00390625" defaultRowHeight="12.75"/>
  <cols>
    <col min="1" max="1" width="6.875" style="57" customWidth="1"/>
    <col min="2" max="2" width="55.125" style="197" customWidth="1"/>
    <col min="3" max="3" width="16.375" style="57" customWidth="1"/>
    <col min="4" max="4" width="55.125" style="57" customWidth="1"/>
    <col min="5" max="5" width="16.375" style="57" customWidth="1"/>
    <col min="6" max="6" width="4.875" style="57" customWidth="1"/>
    <col min="7" max="16384" width="9.375" style="57" customWidth="1"/>
  </cols>
  <sheetData>
    <row r="1" spans="2:6" ht="31.5">
      <c r="B1" s="333" t="s">
        <v>157</v>
      </c>
      <c r="C1" s="334"/>
      <c r="D1" s="334"/>
      <c r="E1" s="334"/>
      <c r="F1" s="626" t="s">
        <v>619</v>
      </c>
    </row>
    <row r="2" spans="5:6" ht="14.25" thickBot="1">
      <c r="E2" s="335" t="str">
        <f>'2.1.sz.mell'!E2</f>
        <v>Forintban!</v>
      </c>
      <c r="F2" s="626"/>
    </row>
    <row r="3" spans="1:6" ht="13.5" thickBot="1">
      <c r="A3" s="628" t="s">
        <v>70</v>
      </c>
      <c r="B3" s="336" t="s">
        <v>57</v>
      </c>
      <c r="C3" s="337"/>
      <c r="D3" s="336" t="s">
        <v>58</v>
      </c>
      <c r="E3" s="338"/>
      <c r="F3" s="626"/>
    </row>
    <row r="4" spans="1:6" s="339" customFormat="1" ht="24.75" thickBot="1">
      <c r="A4" s="629"/>
      <c r="B4" s="198" t="s">
        <v>62</v>
      </c>
      <c r="C4" s="199" t="str">
        <f>+'2.1.sz.mell'!C4</f>
        <v>2020  évi előirányzat</v>
      </c>
      <c r="D4" s="198" t="s">
        <v>62</v>
      </c>
      <c r="E4" s="54" t="str">
        <f>+'2.1.sz.mell'!C4</f>
        <v>2020  évi előirányzat</v>
      </c>
      <c r="F4" s="626"/>
    </row>
    <row r="5" spans="1:6" s="339" customFormat="1" ht="13.5" thickBot="1">
      <c r="A5" s="340"/>
      <c r="B5" s="341" t="s">
        <v>496</v>
      </c>
      <c r="C5" s="342" t="s">
        <v>497</v>
      </c>
      <c r="D5" s="341" t="s">
        <v>498</v>
      </c>
      <c r="E5" s="343" t="s">
        <v>500</v>
      </c>
      <c r="F5" s="626"/>
    </row>
    <row r="6" spans="1:6" ht="12.75" customHeight="1">
      <c r="A6" s="345" t="s">
        <v>19</v>
      </c>
      <c r="B6" s="346" t="s">
        <v>384</v>
      </c>
      <c r="C6" s="322">
        <f>'1.sz.mell '!C24</f>
        <v>4455978</v>
      </c>
      <c r="D6" s="346" t="s">
        <v>230</v>
      </c>
      <c r="E6" s="328">
        <f>'1.sz.mell '!C115</f>
        <v>67185537</v>
      </c>
      <c r="F6" s="626"/>
    </row>
    <row r="7" spans="1:6" ht="12.75">
      <c r="A7" s="347" t="s">
        <v>20</v>
      </c>
      <c r="B7" s="348" t="s">
        <v>385</v>
      </c>
      <c r="C7" s="323">
        <f>C6</f>
        <v>4455978</v>
      </c>
      <c r="D7" s="348" t="s">
        <v>390</v>
      </c>
      <c r="E7" s="329">
        <f>'1.sz.mell '!C116</f>
        <v>60124093</v>
      </c>
      <c r="F7" s="626"/>
    </row>
    <row r="8" spans="1:6" ht="12.75" customHeight="1">
      <c r="A8" s="347" t="s">
        <v>21</v>
      </c>
      <c r="B8" s="348" t="s">
        <v>10</v>
      </c>
      <c r="C8" s="323"/>
      <c r="D8" s="348" t="s">
        <v>185</v>
      </c>
      <c r="E8" s="329">
        <f>'1.sz.mell '!C117</f>
        <v>18382480</v>
      </c>
      <c r="F8" s="626"/>
    </row>
    <row r="9" spans="1:6" ht="12.75" customHeight="1">
      <c r="A9" s="347" t="s">
        <v>22</v>
      </c>
      <c r="B9" s="348" t="s">
        <v>386</v>
      </c>
      <c r="C9" s="323"/>
      <c r="D9" s="348" t="s">
        <v>391</v>
      </c>
      <c r="E9" s="329">
        <f>'1.sz.mell '!C118</f>
        <v>16546246</v>
      </c>
      <c r="F9" s="626"/>
    </row>
    <row r="10" spans="1:6" ht="12.75" customHeight="1">
      <c r="A10" s="347" t="s">
        <v>23</v>
      </c>
      <c r="B10" s="348" t="s">
        <v>387</v>
      </c>
      <c r="C10" s="323"/>
      <c r="D10" s="348" t="s">
        <v>232</v>
      </c>
      <c r="E10" s="329"/>
      <c r="F10" s="626"/>
    </row>
    <row r="11" spans="1:6" ht="12.75" customHeight="1">
      <c r="A11" s="347" t="s">
        <v>24</v>
      </c>
      <c r="B11" s="348" t="s">
        <v>388</v>
      </c>
      <c r="C11" s="324"/>
      <c r="D11" s="456"/>
      <c r="E11" s="329"/>
      <c r="F11" s="626"/>
    </row>
    <row r="12" spans="1:6" ht="12.75" customHeight="1">
      <c r="A12" s="347" t="s">
        <v>25</v>
      </c>
      <c r="B12" s="47"/>
      <c r="C12" s="323"/>
      <c r="D12" s="456"/>
      <c r="E12" s="329"/>
      <c r="F12" s="626"/>
    </row>
    <row r="13" spans="1:6" ht="12.75" customHeight="1">
      <c r="A13" s="347" t="s">
        <v>26</v>
      </c>
      <c r="B13" s="47"/>
      <c r="C13" s="323"/>
      <c r="D13" s="457"/>
      <c r="E13" s="329"/>
      <c r="F13" s="626"/>
    </row>
    <row r="14" spans="1:6" ht="12.75" customHeight="1">
      <c r="A14" s="347" t="s">
        <v>27</v>
      </c>
      <c r="B14" s="454"/>
      <c r="C14" s="324"/>
      <c r="D14" s="456"/>
      <c r="E14" s="329"/>
      <c r="F14" s="626"/>
    </row>
    <row r="15" spans="1:6" ht="12.75">
      <c r="A15" s="347" t="s">
        <v>28</v>
      </c>
      <c r="B15" s="47"/>
      <c r="C15" s="324"/>
      <c r="D15" s="456"/>
      <c r="E15" s="329"/>
      <c r="F15" s="626"/>
    </row>
    <row r="16" spans="1:6" ht="12.75" customHeight="1" thickBot="1">
      <c r="A16" s="416" t="s">
        <v>29</v>
      </c>
      <c r="B16" s="455"/>
      <c r="C16" s="418"/>
      <c r="D16" s="417" t="s">
        <v>51</v>
      </c>
      <c r="E16" s="378"/>
      <c r="F16" s="626"/>
    </row>
    <row r="17" spans="1:6" ht="15.75" customHeight="1" thickBot="1">
      <c r="A17" s="350" t="s">
        <v>30</v>
      </c>
      <c r="B17" s="131" t="s">
        <v>398</v>
      </c>
      <c r="C17" s="326">
        <f>+C6+C8+C9+C11+C12+C13+C14+C15+C16</f>
        <v>4455978</v>
      </c>
      <c r="D17" s="131" t="s">
        <v>399</v>
      </c>
      <c r="E17" s="331">
        <f>+E6+E8+E10+E11+E12+E13+E14+E15+E16</f>
        <v>85568017</v>
      </c>
      <c r="F17" s="626"/>
    </row>
    <row r="18" spans="1:6" ht="12.75" customHeight="1">
      <c r="A18" s="345" t="s">
        <v>31</v>
      </c>
      <c r="B18" s="360" t="s">
        <v>248</v>
      </c>
      <c r="C18" s="367">
        <f>SUM(C19:C23)</f>
        <v>0</v>
      </c>
      <c r="D18" s="353" t="s">
        <v>189</v>
      </c>
      <c r="E18" s="80"/>
      <c r="F18" s="626"/>
    </row>
    <row r="19" spans="1:6" ht="12.75" customHeight="1">
      <c r="A19" s="347" t="s">
        <v>32</v>
      </c>
      <c r="B19" s="361" t="s">
        <v>237</v>
      </c>
      <c r="C19" s="82"/>
      <c r="D19" s="353" t="s">
        <v>192</v>
      </c>
      <c r="E19" s="83"/>
      <c r="F19" s="626"/>
    </row>
    <row r="20" spans="1:6" ht="12.75" customHeight="1">
      <c r="A20" s="345" t="s">
        <v>33</v>
      </c>
      <c r="B20" s="361" t="s">
        <v>238</v>
      </c>
      <c r="C20" s="82"/>
      <c r="D20" s="353" t="s">
        <v>154</v>
      </c>
      <c r="E20" s="83"/>
      <c r="F20" s="626"/>
    </row>
    <row r="21" spans="1:6" ht="12.75" customHeight="1">
      <c r="A21" s="347" t="s">
        <v>34</v>
      </c>
      <c r="B21" s="361" t="s">
        <v>239</v>
      </c>
      <c r="C21" s="82"/>
      <c r="D21" s="353" t="s">
        <v>155</v>
      </c>
      <c r="E21" s="83"/>
      <c r="F21" s="626"/>
    </row>
    <row r="22" spans="1:6" ht="12.75" customHeight="1">
      <c r="A22" s="345" t="s">
        <v>35</v>
      </c>
      <c r="B22" s="361" t="s">
        <v>240</v>
      </c>
      <c r="C22" s="82"/>
      <c r="D22" s="352" t="s">
        <v>236</v>
      </c>
      <c r="E22" s="83"/>
      <c r="F22" s="626"/>
    </row>
    <row r="23" spans="1:6" ht="12.75" customHeight="1">
      <c r="A23" s="347" t="s">
        <v>36</v>
      </c>
      <c r="B23" s="362" t="s">
        <v>241</v>
      </c>
      <c r="C23" s="82"/>
      <c r="D23" s="353" t="s">
        <v>193</v>
      </c>
      <c r="E23" s="83"/>
      <c r="F23" s="626"/>
    </row>
    <row r="24" spans="1:6" ht="12.75" customHeight="1">
      <c r="A24" s="345" t="s">
        <v>37</v>
      </c>
      <c r="B24" s="363" t="s">
        <v>242</v>
      </c>
      <c r="C24" s="355">
        <f>+C25+C26+C27+C28+C29</f>
        <v>0</v>
      </c>
      <c r="D24" s="364" t="s">
        <v>191</v>
      </c>
      <c r="E24" s="83"/>
      <c r="F24" s="626"/>
    </row>
    <row r="25" spans="1:6" ht="12.75" customHeight="1">
      <c r="A25" s="347" t="s">
        <v>38</v>
      </c>
      <c r="B25" s="362" t="s">
        <v>243</v>
      </c>
      <c r="C25" s="82"/>
      <c r="D25" s="364" t="s">
        <v>392</v>
      </c>
      <c r="E25" s="83"/>
      <c r="F25" s="626"/>
    </row>
    <row r="26" spans="1:6" ht="12.75" customHeight="1">
      <c r="A26" s="345" t="s">
        <v>39</v>
      </c>
      <c r="B26" s="362" t="s">
        <v>244</v>
      </c>
      <c r="C26" s="82"/>
      <c r="D26" s="359"/>
      <c r="E26" s="83"/>
      <c r="F26" s="626"/>
    </row>
    <row r="27" spans="1:6" ht="12.75" customHeight="1">
      <c r="A27" s="347" t="s">
        <v>40</v>
      </c>
      <c r="B27" s="361" t="s">
        <v>245</v>
      </c>
      <c r="C27" s="82"/>
      <c r="D27" s="127"/>
      <c r="E27" s="83"/>
      <c r="F27" s="626"/>
    </row>
    <row r="28" spans="1:6" ht="12.75" customHeight="1">
      <c r="A28" s="345" t="s">
        <v>41</v>
      </c>
      <c r="B28" s="365" t="s">
        <v>246</v>
      </c>
      <c r="C28" s="82"/>
      <c r="D28" s="47"/>
      <c r="E28" s="83"/>
      <c r="F28" s="626"/>
    </row>
    <row r="29" spans="1:6" ht="12.75" customHeight="1" thickBot="1">
      <c r="A29" s="347" t="s">
        <v>42</v>
      </c>
      <c r="B29" s="366" t="s">
        <v>247</v>
      </c>
      <c r="C29" s="82"/>
      <c r="D29" s="127"/>
      <c r="E29" s="83"/>
      <c r="F29" s="626"/>
    </row>
    <row r="30" spans="1:6" ht="21.75" customHeight="1" thickBot="1">
      <c r="A30" s="350" t="s">
        <v>43</v>
      </c>
      <c r="B30" s="131" t="s">
        <v>389</v>
      </c>
      <c r="C30" s="326">
        <f>+C18+C24</f>
        <v>0</v>
      </c>
      <c r="D30" s="131" t="s">
        <v>393</v>
      </c>
      <c r="E30" s="331">
        <f>SUM(E18:E29)</f>
        <v>0</v>
      </c>
      <c r="F30" s="626"/>
    </row>
    <row r="31" spans="1:6" ht="13.5" thickBot="1">
      <c r="A31" s="350" t="s">
        <v>44</v>
      </c>
      <c r="B31" s="356" t="s">
        <v>394</v>
      </c>
      <c r="C31" s="357">
        <f>+C17+C30</f>
        <v>4455978</v>
      </c>
      <c r="D31" s="356" t="s">
        <v>395</v>
      </c>
      <c r="E31" s="357">
        <f>+E17+E30</f>
        <v>85568017</v>
      </c>
      <c r="F31" s="626"/>
    </row>
    <row r="32" spans="1:6" ht="13.5" thickBot="1">
      <c r="A32" s="350" t="s">
        <v>45</v>
      </c>
      <c r="B32" s="356" t="s">
        <v>167</v>
      </c>
      <c r="C32" s="357">
        <f>IF(C17-E17&lt;0,E17-C17,"-")</f>
        <v>81112039</v>
      </c>
      <c r="D32" s="356" t="s">
        <v>168</v>
      </c>
      <c r="E32" s="357" t="str">
        <f>IF(C17-E17&gt;0,C17-E17,"-")</f>
        <v>-</v>
      </c>
      <c r="F32" s="626"/>
    </row>
    <row r="33" spans="1:6" ht="13.5" thickBot="1">
      <c r="A33" s="350" t="s">
        <v>46</v>
      </c>
      <c r="B33" s="356" t="s">
        <v>572</v>
      </c>
      <c r="C33" s="357">
        <f>IF(C31-E31&lt;0,E31-C31,"-")</f>
        <v>81112039</v>
      </c>
      <c r="D33" s="356" t="s">
        <v>573</v>
      </c>
      <c r="E33" s="357" t="str">
        <f>IF(C31-E31&gt;0,C31-E31,"-")</f>
        <v>-</v>
      </c>
      <c r="F33" s="626"/>
    </row>
  </sheetData>
  <sheetProtection/>
  <mergeCells count="2">
    <mergeCell ref="A3:A4"/>
    <mergeCell ref="F1:F33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19"/>
  <sheetViews>
    <sheetView zoomScalePageLayoutView="0" workbookViewId="0" topLeftCell="A1">
      <selection activeCell="C11" sqref="C11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132" t="s">
        <v>149</v>
      </c>
      <c r="E1" s="135" t="s">
        <v>153</v>
      </c>
    </row>
    <row r="3" spans="1:5" ht="12.75">
      <c r="A3" s="141"/>
      <c r="B3" s="142"/>
      <c r="C3" s="141"/>
      <c r="D3" s="144"/>
      <c r="E3" s="142"/>
    </row>
    <row r="4" spans="1:5" ht="15.75">
      <c r="A4" s="90" t="str">
        <f>+ÖSSZEFÜGGÉSEK!A5</f>
        <v>2018. évi előirányzat BEVÉTELEK</v>
      </c>
      <c r="B4" s="143"/>
      <c r="C4" s="152"/>
      <c r="D4" s="144"/>
      <c r="E4" s="142"/>
    </row>
    <row r="5" spans="1:5" ht="12.75">
      <c r="A5" s="141"/>
      <c r="B5" s="142"/>
      <c r="C5" s="141"/>
      <c r="D5" s="144"/>
      <c r="E5" s="142"/>
    </row>
    <row r="6" spans="1:5" ht="12.75">
      <c r="A6" s="141" t="s">
        <v>549</v>
      </c>
      <c r="B6" s="142">
        <f>+'1.sz.mell '!C62</f>
        <v>49288381</v>
      </c>
      <c r="C6" s="141" t="s">
        <v>490</v>
      </c>
      <c r="D6" s="144">
        <f>+'2.1.sz.mell'!C18+'2.2.sz.mell  '!C17</f>
        <v>49288381</v>
      </c>
      <c r="E6" s="142">
        <f aca="true" t="shared" si="0" ref="E6:E15">+B6-D6</f>
        <v>0</v>
      </c>
    </row>
    <row r="7" spans="1:5" ht="12.75">
      <c r="A7" s="141" t="s">
        <v>550</v>
      </c>
      <c r="B7" s="142">
        <f>+'1.sz.mell '!C86</f>
        <v>111065112</v>
      </c>
      <c r="C7" s="141" t="s">
        <v>491</v>
      </c>
      <c r="D7" s="144">
        <f>+'2.1.sz.mell'!C29+'2.2.sz.mell  '!C30</f>
        <v>111065112</v>
      </c>
      <c r="E7" s="142">
        <f t="shared" si="0"/>
        <v>0</v>
      </c>
    </row>
    <row r="8" spans="1:5" ht="12.75">
      <c r="A8" s="141" t="s">
        <v>551</v>
      </c>
      <c r="B8" s="142">
        <f>+'1.sz.mell '!C87</f>
        <v>160353493</v>
      </c>
      <c r="C8" s="141" t="s">
        <v>492</v>
      </c>
      <c r="D8" s="144">
        <f>+'2.1.sz.mell'!C30+'2.2.sz.mell  '!C31</f>
        <v>160353493</v>
      </c>
      <c r="E8" s="142">
        <f t="shared" si="0"/>
        <v>0</v>
      </c>
    </row>
    <row r="9" spans="1:5" ht="12.75">
      <c r="A9" s="141"/>
      <c r="B9" s="142"/>
      <c r="C9" s="141"/>
      <c r="D9" s="144"/>
      <c r="E9" s="142"/>
    </row>
    <row r="10" spans="1:5" ht="12.75">
      <c r="A10" s="141"/>
      <c r="B10" s="142"/>
      <c r="C10" s="141"/>
      <c r="D10" s="144"/>
      <c r="E10" s="142"/>
    </row>
    <row r="11" spans="1:5" ht="15.75">
      <c r="A11" s="90" t="str">
        <f>+ÖSSZEFÜGGÉSEK!A12</f>
        <v>2018. évi előirányzat KIADÁSOK</v>
      </c>
      <c r="B11" s="143"/>
      <c r="C11" s="152"/>
      <c r="D11" s="144"/>
      <c r="E11" s="142"/>
    </row>
    <row r="12" spans="1:5" ht="12.75">
      <c r="A12" s="141"/>
      <c r="B12" s="142"/>
      <c r="C12" s="141"/>
      <c r="D12" s="144"/>
      <c r="E12" s="142"/>
    </row>
    <row r="13" spans="1:5" ht="12.75">
      <c r="A13" s="141" t="s">
        <v>552</v>
      </c>
      <c r="B13" s="142">
        <f>+'1.sz.mell '!C128</f>
        <v>159248064</v>
      </c>
      <c r="C13" s="141" t="s">
        <v>493</v>
      </c>
      <c r="D13" s="144">
        <f>+'2.1.sz.mell'!E18+'2.2.sz.mell  '!E17</f>
        <v>159248064</v>
      </c>
      <c r="E13" s="142">
        <f t="shared" si="0"/>
        <v>0</v>
      </c>
    </row>
    <row r="14" spans="1:5" ht="12.75">
      <c r="A14" s="141" t="s">
        <v>553</v>
      </c>
      <c r="B14" s="142">
        <f>+'1.sz.mell '!C153</f>
        <v>1105429</v>
      </c>
      <c r="C14" s="141" t="s">
        <v>494</v>
      </c>
      <c r="D14" s="144">
        <f>+'2.1.sz.mell'!E29+'2.2.sz.mell  '!E30</f>
        <v>1105429</v>
      </c>
      <c r="E14" s="142">
        <f t="shared" si="0"/>
        <v>0</v>
      </c>
    </row>
    <row r="15" spans="1:5" ht="12.75">
      <c r="A15" s="141" t="s">
        <v>554</v>
      </c>
      <c r="B15" s="142">
        <f>+'1.sz.mell '!C154</f>
        <v>160353493</v>
      </c>
      <c r="C15" s="141" t="s">
        <v>495</v>
      </c>
      <c r="D15" s="144">
        <f>+'2.1.sz.mell'!E30+'2.2.sz.mell  '!E31</f>
        <v>160353493</v>
      </c>
      <c r="E15" s="142">
        <f t="shared" si="0"/>
        <v>0</v>
      </c>
    </row>
    <row r="16" spans="1:5" ht="12.75">
      <c r="A16" s="133"/>
      <c r="B16" s="133"/>
      <c r="C16" s="141"/>
      <c r="D16" s="144"/>
      <c r="E16" s="134"/>
    </row>
    <row r="17" spans="1:5" ht="12.75">
      <c r="A17" s="133"/>
      <c r="B17" s="133"/>
      <c r="C17" s="133"/>
      <c r="D17" s="133"/>
      <c r="E17" s="133"/>
    </row>
    <row r="18" spans="1:5" ht="12.75">
      <c r="A18" s="133"/>
      <c r="B18" s="133"/>
      <c r="C18" s="133"/>
      <c r="D18" s="133"/>
      <c r="E18" s="133"/>
    </row>
    <row r="19" spans="1:5" ht="12.75">
      <c r="A19" s="133"/>
      <c r="B19" s="133"/>
      <c r="C19" s="133"/>
      <c r="D19" s="133"/>
      <c r="E19" s="133"/>
    </row>
  </sheetData>
  <sheetProtection/>
  <conditionalFormatting sqref="E3:E15">
    <cfRule type="cellIs" priority="1" dxfId="3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G11"/>
  <sheetViews>
    <sheetView zoomScale="120" zoomScaleNormal="120" workbookViewId="0" topLeftCell="A1">
      <selection activeCell="C14" sqref="C14"/>
    </sheetView>
  </sheetViews>
  <sheetFormatPr defaultColWidth="9.00390625" defaultRowHeight="12.75"/>
  <cols>
    <col min="1" max="1" width="5.625" style="155" customWidth="1"/>
    <col min="2" max="2" width="35.625" style="155" customWidth="1"/>
    <col min="3" max="6" width="14.00390625" style="155" customWidth="1"/>
    <col min="7" max="16384" width="9.375" style="155" customWidth="1"/>
  </cols>
  <sheetData>
    <row r="1" spans="1:6" ht="33" customHeight="1">
      <c r="A1" s="630" t="s">
        <v>593</v>
      </c>
      <c r="B1" s="630"/>
      <c r="C1" s="630"/>
      <c r="D1" s="630"/>
      <c r="E1" s="630"/>
      <c r="F1" s="630"/>
    </row>
    <row r="2" spans="1:7" ht="15.75" customHeight="1" thickBot="1">
      <c r="A2" s="156"/>
      <c r="B2" s="156"/>
      <c r="C2" s="631"/>
      <c r="D2" s="631"/>
      <c r="E2" s="638" t="str">
        <f>'2.2.sz.mell  '!E2</f>
        <v>Forintban!</v>
      </c>
      <c r="F2" s="638"/>
      <c r="G2" s="162"/>
    </row>
    <row r="3" spans="1:6" ht="63" customHeight="1">
      <c r="A3" s="634" t="s">
        <v>17</v>
      </c>
      <c r="B3" s="636" t="s">
        <v>195</v>
      </c>
      <c r="C3" s="636" t="s">
        <v>252</v>
      </c>
      <c r="D3" s="636"/>
      <c r="E3" s="636"/>
      <c r="F3" s="632" t="s">
        <v>505</v>
      </c>
    </row>
    <row r="4" spans="1:6" ht="15.75" thickBot="1">
      <c r="A4" s="635"/>
      <c r="B4" s="637"/>
      <c r="C4" s="503">
        <v>2020</v>
      </c>
      <c r="D4" s="503">
        <f>+C4+1</f>
        <v>2021</v>
      </c>
      <c r="E4" s="503">
        <f>+D4+1</f>
        <v>2022</v>
      </c>
      <c r="F4" s="633"/>
    </row>
    <row r="5" spans="1:6" ht="15.75" thickBot="1">
      <c r="A5" s="159"/>
      <c r="B5" s="160" t="s">
        <v>496</v>
      </c>
      <c r="C5" s="160" t="s">
        <v>497</v>
      </c>
      <c r="D5" s="160" t="s">
        <v>498</v>
      </c>
      <c r="E5" s="160" t="s">
        <v>500</v>
      </c>
      <c r="F5" s="161" t="s">
        <v>499</v>
      </c>
    </row>
    <row r="6" spans="1:6" ht="15">
      <c r="A6" s="158" t="s">
        <v>19</v>
      </c>
      <c r="B6" s="178"/>
      <c r="C6" s="545"/>
      <c r="D6" s="545"/>
      <c r="E6" s="545"/>
      <c r="F6" s="546">
        <f>SUM(C6:E6)</f>
        <v>0</v>
      </c>
    </row>
    <row r="7" spans="1:6" ht="15">
      <c r="A7" s="157" t="s">
        <v>20</v>
      </c>
      <c r="B7" s="179"/>
      <c r="C7" s="547"/>
      <c r="D7" s="547"/>
      <c r="E7" s="547"/>
      <c r="F7" s="548">
        <f>SUM(C7:E7)</f>
        <v>0</v>
      </c>
    </row>
    <row r="8" spans="1:6" ht="15">
      <c r="A8" s="157" t="s">
        <v>21</v>
      </c>
      <c r="B8" s="179"/>
      <c r="C8" s="547"/>
      <c r="D8" s="547"/>
      <c r="E8" s="547"/>
      <c r="F8" s="548">
        <f>SUM(C8:E8)</f>
        <v>0</v>
      </c>
    </row>
    <row r="9" spans="1:6" ht="15">
      <c r="A9" s="157" t="s">
        <v>22</v>
      </c>
      <c r="B9" s="179"/>
      <c r="C9" s="547"/>
      <c r="D9" s="547"/>
      <c r="E9" s="547"/>
      <c r="F9" s="548">
        <f>SUM(C9:E9)</f>
        <v>0</v>
      </c>
    </row>
    <row r="10" spans="1:6" ht="15.75" thickBot="1">
      <c r="A10" s="163" t="s">
        <v>23</v>
      </c>
      <c r="B10" s="180"/>
      <c r="C10" s="549"/>
      <c r="D10" s="549"/>
      <c r="E10" s="549"/>
      <c r="F10" s="548">
        <f>SUM(C10:E10)</f>
        <v>0</v>
      </c>
    </row>
    <row r="11" spans="1:6" s="491" customFormat="1" ht="15" thickBot="1">
      <c r="A11" s="490" t="s">
        <v>24</v>
      </c>
      <c r="B11" s="164" t="s">
        <v>196</v>
      </c>
      <c r="C11" s="550">
        <f>SUM(C6:C10)</f>
        <v>0</v>
      </c>
      <c r="D11" s="550">
        <f>SUM(D6:D10)</f>
        <v>0</v>
      </c>
      <c r="E11" s="550">
        <f>SUM(E6:E10)</f>
        <v>0</v>
      </c>
      <c r="F11" s="551">
        <f>SUM(F6:F10)</f>
        <v>0</v>
      </c>
    </row>
  </sheetData>
  <sheetProtection/>
  <mergeCells count="7">
    <mergeCell ref="A1:F1"/>
    <mergeCell ref="C2:D2"/>
    <mergeCell ref="F3:F4"/>
    <mergeCell ref="A3:A4"/>
    <mergeCell ref="B3:B4"/>
    <mergeCell ref="C3:E3"/>
    <mergeCell ref="E2:F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3. melléklet a 3/2020. (II.28) 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Csalló Zsuzsanna</cp:lastModifiedBy>
  <cp:lastPrinted>2020-03-02T08:16:00Z</cp:lastPrinted>
  <dcterms:created xsi:type="dcterms:W3CDTF">1999-10-30T10:30:45Z</dcterms:created>
  <dcterms:modified xsi:type="dcterms:W3CDTF">2020-03-02T09:13:37Z</dcterms:modified>
  <cp:category/>
  <cp:version/>
  <cp:contentType/>
  <cp:contentStatus/>
</cp:coreProperties>
</file>