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0" windowHeight="7320" tabRatio="510" activeTab="17"/>
  </bookViews>
  <sheets>
    <sheet name="1" sheetId="53" r:id="rId1"/>
    <sheet name="2" sheetId="49" r:id="rId2"/>
    <sheet name="2a" sheetId="46" r:id="rId3"/>
    <sheet name="2b" sheetId="41" r:id="rId4"/>
    <sheet name="3" sheetId="57" r:id="rId5"/>
    <sheet name="4" sheetId="48" r:id="rId6"/>
    <sheet name="4önk" sheetId="43" r:id="rId7"/>
    <sheet name="4ovi" sheetId="45" r:id="rId8"/>
    <sheet name="5" sheetId="50" r:id="rId9"/>
    <sheet name="6" sheetId="52" r:id="rId10"/>
    <sheet name="7" sheetId="59" r:id="rId11"/>
    <sheet name="8" sheetId="54" r:id="rId12"/>
    <sheet name="9" sheetId="58" r:id="rId13"/>
    <sheet name="10" sheetId="44" r:id="rId14"/>
    <sheet name="11" sheetId="55" r:id="rId15"/>
    <sheet name="12" sheetId="42" r:id="rId16"/>
    <sheet name="13" sheetId="51" r:id="rId17"/>
    <sheet name="14" sheetId="56" r:id="rId18"/>
  </sheets>
  <externalReferences>
    <externalReference r:id="rId19"/>
    <externalReference r:id="rId20"/>
  </externalReferences>
  <definedNames>
    <definedName name="beruh">'[1]4.1. táj.'!#REF!</definedName>
    <definedName name="intézmények">'[2]4.1. táj.'!#REF!</definedName>
    <definedName name="_xlnm.Print_Titles" localSheetId="13">'10'!$1:$7</definedName>
    <definedName name="_xlnm.Print_Titles" localSheetId="2">'2a'!$1:$8</definedName>
    <definedName name="_xlnm.Print_Area" localSheetId="13">'10'!$A$1:$E$50</definedName>
    <definedName name="_xlnm.Print_Area" localSheetId="16">'13'!$A$1:$D$11</definedName>
    <definedName name="_xlnm.Print_Area" localSheetId="1">'2'!$A$1:$E$55</definedName>
    <definedName name="_xlnm.Print_Area" localSheetId="2">'2a'!$A$1:$M$25</definedName>
    <definedName name="_xlnm.Print_Area" localSheetId="3">'2b'!$A$1:$D$18</definedName>
    <definedName name="_xlnm.Print_Area" localSheetId="5">'4'!$A$1:$J$45</definedName>
    <definedName name="_xlnm.Print_Area" localSheetId="7">'4ovi'!$A$1:$F$48</definedName>
    <definedName name="_xlnm.Print_Area" localSheetId="6">'4önk'!$A$1:$G$45</definedName>
    <definedName name="_xlnm.Print_Area" localSheetId="8">'5'!$A$1:$F$25</definedName>
    <definedName name="_xlnm.Print_Area" localSheetId="9">'6'!$A$1:$D$13</definedName>
    <definedName name="_xlnm.Print_Area" localSheetId="10">'7'!$A$1:$N$27</definedName>
    <definedName name="_xlnm.Print_Area" localSheetId="11">'8'!$A$1:$D$29</definedName>
  </definedNames>
  <calcPr calcId="145621"/>
</workbook>
</file>

<file path=xl/calcChain.xml><?xml version="1.0" encoding="utf-8"?>
<calcChain xmlns="http://schemas.openxmlformats.org/spreadsheetml/2006/main">
  <c r="B48" i="49" l="1"/>
  <c r="B55" i="49"/>
  <c r="E35" i="44" l="1"/>
  <c r="E34" i="44" s="1"/>
  <c r="E36" i="44"/>
  <c r="E37" i="44"/>
  <c r="E42" i="44"/>
  <c r="E40" i="44" s="1"/>
  <c r="E30" i="44"/>
  <c r="M24" i="59"/>
  <c r="M26" i="59"/>
  <c r="N13" i="59"/>
  <c r="F18" i="50"/>
  <c r="F25" i="50" s="1"/>
  <c r="E11" i="48"/>
  <c r="G11" i="48"/>
  <c r="E10" i="46"/>
  <c r="F24" i="50"/>
  <c r="C24" i="50"/>
  <c r="C18" i="50"/>
  <c r="E47" i="44" l="1"/>
  <c r="C25" i="50"/>
  <c r="H33" i="57" l="1"/>
  <c r="H30" i="57"/>
  <c r="E28" i="57"/>
  <c r="E30" i="57"/>
  <c r="E20" i="57"/>
  <c r="H28" i="57"/>
  <c r="H34" i="57"/>
  <c r="H20" i="57"/>
  <c r="H9" i="57"/>
  <c r="H21" i="57"/>
  <c r="G28" i="57"/>
  <c r="C43" i="49"/>
  <c r="C42" i="49"/>
  <c r="C48" i="49"/>
  <c r="C55" i="49" s="1"/>
  <c r="B8" i="49" l="1"/>
  <c r="B9" i="49"/>
  <c r="E34" i="57" l="1"/>
  <c r="D28" i="54"/>
  <c r="D20" i="54"/>
  <c r="D17" i="54"/>
  <c r="D21" i="54" s="1"/>
  <c r="D9" i="52"/>
  <c r="D29" i="54" l="1"/>
  <c r="D13" i="52"/>
  <c r="B50" i="49"/>
  <c r="C8" i="49"/>
  <c r="D8" i="49"/>
  <c r="E9" i="44"/>
  <c r="E18" i="44"/>
  <c r="J44" i="48"/>
  <c r="J43" i="48"/>
  <c r="G44" i="48"/>
  <c r="I44" i="48"/>
  <c r="I43" i="48"/>
  <c r="H44" i="48"/>
  <c r="H43" i="48"/>
  <c r="H45" i="48" s="1"/>
  <c r="I45" i="48"/>
  <c r="F44" i="48"/>
  <c r="E44" i="48"/>
  <c r="D44" i="48"/>
  <c r="G45" i="43"/>
  <c r="F48" i="45"/>
  <c r="F47" i="45"/>
  <c r="F46" i="45"/>
  <c r="F44" i="45"/>
  <c r="F43" i="45"/>
  <c r="F19" i="45"/>
  <c r="F11" i="45"/>
  <c r="F10" i="45" s="1"/>
  <c r="F35" i="45" s="1"/>
  <c r="D20" i="45"/>
  <c r="D12" i="45"/>
  <c r="F21" i="48"/>
  <c r="H32" i="48"/>
  <c r="H20" i="48"/>
  <c r="J20" i="48" s="1"/>
  <c r="H23" i="48"/>
  <c r="J12" i="48"/>
  <c r="J13" i="48"/>
  <c r="J14" i="48"/>
  <c r="J16" i="48"/>
  <c r="J17" i="48"/>
  <c r="J18" i="48"/>
  <c r="J19" i="48"/>
  <c r="J21" i="48"/>
  <c r="J22" i="48"/>
  <c r="J24" i="48"/>
  <c r="J25" i="48"/>
  <c r="J26" i="48"/>
  <c r="J27" i="48"/>
  <c r="J28" i="48"/>
  <c r="J29" i="48"/>
  <c r="J30" i="48"/>
  <c r="J31" i="48"/>
  <c r="J33" i="48"/>
  <c r="J34" i="48"/>
  <c r="J35" i="48"/>
  <c r="J36" i="48"/>
  <c r="J37" i="48"/>
  <c r="J38" i="48"/>
  <c r="J39" i="48"/>
  <c r="J40" i="48"/>
  <c r="J41" i="48"/>
  <c r="H15" i="48"/>
  <c r="J15" i="48" s="1"/>
  <c r="I11" i="48"/>
  <c r="I10" i="48" s="1"/>
  <c r="I32" i="48" s="1"/>
  <c r="J45" i="48" l="1"/>
  <c r="H11" i="48"/>
  <c r="G41" i="43"/>
  <c r="E41" i="43"/>
  <c r="G44" i="43"/>
  <c r="G43" i="43"/>
  <c r="E43" i="43"/>
  <c r="E44" i="43"/>
  <c r="D44" i="43"/>
  <c r="F23" i="43"/>
  <c r="E20" i="43"/>
  <c r="E10" i="43"/>
  <c r="E11" i="43"/>
  <c r="G20" i="43"/>
  <c r="G11" i="43"/>
  <c r="G10" i="43" s="1"/>
  <c r="G32" i="43" s="1"/>
  <c r="G29" i="43"/>
  <c r="M13" i="46"/>
  <c r="M14" i="46"/>
  <c r="M15" i="46"/>
  <c r="M16" i="46"/>
  <c r="M17" i="46"/>
  <c r="M18" i="46"/>
  <c r="M19" i="46"/>
  <c r="M20" i="46"/>
  <c r="C39" i="49"/>
  <c r="F10" i="46"/>
  <c r="F22" i="46"/>
  <c r="C11" i="46"/>
  <c r="C50" i="49"/>
  <c r="D50" i="49"/>
  <c r="D42" i="49"/>
  <c r="E42" i="49"/>
  <c r="D7" i="41"/>
  <c r="D17" i="41" s="1"/>
  <c r="D12" i="41"/>
  <c r="D14" i="41"/>
  <c r="C10" i="49"/>
  <c r="D39" i="49"/>
  <c r="D15" i="49"/>
  <c r="C15" i="49"/>
  <c r="H10" i="48" l="1"/>
  <c r="J10" i="48" s="1"/>
  <c r="J32" i="48" s="1"/>
  <c r="J11" i="48"/>
  <c r="H30" i="43"/>
  <c r="C28" i="54"/>
  <c r="C20" i="54"/>
  <c r="D10" i="44"/>
  <c r="G35" i="45"/>
  <c r="G8" i="55" l="1"/>
  <c r="G9" i="55"/>
  <c r="G7" i="55"/>
  <c r="E50" i="49" l="1"/>
  <c r="H35" i="45" l="1"/>
  <c r="I35" i="45"/>
  <c r="J35" i="45"/>
  <c r="C14" i="41" l="1"/>
  <c r="B39" i="49"/>
  <c r="D50" i="58" l="1"/>
  <c r="D59" i="58" s="1"/>
  <c r="F50" i="58"/>
  <c r="F59" i="58" s="1"/>
  <c r="H50" i="58"/>
  <c r="J50" i="58"/>
  <c r="J59" i="58" s="1"/>
  <c r="I59" i="58"/>
  <c r="H17" i="58"/>
  <c r="I17" i="58"/>
  <c r="J17" i="58"/>
  <c r="C21" i="54"/>
  <c r="F39" i="48"/>
  <c r="F38" i="48"/>
  <c r="F37" i="48"/>
  <c r="F35" i="48"/>
  <c r="F34" i="48"/>
  <c r="F31" i="48"/>
  <c r="F30" i="48"/>
  <c r="F28" i="48"/>
  <c r="F24" i="48"/>
  <c r="F22" i="48"/>
  <c r="F19" i="48"/>
  <c r="F18" i="48"/>
  <c r="F15" i="48"/>
  <c r="F16" i="48"/>
  <c r="E39" i="43"/>
  <c r="E39" i="48" s="1"/>
  <c r="E38" i="43"/>
  <c r="E38" i="48" s="1"/>
  <c r="E37" i="43"/>
  <c r="E37" i="48" s="1"/>
  <c r="E35" i="43"/>
  <c r="E35" i="48" s="1"/>
  <c r="E34" i="43"/>
  <c r="E34" i="48" s="1"/>
  <c r="E31" i="43"/>
  <c r="E31" i="48" s="1"/>
  <c r="E30" i="48"/>
  <c r="E28" i="43"/>
  <c r="E28" i="48" s="1"/>
  <c r="E24" i="48"/>
  <c r="E22" i="43"/>
  <c r="E22" i="48" s="1"/>
  <c r="E21" i="43"/>
  <c r="E21" i="48" s="1"/>
  <c r="E13" i="43"/>
  <c r="E13" i="48" s="1"/>
  <c r="E14" i="43"/>
  <c r="E14" i="48" s="1"/>
  <c r="E15" i="43"/>
  <c r="E15" i="48" s="1"/>
  <c r="E16" i="48"/>
  <c r="E18" i="48"/>
  <c r="E19" i="48"/>
  <c r="E12" i="43"/>
  <c r="E12" i="48" s="1"/>
  <c r="I41" i="43"/>
  <c r="J41" i="43"/>
  <c r="K41" i="43"/>
  <c r="L41" i="43"/>
  <c r="M41" i="43"/>
  <c r="N41" i="43"/>
  <c r="O41" i="43"/>
  <c r="P41" i="43"/>
  <c r="Q41" i="43"/>
  <c r="R41" i="43"/>
  <c r="S41" i="43"/>
  <c r="T41" i="43"/>
  <c r="U41" i="43"/>
  <c r="V41" i="43"/>
  <c r="W41" i="43"/>
  <c r="X41" i="43"/>
  <c r="Y41" i="43"/>
  <c r="Z41" i="43"/>
  <c r="H41" i="43"/>
  <c r="D13" i="45"/>
  <c r="E13" i="45" s="1"/>
  <c r="D36" i="44" s="1"/>
  <c r="D14" i="45"/>
  <c r="E14" i="45" s="1"/>
  <c r="D37" i="44" s="1"/>
  <c r="E12" i="45"/>
  <c r="D35" i="44" s="1"/>
  <c r="B10" i="55"/>
  <c r="C10" i="55"/>
  <c r="D10" i="55"/>
  <c r="E10" i="55"/>
  <c r="B23" i="50"/>
  <c r="B15" i="50"/>
  <c r="D17" i="58" s="1"/>
  <c r="D18" i="44"/>
  <c r="H59" i="58"/>
  <c r="D25" i="58"/>
  <c r="E25" i="58"/>
  <c r="F25" i="58"/>
  <c r="G25" i="58"/>
  <c r="H25" i="58"/>
  <c r="I25" i="58"/>
  <c r="J25" i="58"/>
  <c r="C25" i="58"/>
  <c r="E15" i="45"/>
  <c r="E16" i="45"/>
  <c r="E17" i="45"/>
  <c r="E18" i="45"/>
  <c r="E20" i="45"/>
  <c r="E21" i="45"/>
  <c r="E22" i="45"/>
  <c r="E25" i="45"/>
  <c r="E26" i="45"/>
  <c r="E28" i="45"/>
  <c r="E29" i="45"/>
  <c r="E31" i="45"/>
  <c r="E33" i="45"/>
  <c r="E34" i="45"/>
  <c r="E37" i="45"/>
  <c r="E38" i="45"/>
  <c r="E40" i="45"/>
  <c r="E41" i="45"/>
  <c r="E42" i="45"/>
  <c r="E45" i="45"/>
  <c r="D39" i="45"/>
  <c r="D36" i="45"/>
  <c r="E36" i="45" s="1"/>
  <c r="D32" i="45"/>
  <c r="E32" i="45" s="1"/>
  <c r="D27" i="45"/>
  <c r="E27" i="45" s="1"/>
  <c r="D24" i="45"/>
  <c r="D19" i="45"/>
  <c r="D47" i="45" s="1"/>
  <c r="E47" i="45" s="1"/>
  <c r="E20" i="48" l="1"/>
  <c r="D43" i="45"/>
  <c r="E43" i="45" s="1"/>
  <c r="F10" i="55"/>
  <c r="G10" i="55" s="1"/>
  <c r="C29" i="54"/>
  <c r="F13" i="48"/>
  <c r="G13" i="48" s="1"/>
  <c r="D11" i="45"/>
  <c r="E11" i="45" s="1"/>
  <c r="D23" i="45"/>
  <c r="E23" i="45" s="1"/>
  <c r="E39" i="45"/>
  <c r="F14" i="48"/>
  <c r="G14" i="48" s="1"/>
  <c r="E19" i="45"/>
  <c r="D30" i="45"/>
  <c r="E30" i="45" s="1"/>
  <c r="E24" i="45"/>
  <c r="F12" i="48"/>
  <c r="D10" i="45"/>
  <c r="D46" i="45" s="1"/>
  <c r="D48" i="45" s="1"/>
  <c r="E48" i="45" s="1"/>
  <c r="E33" i="43"/>
  <c r="E36" i="43"/>
  <c r="D36" i="43"/>
  <c r="D33" i="43"/>
  <c r="D29" i="43"/>
  <c r="D25" i="43"/>
  <c r="E25" i="43"/>
  <c r="D36" i="48"/>
  <c r="E36" i="48"/>
  <c r="F36" i="48"/>
  <c r="D33" i="48"/>
  <c r="E33" i="48"/>
  <c r="F33" i="48"/>
  <c r="D29" i="48"/>
  <c r="D27" i="48" s="1"/>
  <c r="D34" i="57"/>
  <c r="M24" i="46"/>
  <c r="B43" i="49"/>
  <c r="B42" i="49" s="1"/>
  <c r="E15" i="49"/>
  <c r="M11" i="46"/>
  <c r="E25" i="46"/>
  <c r="B24" i="50" s="1"/>
  <c r="F25" i="46"/>
  <c r="G25" i="46"/>
  <c r="B12" i="50" s="1"/>
  <c r="H25" i="46"/>
  <c r="I25" i="46"/>
  <c r="K25" i="46"/>
  <c r="L25" i="46"/>
  <c r="C25" i="46"/>
  <c r="D42" i="44"/>
  <c r="D40" i="44" s="1"/>
  <c r="D25" i="44"/>
  <c r="D9" i="44"/>
  <c r="C13" i="52"/>
  <c r="F12" i="43"/>
  <c r="F13" i="43"/>
  <c r="F14" i="43"/>
  <c r="F15" i="43"/>
  <c r="F16" i="43"/>
  <c r="F18" i="43"/>
  <c r="F19" i="43"/>
  <c r="F21" i="43"/>
  <c r="F22" i="43"/>
  <c r="F28" i="43"/>
  <c r="F30" i="43"/>
  <c r="F31" i="43"/>
  <c r="F34" i="43"/>
  <c r="F35" i="43"/>
  <c r="F37" i="43"/>
  <c r="F38" i="43"/>
  <c r="F39" i="43"/>
  <c r="E29" i="43"/>
  <c r="E27" i="43" s="1"/>
  <c r="E32" i="43" s="1"/>
  <c r="D20" i="43"/>
  <c r="D11" i="43"/>
  <c r="D10" i="43" s="1"/>
  <c r="F29" i="48"/>
  <c r="E29" i="48"/>
  <c r="E27" i="48" s="1"/>
  <c r="F20" i="48"/>
  <c r="D20" i="48"/>
  <c r="D11" i="48"/>
  <c r="D10" i="48" s="1"/>
  <c r="G16" i="48"/>
  <c r="G18" i="48"/>
  <c r="G19" i="48"/>
  <c r="G21" i="48"/>
  <c r="G22" i="48"/>
  <c r="G24" i="48"/>
  <c r="G30" i="48"/>
  <c r="G34" i="48"/>
  <c r="G35" i="48"/>
  <c r="G37" i="48"/>
  <c r="G38" i="48"/>
  <c r="G39" i="48"/>
  <c r="C12" i="41"/>
  <c r="C7" i="41"/>
  <c r="D10" i="49"/>
  <c r="B10" i="49"/>
  <c r="B15" i="49"/>
  <c r="C11" i="51"/>
  <c r="D11" i="51"/>
  <c r="E10" i="49"/>
  <c r="E8" i="49" s="1"/>
  <c r="G28" i="48"/>
  <c r="G31" i="48"/>
  <c r="M10" i="46"/>
  <c r="M12" i="46"/>
  <c r="M21" i="46"/>
  <c r="M22" i="46"/>
  <c r="M23" i="46"/>
  <c r="G23" i="57" s="1"/>
  <c r="D40" i="48" l="1"/>
  <c r="D40" i="43"/>
  <c r="D48" i="49"/>
  <c r="D55" i="49" s="1"/>
  <c r="F40" i="48"/>
  <c r="F36" i="43"/>
  <c r="J25" i="46"/>
  <c r="O14" i="59" s="1"/>
  <c r="D35" i="45"/>
  <c r="D44" i="45" s="1"/>
  <c r="E44" i="45" s="1"/>
  <c r="F11" i="48"/>
  <c r="F10" i="48" s="1"/>
  <c r="G12" i="48"/>
  <c r="C42" i="58" s="1"/>
  <c r="C46" i="58"/>
  <c r="D22" i="59"/>
  <c r="F11" i="43"/>
  <c r="D15" i="58"/>
  <c r="E48" i="49"/>
  <c r="E55" i="49" s="1"/>
  <c r="E40" i="48"/>
  <c r="G40" i="48" s="1"/>
  <c r="D47" i="58"/>
  <c r="F47" i="58" s="1"/>
  <c r="H47" i="58" s="1"/>
  <c r="J47" i="58" s="1"/>
  <c r="C48" i="58"/>
  <c r="C45" i="58"/>
  <c r="F33" i="43"/>
  <c r="D14" i="58"/>
  <c r="F14" i="58" s="1"/>
  <c r="H14" i="58" s="1"/>
  <c r="J14" i="58" s="1"/>
  <c r="E10" i="50"/>
  <c r="C43" i="58"/>
  <c r="N24" i="59"/>
  <c r="E20" i="50"/>
  <c r="C50" i="58"/>
  <c r="G50" i="58" s="1"/>
  <c r="C44" i="58"/>
  <c r="E11" i="50"/>
  <c r="D12" i="58"/>
  <c r="F26" i="43"/>
  <c r="G15" i="48"/>
  <c r="E46" i="45"/>
  <c r="E10" i="45"/>
  <c r="G33" i="48"/>
  <c r="F29" i="43"/>
  <c r="E40" i="43"/>
  <c r="D27" i="43"/>
  <c r="D32" i="43" s="1"/>
  <c r="F20" i="43"/>
  <c r="F44" i="43"/>
  <c r="D43" i="43"/>
  <c r="G36" i="48"/>
  <c r="F27" i="48"/>
  <c r="G29" i="48"/>
  <c r="G26" i="48"/>
  <c r="G20" i="48"/>
  <c r="E10" i="48"/>
  <c r="D43" i="48"/>
  <c r="D32" i="48"/>
  <c r="C17" i="41"/>
  <c r="D34" i="44"/>
  <c r="D47" i="44" s="1"/>
  <c r="C17" i="58" l="1"/>
  <c r="O15" i="59"/>
  <c r="E43" i="48"/>
  <c r="E32" i="48"/>
  <c r="F43" i="48"/>
  <c r="F32" i="48"/>
  <c r="F41" i="48" s="1"/>
  <c r="E45" i="43"/>
  <c r="F40" i="43"/>
  <c r="F25" i="43"/>
  <c r="F27" i="43"/>
  <c r="B14" i="59"/>
  <c r="N14" i="59" s="1"/>
  <c r="E9" i="50"/>
  <c r="E18" i="50" s="1"/>
  <c r="G10" i="48"/>
  <c r="E35" i="45"/>
  <c r="F17" i="59"/>
  <c r="E20" i="59"/>
  <c r="C20" i="59"/>
  <c r="H20" i="59"/>
  <c r="B20" i="59"/>
  <c r="L20" i="59"/>
  <c r="D20" i="59"/>
  <c r="J20" i="59"/>
  <c r="F20" i="59"/>
  <c r="K20" i="59"/>
  <c r="G20" i="59"/>
  <c r="M20" i="59"/>
  <c r="I20" i="59"/>
  <c r="C12" i="58"/>
  <c r="F9" i="59"/>
  <c r="J9" i="59"/>
  <c r="B9" i="59"/>
  <c r="C9" i="59"/>
  <c r="G9" i="59"/>
  <c r="K9" i="59"/>
  <c r="M9" i="59"/>
  <c r="D9" i="59"/>
  <c r="H9" i="59"/>
  <c r="L9" i="59"/>
  <c r="E9" i="59"/>
  <c r="I9" i="59"/>
  <c r="C59" i="58"/>
  <c r="E43" i="58"/>
  <c r="G43" i="58" s="1"/>
  <c r="I43" i="58" s="1"/>
  <c r="D43" i="58"/>
  <c r="F43" i="58" s="1"/>
  <c r="H43" i="58" s="1"/>
  <c r="J43" i="58" s="1"/>
  <c r="E45" i="58"/>
  <c r="G45" i="58" s="1"/>
  <c r="I45" i="58" s="1"/>
  <c r="D45" i="58"/>
  <c r="F45" i="58" s="1"/>
  <c r="H45" i="58" s="1"/>
  <c r="J45" i="58" s="1"/>
  <c r="M9" i="46"/>
  <c r="G34" i="57" s="1"/>
  <c r="D25" i="46"/>
  <c r="C18" i="59"/>
  <c r="F18" i="59"/>
  <c r="B18" i="59"/>
  <c r="J18" i="59"/>
  <c r="D18" i="59"/>
  <c r="E18" i="59"/>
  <c r="M18" i="59"/>
  <c r="I18" i="59"/>
  <c r="H18" i="59"/>
  <c r="G18" i="59"/>
  <c r="L18" i="59"/>
  <c r="K18" i="59"/>
  <c r="E24" i="50"/>
  <c r="B12" i="59"/>
  <c r="C15" i="58"/>
  <c r="C12" i="59"/>
  <c r="D42" i="58"/>
  <c r="E42" i="58"/>
  <c r="G42" i="58" s="1"/>
  <c r="C19" i="59"/>
  <c r="J19" i="59"/>
  <c r="M19" i="59"/>
  <c r="H19" i="59"/>
  <c r="K19" i="59"/>
  <c r="F19" i="59"/>
  <c r="I19" i="59"/>
  <c r="D19" i="59"/>
  <c r="B19" i="59"/>
  <c r="G19" i="59"/>
  <c r="L19" i="59"/>
  <c r="E19" i="59"/>
  <c r="E44" i="58"/>
  <c r="G44" i="58" s="1"/>
  <c r="I44" i="58" s="1"/>
  <c r="D44" i="58"/>
  <c r="F44" i="58" s="1"/>
  <c r="H44" i="58" s="1"/>
  <c r="J44" i="58" s="1"/>
  <c r="D11" i="59"/>
  <c r="H11" i="59"/>
  <c r="L11" i="59"/>
  <c r="E11" i="59"/>
  <c r="I11" i="59"/>
  <c r="M11" i="59"/>
  <c r="C14" i="58"/>
  <c r="E14" i="58" s="1"/>
  <c r="G14" i="58" s="1"/>
  <c r="I14" i="58" s="1"/>
  <c r="F11" i="59"/>
  <c r="J11" i="59"/>
  <c r="B11" i="59"/>
  <c r="C11" i="59"/>
  <c r="G11" i="59"/>
  <c r="K11" i="59"/>
  <c r="E17" i="58"/>
  <c r="D48" i="58"/>
  <c r="F17" i="58" s="1"/>
  <c r="D46" i="58"/>
  <c r="F46" i="58" s="1"/>
  <c r="H46" i="58" s="1"/>
  <c r="J46" i="58" s="1"/>
  <c r="E46" i="58"/>
  <c r="G46" i="58" s="1"/>
  <c r="I46" i="58" s="1"/>
  <c r="F10" i="43"/>
  <c r="D41" i="43"/>
  <c r="D45" i="43"/>
  <c r="F43" i="43"/>
  <c r="G27" i="48"/>
  <c r="G25" i="48"/>
  <c r="F45" i="48"/>
  <c r="E41" i="48"/>
  <c r="E45" i="48"/>
  <c r="D45" i="48"/>
  <c r="D41" i="48"/>
  <c r="N9" i="59" l="1"/>
  <c r="E25" i="50"/>
  <c r="G32" i="48"/>
  <c r="F32" i="43"/>
  <c r="F41" i="43"/>
  <c r="G17" i="59"/>
  <c r="G27" i="59" s="1"/>
  <c r="M17" i="59"/>
  <c r="M27" i="59" s="1"/>
  <c r="D17" i="59"/>
  <c r="E17" i="59"/>
  <c r="E27" i="59" s="1"/>
  <c r="J17" i="59"/>
  <c r="J27" i="59" s="1"/>
  <c r="I17" i="59"/>
  <c r="I27" i="59" s="1"/>
  <c r="K17" i="59"/>
  <c r="K27" i="59" s="1"/>
  <c r="B17" i="59"/>
  <c r="B27" i="59" s="1"/>
  <c r="C17" i="59"/>
  <c r="C27" i="59" s="1"/>
  <c r="L17" i="59"/>
  <c r="L27" i="59" s="1"/>
  <c r="H17" i="59"/>
  <c r="H27" i="59" s="1"/>
  <c r="N18" i="59"/>
  <c r="N12" i="59"/>
  <c r="H15" i="59"/>
  <c r="G15" i="59"/>
  <c r="F15" i="59"/>
  <c r="N11" i="59"/>
  <c r="N19" i="59"/>
  <c r="I42" i="58"/>
  <c r="F27" i="59"/>
  <c r="M25" i="46"/>
  <c r="I15" i="59"/>
  <c r="C15" i="59"/>
  <c r="E12" i="58"/>
  <c r="G59" i="58"/>
  <c r="E59" i="58"/>
  <c r="F42" i="58"/>
  <c r="D49" i="58"/>
  <c r="D61" i="58" s="1"/>
  <c r="E15" i="59"/>
  <c r="M15" i="59"/>
  <c r="B15" i="59"/>
  <c r="N20" i="59"/>
  <c r="C47" i="58"/>
  <c r="L15" i="59"/>
  <c r="K15" i="59"/>
  <c r="F45" i="43"/>
  <c r="G41" i="48"/>
  <c r="G43" i="48"/>
  <c r="G45" i="48"/>
  <c r="G17" i="58"/>
  <c r="N17" i="59" l="1"/>
  <c r="D13" i="58"/>
  <c r="B18" i="50"/>
  <c r="B25" i="50" s="1"/>
  <c r="C49" i="58"/>
  <c r="C61" i="58" s="1"/>
  <c r="E47" i="58"/>
  <c r="H42" i="58"/>
  <c r="F49" i="58"/>
  <c r="F61" i="58" s="1"/>
  <c r="D23" i="59"/>
  <c r="O27" i="59"/>
  <c r="J42" i="58" l="1"/>
  <c r="J49" i="58" s="1"/>
  <c r="J61" i="58" s="1"/>
  <c r="H49" i="58"/>
  <c r="H61" i="58" s="1"/>
  <c r="D27" i="59"/>
  <c r="N27" i="59" s="1"/>
  <c r="G47" i="58"/>
  <c r="E49" i="58"/>
  <c r="E61" i="58" s="1"/>
  <c r="F13" i="58"/>
  <c r="D18" i="58"/>
  <c r="D27" i="58" s="1"/>
  <c r="J10" i="59"/>
  <c r="J15" i="59" s="1"/>
  <c r="C13" i="58"/>
  <c r="D10" i="59"/>
  <c r="N15" i="59" l="1"/>
  <c r="N10" i="59"/>
  <c r="D15" i="59"/>
  <c r="E13" i="58"/>
  <c r="C18" i="58"/>
  <c r="C27" i="58" s="1"/>
  <c r="C62" i="58" s="1"/>
  <c r="H13" i="58"/>
  <c r="F18" i="58"/>
  <c r="F27" i="58" s="1"/>
  <c r="I47" i="58"/>
  <c r="I49" i="58" s="1"/>
  <c r="I61" i="58" s="1"/>
  <c r="G49" i="58"/>
  <c r="G61" i="58" s="1"/>
  <c r="G13" i="58" l="1"/>
  <c r="E18" i="58"/>
  <c r="E27" i="58" s="1"/>
  <c r="E62" i="58" s="1"/>
  <c r="J13" i="58"/>
  <c r="J18" i="58" s="1"/>
  <c r="J27" i="58" s="1"/>
  <c r="H18" i="58"/>
  <c r="H27" i="58" s="1"/>
  <c r="I13" i="58" l="1"/>
  <c r="I18" i="58" s="1"/>
  <c r="I27" i="58" s="1"/>
  <c r="I62" i="58" s="1"/>
  <c r="G18" i="58"/>
  <c r="G27" i="58" s="1"/>
  <c r="G62" i="58" s="1"/>
  <c r="D30" i="44"/>
  <c r="C9" i="56" l="1"/>
  <c r="C7" i="56"/>
  <c r="C11" i="56"/>
  <c r="C17" i="56"/>
  <c r="C14" i="56"/>
  <c r="C13" i="56"/>
  <c r="C16" i="56"/>
  <c r="C8" i="56"/>
  <c r="C15" i="56"/>
  <c r="C18" i="56"/>
  <c r="C12" i="56"/>
  <c r="C10" i="56"/>
</calcChain>
</file>

<file path=xl/comments1.xml><?xml version="1.0" encoding="utf-8"?>
<comments xmlns="http://schemas.openxmlformats.org/spreadsheetml/2006/main">
  <authors>
    <author>User</author>
  </authors>
  <commentList>
    <comment ref="J10" author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<sst xmlns="http://schemas.openxmlformats.org/spreadsheetml/2006/main" count="831" uniqueCount="483">
  <si>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</si>
  <si>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</si>
  <si>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</si>
  <si>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</si>
  <si>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</si>
  <si>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</si>
  <si>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</si>
  <si>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</si>
  <si>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</si>
  <si>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>Bírságok, egyéb pótlékok</t>
  </si>
  <si>
    <t>Nemesbük község Önkormányzata</t>
  </si>
  <si>
    <t>Adott kedvezmény</t>
  </si>
  <si>
    <t>Bevétel</t>
  </si>
  <si>
    <t xml:space="preserve">Gépjárműadó </t>
  </si>
  <si>
    <t>Adókedvezmények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</si>
  <si>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</si>
  <si>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</si>
  <si>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</si>
  <si>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</si>
  <si>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</si>
  <si>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</si>
  <si>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</si>
  <si>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</si>
  <si>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</si>
  <si>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</si>
  <si>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</si>
  <si>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</si>
  <si>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</si>
  <si>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</si>
  <si>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</si>
  <si>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</si>
  <si>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</si>
  <si>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</si>
  <si>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</si>
  <si>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</si>
  <si>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</si>
  <si>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</si>
  <si>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</si>
  <si>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</si>
  <si>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</si>
  <si>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</si>
  <si>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</si>
  <si>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</si>
  <si>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</si>
  <si>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</si>
  <si>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</si>
  <si>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</si>
  <si>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</si>
  <si>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</si>
  <si>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</si>
  <si>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</si>
  <si>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</si>
  <si>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</si>
  <si>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</si>
  <si>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</si>
  <si>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</si>
  <si>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</si>
  <si>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</si>
  <si>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</si>
  <si>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</si>
  <si>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</si>
  <si>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</si>
  <si>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</si>
  <si>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</si>
  <si>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</si>
  <si>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</si>
  <si>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</si>
  <si>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</si>
  <si>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</si>
  <si>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</si>
  <si>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</si>
  <si>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</si>
  <si>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</si>
  <si>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</si>
  <si>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</si>
  <si>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</si>
  <si>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</si>
  <si>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</si>
  <si>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</si>
  <si>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</si>
  <si>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</si>
  <si>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</si>
  <si>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</si>
  <si>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</si>
  <si>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</si>
  <si>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</si>
  <si>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</si>
  <si>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</si>
  <si>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</si>
  <si>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</si>
  <si>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</si>
  <si>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</si>
  <si>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</si>
  <si>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</si>
  <si>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</si>
  <si>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</si>
  <si>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</si>
  <si>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</si>
  <si>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</si>
  <si>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</si>
  <si>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</si>
  <si>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</si>
  <si>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</si>
  <si>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</si>
  <si>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</si>
  <si>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</si>
  <si>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</si>
  <si>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</si>
  <si>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</si>
  <si>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</si>
  <si>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</si>
  <si>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</si>
  <si>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</si>
  <si>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</si>
  <si>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</si>
  <si>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</si>
  <si>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</si>
  <si>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</si>
  <si>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</si>
  <si>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</si>
  <si>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</si>
  <si>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</si>
  <si>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</si>
  <si>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</si>
  <si>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</si>
  <si>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</si>
  <si>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</si>
  <si>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</si>
  <si>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</si>
  <si>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</si>
  <si>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</si>
  <si>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</si>
  <si>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</si>
  <si>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</si>
  <si>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</si>
  <si>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</si>
  <si>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</si>
  <si>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</si>
  <si>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</si>
  <si>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</si>
  <si>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</si>
  <si>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</si>
  <si>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</si>
  <si>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</si>
  <si>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</si>
  <si>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</si>
  <si>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</si>
  <si>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</si>
  <si>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</si>
  <si>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</si>
  <si>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</si>
  <si>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</si>
  <si>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</si>
  <si>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</si>
  <si>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</si>
  <si>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</si>
  <si>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</si>
  <si>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</si>
  <si>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</si>
  <si>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</si>
  <si>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</si>
  <si>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</si>
  <si>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</si>
  <si>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</si>
  <si>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</si>
  <si>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</si>
  <si>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>1.Felhalmozási és tőke jellegű bevételek</t>
  </si>
  <si>
    <t>1.1 Tárgyi eszközök,immateriális javak értékesítése</t>
  </si>
  <si>
    <t>Költségvetési bevételek összesen:</t>
  </si>
  <si>
    <t>Előző év pénzmaradványának igénybevétele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</si>
  <si>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</si>
  <si>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</si>
  <si>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</si>
  <si>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</si>
  <si>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</si>
  <si>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</si>
  <si>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</si>
  <si>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</si>
  <si>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</si>
  <si>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</si>
  <si>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</si>
  <si>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</si>
  <si>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</si>
  <si>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</si>
  <si>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</si>
  <si>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</si>
  <si>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</si>
  <si>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</si>
  <si>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Létszám</t>
  </si>
  <si>
    <t>Intézmény megnevezése</t>
  </si>
  <si>
    <t>Polgármester</t>
  </si>
  <si>
    <t>Közalkalmazott</t>
  </si>
  <si>
    <t>Egyéb</t>
  </si>
  <si>
    <t>Nemesbük Község Önkormányzata</t>
  </si>
  <si>
    <t>Közfoglalkoztatottak</t>
  </si>
  <si>
    <t>Költségvetési szervek összesen:</t>
  </si>
  <si>
    <t>Szakfeladat</t>
  </si>
  <si>
    <t>Megnevezése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</si>
  <si>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</si>
  <si>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</si>
  <si>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</si>
  <si>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</si>
  <si>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>Beruházás, felújítás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</si>
  <si>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</si>
  <si>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</si>
  <si>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</si>
  <si>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</si>
  <si>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</si>
  <si>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</si>
  <si>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EU-s társfinanszírozott programok, projektek kiadásai</t>
  </si>
  <si>
    <t>Helyi adónál, gépjárműadónál biztosított kedvezmény, mentesség összege adónemenként</t>
  </si>
  <si>
    <t>Bevétel kedvezmény nélkül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</si>
  <si>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</si>
  <si>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</si>
  <si>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</si>
  <si>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</si>
  <si>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</si>
  <si>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</si>
  <si>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</si>
  <si>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</si>
  <si>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</si>
  <si>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</si>
  <si>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</si>
  <si>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 xml:space="preserve">II. Kapott támogatások (önkorm.ktgvetési támogatása) összesen </t>
  </si>
  <si>
    <t>Nemesbük Község Önkormányzatának címrendje</t>
  </si>
  <si>
    <t>Címszám:</t>
  </si>
  <si>
    <t>Címnév</t>
  </si>
  <si>
    <t>1.)</t>
  </si>
  <si>
    <t>2.)</t>
  </si>
  <si>
    <t>Zöldterület</t>
  </si>
  <si>
    <t>Áfa</t>
  </si>
  <si>
    <t>Felhalmozási kiadások összesen</t>
  </si>
  <si>
    <t>Több éves kihatással járó feladatok</t>
  </si>
  <si>
    <t>2018.év</t>
  </si>
  <si>
    <t>2019.év</t>
  </si>
  <si>
    <t>2020.év</t>
  </si>
  <si>
    <t>Vagyonbiztosítás</t>
  </si>
  <si>
    <t>Települési hulladék 50% egyedülállók</t>
  </si>
  <si>
    <t>Háziorvosi ügyeleti díj</t>
  </si>
  <si>
    <t>Több éves feladatok összesen</t>
  </si>
  <si>
    <t>Sorszám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</si>
  <si>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</si>
  <si>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</si>
  <si>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</si>
  <si>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</si>
  <si>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</si>
  <si>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</si>
  <si>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</si>
  <si>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</si>
  <si>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</si>
  <si>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</si>
  <si>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</si>
  <si>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</si>
  <si>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</si>
  <si>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</si>
  <si>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</si>
  <si>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</si>
  <si>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</si>
  <si>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</si>
  <si>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</si>
  <si>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</si>
  <si>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</si>
  <si>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</si>
  <si>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</si>
  <si>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</si>
  <si>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</si>
  <si>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</si>
  <si>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</si>
  <si>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</si>
  <si>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</si>
  <si>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</si>
  <si>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</si>
  <si>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</si>
  <si>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</si>
  <si>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</si>
  <si>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</si>
  <si>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</si>
  <si>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</si>
  <si>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</si>
  <si>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</si>
  <si>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</si>
  <si>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</si>
  <si>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</si>
  <si>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</si>
  <si>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</si>
  <si>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</si>
  <si>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</si>
  <si>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</si>
  <si>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</si>
  <si>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</si>
  <si>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</si>
  <si>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</si>
  <si>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</si>
  <si>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Gördülő tervezés</t>
  </si>
  <si>
    <t>Működési</t>
  </si>
  <si>
    <t>Intézményi működési bevétel</t>
  </si>
  <si>
    <t>Önkormányzat működési támogatása</t>
  </si>
  <si>
    <t>Támogatásértékű bevételek</t>
  </si>
  <si>
    <t>Működési célú pénzeszközátvétel, Központosított előirányzat</t>
  </si>
  <si>
    <t>Értékpapír kibocsátása, értékesítése</t>
  </si>
  <si>
    <t>Hitelek felvétele</t>
  </si>
  <si>
    <t>Kapott kölcsön, nyújtott kölcsön visszatér.</t>
  </si>
  <si>
    <t>Forgatási célú belf.,külf. Értékpapírok kibocsátása, értékesítése</t>
  </si>
  <si>
    <t>13.</t>
  </si>
  <si>
    <t>Betét visszavonásából származó bevétel</t>
  </si>
  <si>
    <t>14.</t>
  </si>
  <si>
    <t>Egyéb működési finanszírozási célú bevétel</t>
  </si>
  <si>
    <t>15.</t>
  </si>
  <si>
    <t>Finanszírozási célú bevételek</t>
  </si>
  <si>
    <t>16.</t>
  </si>
  <si>
    <t>Függő, átfutó, kiegyenlítő bevételek</t>
  </si>
  <si>
    <t>17.</t>
  </si>
  <si>
    <t>BEVÉTELEK ÖSSZESEN</t>
  </si>
  <si>
    <t>Munkaadókat terhelő járulék</t>
  </si>
  <si>
    <t>ÁHT kívüli pénzeszköz átadás</t>
  </si>
  <si>
    <t>Szociális juttatások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</si>
  <si>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</si>
  <si>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</si>
  <si>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</si>
  <si>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</si>
  <si>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Befektetési célú belf., külf. Értékpapírok vásárlása</t>
  </si>
  <si>
    <t>Forgatási célú belföldi, külföldi étékpapírok vásárlása</t>
  </si>
  <si>
    <t>Betét elhelyezése</t>
  </si>
  <si>
    <t>18.</t>
  </si>
  <si>
    <t>Finanszírozási célú kiadások</t>
  </si>
  <si>
    <t>19.</t>
  </si>
  <si>
    <t>Függő, átfutó, kiegyenlítő kiadások</t>
  </si>
  <si>
    <t>20.</t>
  </si>
  <si>
    <t>KIADÁSOK ÖSSZESEN</t>
  </si>
  <si>
    <t>21.</t>
  </si>
  <si>
    <t>Költségvetési többlet:</t>
  </si>
  <si>
    <t>Előirányzat-felhasználási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</si>
  <si>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</si>
  <si>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</si>
  <si>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</si>
  <si>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</si>
  <si>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</si>
  <si>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</si>
  <si>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</si>
  <si>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</si>
  <si>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</si>
  <si>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</si>
  <si>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</si>
  <si>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</si>
  <si>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</si>
  <si>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</si>
  <si>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Intézményi műk. bevételek</t>
  </si>
  <si>
    <t>Műk. Célú tám. Ért. bevételek</t>
  </si>
  <si>
    <t>Pénzmaradvány</t>
  </si>
  <si>
    <t>Bevételek összesen</t>
  </si>
  <si>
    <t> KIADÁSOK</t>
  </si>
  <si>
    <t>Munkaadókat terhelő járulékok</t>
  </si>
  <si>
    <t>Ellátottak pénzbeni juttatásai</t>
  </si>
  <si>
    <t>Támogatásértékű kiadás</t>
  </si>
  <si>
    <t>PE átadás</t>
  </si>
  <si>
    <t>Kiadások összesen: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</si>
  <si>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</si>
  <si>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</si>
  <si>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</si>
  <si>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</si>
  <si>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</si>
  <si>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</si>
  <si>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</si>
  <si>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</si>
  <si>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</si>
  <si>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</si>
  <si>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</si>
  <si>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2021.év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</si>
  <si>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</si>
  <si>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</si>
  <si>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</si>
  <si>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</si>
  <si>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</si>
  <si>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</si>
  <si>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</si>
  <si>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</si>
  <si>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</si>
  <si>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</si>
  <si>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</si>
  <si>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</si>
  <si>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</si>
  <si>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</si>
  <si>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</si>
  <si>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</si>
  <si>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</si>
  <si>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</si>
  <si>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</si>
  <si>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</si>
  <si>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</si>
  <si>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közfogl</t>
  </si>
  <si>
    <t>Támogatásértékű kiadások</t>
  </si>
  <si>
    <t>Működési célú pe. átadások</t>
  </si>
  <si>
    <t>Várható kiadások jogcímenként</t>
  </si>
  <si>
    <t>6.Polgármester tiszteletdíja</t>
  </si>
  <si>
    <t>1.Bérleti díjak</t>
  </si>
  <si>
    <t>2.Működési célú pénzeszköz átvétel ÁHT-n belülről</t>
  </si>
  <si>
    <t xml:space="preserve">IV.Felhalmozási bevételek              </t>
  </si>
  <si>
    <t>Talajterhelési díj</t>
  </si>
  <si>
    <t>2022.év</t>
  </si>
  <si>
    <t>KIMUTATÁS A KÖZVETETT TÁMOGATÁSOKRÓL</t>
  </si>
  <si>
    <t>Óvoda finanszírozási ütemterv</t>
  </si>
  <si>
    <t>Várható kiadásai és bevételei kiemelt előirányzatonként</t>
  </si>
  <si>
    <t>Társadalom és szociálpolitikai juttatások előirányzata</t>
  </si>
  <si>
    <t>NEMESBÜK ÖNKORMÁNYZAT KÖLTSÉGVETÉSE</t>
  </si>
  <si>
    <t xml:space="preserve">Önkormányzati feladathoz tartozó feladatok cím előirányzatai </t>
  </si>
  <si>
    <t>helyi adó bevétel</t>
  </si>
  <si>
    <t>NEMESBÜK KÖZSÉG ÖNKORMÁNYZAT KÖLTSÉGVETÉSE</t>
  </si>
  <si>
    <t xml:space="preserve"> Az önkormányzati költségvetési szervhez nem tartozó feladatok cím tervezett bevételei forrásonként</t>
  </si>
  <si>
    <t>Működési célú ÁHT-n belül</t>
  </si>
  <si>
    <t>Működési célú ÁHT-n kívül</t>
  </si>
  <si>
    <t>szoc étk</t>
  </si>
  <si>
    <t>Bejárati lépcső burkolás</t>
  </si>
  <si>
    <t>Szekrénysor</t>
  </si>
  <si>
    <t>Televízió</t>
  </si>
  <si>
    <t>Gépjármű beszerzés</t>
  </si>
  <si>
    <t>Sportöltöző felújítás</t>
  </si>
  <si>
    <t>Köztéri kamerarendszer</t>
  </si>
  <si>
    <t>Urnafal építés</t>
  </si>
  <si>
    <t>Konzorciumi önrész</t>
  </si>
  <si>
    <t>1. melléklet</t>
  </si>
  <si>
    <t>2. melléklet</t>
  </si>
  <si>
    <t>2/a melléklet</t>
  </si>
  <si>
    <t>2/b melléklet</t>
  </si>
  <si>
    <t>3. melléklet</t>
  </si>
  <si>
    <t>4. melléklet</t>
  </si>
  <si>
    <t>5. melléklet</t>
  </si>
  <si>
    <t>6. melléklet</t>
  </si>
  <si>
    <t>7. melléklet</t>
  </si>
  <si>
    <t>8. melléklet</t>
  </si>
  <si>
    <t>NEMESBÜK KÖZSÉG ÖNKORMÁNYZATA</t>
  </si>
  <si>
    <t>9. melléklet</t>
  </si>
  <si>
    <t>10. melléklet</t>
  </si>
  <si>
    <t>11. melléklet</t>
  </si>
  <si>
    <t>12. melléklet</t>
  </si>
  <si>
    <t>13. melléklet</t>
  </si>
  <si>
    <t>módosított előirányzat</t>
  </si>
  <si>
    <t>A minimálbér és a garantált bérminimum emelésével kapcsolatos intézkedésekről szóló 1354/2019. (VI. 14.) Korm. határozat</t>
  </si>
  <si>
    <t>Szociális tűzifa vásárlás támogatása</t>
  </si>
  <si>
    <t>Lakossági víz- és csatornaszolgáltatás támogatása</t>
  </si>
  <si>
    <t>Előző évi elszámolás alapján költségvetési évben keletkező pótigény</t>
  </si>
  <si>
    <t>2.Felhalmozási c. támogatás - vis maior</t>
  </si>
  <si>
    <t>3.Felhalmozási c. támogatás - Magyar Falu Program (Önkormányzati útak felújítása)</t>
  </si>
  <si>
    <t>Módosított előirányzat</t>
  </si>
  <si>
    <t>ÁHT belüli megelőlegezés</t>
  </si>
  <si>
    <t>Szolgáltatási bevételek (sírhelymegváltás)</t>
  </si>
  <si>
    <t>Szolgáltatási bevételek (terembérleti díj)</t>
  </si>
  <si>
    <t>Ellátási díjak (szociális étkezés)</t>
  </si>
  <si>
    <t>066020</t>
  </si>
  <si>
    <t>Kölcsönök visszatérülése lakosságtól</t>
  </si>
  <si>
    <t>Szociális tűzifa vásárlása támogatása</t>
  </si>
  <si>
    <t>Előző évi elszámolásból eredő pótigény</t>
  </si>
  <si>
    <t>Előző évi elszámolásból eredő kötelezettség</t>
  </si>
  <si>
    <t>Felhalmozási célú támogatásértékű kiadások (konzorciumi megállapodás)</t>
  </si>
  <si>
    <t>Megelőlegezés</t>
  </si>
  <si>
    <t>Központi, irányítószervi támogatás folyósítása</t>
  </si>
  <si>
    <t>Nemesbüki Óvoda részére</t>
  </si>
  <si>
    <t>Központi, irányítószervi támogatások</t>
  </si>
  <si>
    <t>Az Önkormányzat működési és felhalmozás célú bevételei és kiadásai tájékoztató jelleggel mérlegszerűen</t>
  </si>
  <si>
    <t>2. Óvoda maradvány igénybevétele</t>
  </si>
  <si>
    <t>1. Önkormányzat működési célra</t>
  </si>
  <si>
    <t>Kerékpáros pihenő közvilágítás bővítése</t>
  </si>
  <si>
    <t>Vis maior beruházás + Magyar Falu útépítés + önkormányzati útépítés</t>
  </si>
  <si>
    <t>Ravatalozó felújítása</t>
  </si>
  <si>
    <t>Eszközvásárlás (műv. ház, hivatal)</t>
  </si>
  <si>
    <t>Egyéb eszközvásárlás</t>
  </si>
  <si>
    <t>Ingatlanok értékesítése</t>
  </si>
  <si>
    <t>Város és községgazdálkodás</t>
  </si>
  <si>
    <t>Vendégétkezés</t>
  </si>
  <si>
    <t>049010</t>
  </si>
  <si>
    <t>Előző évi elszámolásból eredő visszafiz. köt.</t>
  </si>
  <si>
    <t>Felhalmozási bevételek</t>
  </si>
  <si>
    <t>Előző évi elszámolásból eredő visszafizetési köt.</t>
  </si>
  <si>
    <t>Megelőlegezs visszafizetése</t>
  </si>
  <si>
    <t>Nemesbük Község Önkormányzatának 5/2020.(VII.15.)rendelete 2019. évi költségvetésről szóló 3/2019.( II.15. ) rendelet módosításáról</t>
  </si>
  <si>
    <t>Nemesbük Község Önkormányzatának 5/2020.(VII.15.)rendelete a 2019. évi költségvetésről szóló 3/2019. (II.15) rendelet  módosításáról</t>
  </si>
  <si>
    <t>Nemesbük Község Önkormányzatának 5/2020.(VII.15.) rendelete a 2019. évi költségvetésről szóló 3/2019. (II.15.) rendelet módosításáról</t>
  </si>
  <si>
    <t>Nemesbük Község Önkormányzatának 5/2020.(VII.15.)endelete a 2019. évi költségvetésről szóló 3/2019. (II.15.) rendelet módosításáról</t>
  </si>
  <si>
    <t>Nemesbük Község Önkormányzatának 5/2020.(VII.15.) rendelete a 2019. évi költségvetésről szóló 3/2019.( II.15. ) rendelet módosításáról</t>
  </si>
  <si>
    <t>Nemesbük Község Önkormányzatának 5/2020.(VII.15.) rendelete a 2019. évi költségvetésről szóló 3/2019.( II.15. ) önkormányzati rendelet módosításáról</t>
  </si>
  <si>
    <t>Nemesbük Község Önkormányzatának 5/2020.(VII.15.) rendelete 2019. évi költségvetésről szóló 3/2019.( II.15. ) rendelet módosításáról</t>
  </si>
  <si>
    <t>Nemesbük Község Önkormányzatának 5/2020.(VII.15.) rendelete a  2019. évi költségvetésről szóló 3/2019.( II.15. ) rendelet módosításáról</t>
  </si>
  <si>
    <t>Nemesbük Község Önkormányzatának 5/2020.(VII.15.) rendelete a költségvetésről szóló 3/2019.( II.15. ) rendelet módosításáról</t>
  </si>
  <si>
    <t>Nemesbük Község Önkormányzatának 5/2020.(VII.15.) rendelete a 2019. évi költségvetésrő szóló 3/2019.( II.15. ) rendelet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</si>
</sst>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\ _F_t"/>
  </numFmts>
  <fonts count="6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75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3" fillId="0" borderId="0" xfId="42" applyFont="1"/>
    <xf numFmtId="0" fontId="21" fillId="0" borderId="0" xfId="42"/>
    <xf numFmtId="0" fontId="21" fillId="0" borderId="0" xfId="42" applyAlignment="1"/>
    <xf numFmtId="0" fontId="23" fillId="0" borderId="0" xfId="42" applyFont="1" applyBorder="1" applyAlignment="1"/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1" borderId="2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2" fillId="24" borderId="2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3" fontId="2" fillId="24" borderId="34" xfId="0" applyNumberFormat="1" applyFont="1" applyFill="1" applyBorder="1" applyAlignment="1">
      <alignment horizontal="right" vertical="center" wrapText="1"/>
    </xf>
    <xf numFmtId="164" fontId="29" fillId="0" borderId="0" xfId="38" applyNumberFormat="1" applyFont="1" applyFill="1" applyAlignment="1" applyProtection="1">
      <alignment horizontal="left" vertical="center" wrapText="1"/>
    </xf>
    <xf numFmtId="164" fontId="29" fillId="0" borderId="0" xfId="38" applyNumberFormat="1" applyFont="1" applyFill="1" applyAlignment="1" applyProtection="1">
      <alignment vertical="center" wrapText="1"/>
    </xf>
    <xf numFmtId="164" fontId="29" fillId="0" borderId="0" xfId="38" applyNumberFormat="1" applyFont="1" applyFill="1" applyAlignment="1">
      <alignment vertical="center" wrapText="1"/>
    </xf>
    <xf numFmtId="0" fontId="32" fillId="0" borderId="0" xfId="38" applyFont="1" applyFill="1" applyAlignment="1">
      <alignment vertical="center"/>
    </xf>
    <xf numFmtId="0" fontId="31" fillId="0" borderId="35" xfId="38" applyFont="1" applyFill="1" applyBorder="1" applyAlignment="1" applyProtection="1">
      <alignment vertical="center"/>
    </xf>
    <xf numFmtId="0" fontId="31" fillId="0" borderId="36" xfId="38" applyFont="1" applyFill="1" applyBorder="1" applyAlignment="1" applyProtection="1">
      <alignment vertical="center"/>
    </xf>
    <xf numFmtId="0" fontId="31" fillId="0" borderId="0" xfId="38" applyFont="1" applyFill="1" applyAlignment="1" applyProtection="1">
      <alignment vertical="center"/>
    </xf>
    <xf numFmtId="0" fontId="33" fillId="0" borderId="0" xfId="38" applyFont="1" applyFill="1" applyAlignment="1">
      <alignment vertical="center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center" vertical="center" wrapText="1"/>
    </xf>
    <xf numFmtId="0" fontId="31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center" vertical="center" wrapText="1"/>
    </xf>
    <xf numFmtId="0" fontId="26" fillId="0" borderId="0" xfId="38" applyFill="1" applyAlignment="1">
      <alignment vertical="center" wrapText="1"/>
    </xf>
    <xf numFmtId="0" fontId="34" fillId="0" borderId="28" xfId="38" applyFont="1" applyFill="1" applyBorder="1" applyAlignment="1" applyProtection="1">
      <alignment horizontal="center" vertical="center" wrapText="1"/>
    </xf>
    <xf numFmtId="0" fontId="34" fillId="0" borderId="38" xfId="38" applyFont="1" applyFill="1" applyBorder="1" applyAlignment="1" applyProtection="1">
      <alignment horizontal="center" vertical="center" wrapText="1"/>
    </xf>
    <xf numFmtId="0" fontId="34" fillId="0" borderId="39" xfId="38" applyFont="1" applyFill="1" applyBorder="1" applyAlignment="1" applyProtection="1">
      <alignment horizontal="center" vertical="center" wrapText="1"/>
    </xf>
    <xf numFmtId="0" fontId="32" fillId="0" borderId="0" xfId="38" applyFont="1" applyFill="1" applyAlignment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5" fillId="0" borderId="41" xfId="38" applyFont="1" applyFill="1" applyBorder="1" applyAlignment="1" applyProtection="1">
      <alignment horizontal="center" vertical="center" wrapText="1"/>
    </xf>
    <xf numFmtId="0" fontId="36" fillId="0" borderId="37" xfId="38" applyFont="1" applyFill="1" applyBorder="1" applyAlignment="1" applyProtection="1">
      <alignment horizontal="center" vertical="center" wrapText="1"/>
    </xf>
    <xf numFmtId="0" fontId="37" fillId="0" borderId="0" xfId="38" applyFont="1" applyFill="1" applyAlignment="1">
      <alignment vertical="center" wrapText="1"/>
    </xf>
    <xf numFmtId="0" fontId="34" fillId="0" borderId="32" xfId="38" applyFont="1" applyFill="1" applyBorder="1" applyAlignment="1" applyProtection="1">
      <alignment horizontal="center" vertical="center" wrapText="1"/>
    </xf>
    <xf numFmtId="49" fontId="38" fillId="0" borderId="33" xfId="38" applyNumberFormat="1" applyFont="1" applyFill="1" applyBorder="1" applyAlignment="1" applyProtection="1">
      <alignment horizontal="center" vertical="center" wrapText="1"/>
    </xf>
    <xf numFmtId="0" fontId="38" fillId="0" borderId="33" xfId="43" applyFont="1" applyFill="1" applyBorder="1" applyAlignment="1" applyProtection="1">
      <alignment horizontal="left" vertical="center" wrapText="1" indent="1"/>
    </xf>
    <xf numFmtId="164" fontId="28" fillId="0" borderId="42" xfId="38" applyNumberFormat="1" applyFont="1" applyFill="1" applyBorder="1" applyAlignment="1" applyProtection="1">
      <alignment vertical="center" wrapText="1"/>
      <protection locked="0"/>
    </xf>
    <xf numFmtId="0" fontId="34" fillId="0" borderId="10" xfId="38" applyFont="1" applyFill="1" applyBorder="1" applyAlignment="1" applyProtection="1">
      <alignment horizontal="center" vertical="center" wrapText="1"/>
    </xf>
    <xf numFmtId="49" fontId="38" fillId="0" borderId="11" xfId="38" applyNumberFormat="1" applyFont="1" applyFill="1" applyBorder="1" applyAlignment="1" applyProtection="1">
      <alignment horizontal="center" vertical="center" wrapText="1"/>
    </xf>
    <xf numFmtId="0" fontId="38" fillId="0" borderId="11" xfId="43" applyFont="1" applyFill="1" applyBorder="1" applyAlignment="1" applyProtection="1">
      <alignment horizontal="left" vertical="center" wrapText="1" indent="1"/>
    </xf>
    <xf numFmtId="164" fontId="28" fillId="0" borderId="43" xfId="38" applyNumberFormat="1" applyFont="1" applyFill="1" applyBorder="1" applyAlignment="1" applyProtection="1">
      <alignment vertical="center" wrapText="1"/>
      <protection locked="0"/>
    </xf>
    <xf numFmtId="0" fontId="38" fillId="0" borderId="19" xfId="43" applyFont="1" applyFill="1" applyBorder="1" applyAlignment="1" applyProtection="1">
      <alignment horizontal="left" vertical="center" wrapText="1" indent="1"/>
    </xf>
    <xf numFmtId="0" fontId="34" fillId="0" borderId="29" xfId="38" applyFont="1" applyFill="1" applyBorder="1" applyAlignment="1" applyProtection="1">
      <alignment horizontal="center" vertical="center" wrapText="1"/>
    </xf>
    <xf numFmtId="164" fontId="28" fillId="0" borderId="21" xfId="38" applyNumberFormat="1" applyFont="1" applyFill="1" applyBorder="1" applyAlignment="1" applyProtection="1">
      <alignment vertical="center" wrapText="1"/>
      <protection locked="0"/>
    </xf>
    <xf numFmtId="0" fontId="39" fillId="0" borderId="0" xfId="38" applyFont="1" applyFill="1" applyAlignment="1">
      <alignment vertical="center" wrapText="1"/>
    </xf>
    <xf numFmtId="0" fontId="34" fillId="0" borderId="24" xfId="38" applyFont="1" applyFill="1" applyBorder="1" applyAlignment="1" applyProtection="1">
      <alignment horizontal="center" vertical="center" wrapText="1"/>
    </xf>
    <xf numFmtId="49" fontId="38" fillId="0" borderId="30" xfId="38" applyNumberFormat="1" applyFont="1" applyFill="1" applyBorder="1" applyAlignment="1" applyProtection="1">
      <alignment horizontal="center" vertical="center" wrapText="1"/>
    </xf>
    <xf numFmtId="164" fontId="28" fillId="0" borderId="18" xfId="38" applyNumberFormat="1" applyFont="1" applyFill="1" applyBorder="1" applyAlignment="1" applyProtection="1">
      <alignment vertical="center" wrapText="1"/>
      <protection locked="0"/>
    </xf>
    <xf numFmtId="0" fontId="35" fillId="0" borderId="38" xfId="38" applyFont="1" applyFill="1" applyBorder="1" applyAlignment="1" applyProtection="1">
      <alignment horizontal="center" vertical="center" wrapText="1"/>
    </xf>
    <xf numFmtId="0" fontId="36" fillId="0" borderId="38" xfId="38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</xf>
    <xf numFmtId="0" fontId="34" fillId="0" borderId="25" xfId="38" applyFont="1" applyFill="1" applyBorder="1" applyAlignment="1" applyProtection="1">
      <alignment horizontal="center" vertical="center" wrapText="1"/>
    </xf>
    <xf numFmtId="49" fontId="38" fillId="0" borderId="26" xfId="38" applyNumberFormat="1" applyFont="1" applyFill="1" applyBorder="1" applyAlignment="1" applyProtection="1">
      <alignment horizontal="center" vertical="center" wrapText="1"/>
    </xf>
    <xf numFmtId="0" fontId="38" fillId="0" borderId="26" xfId="43" applyFont="1" applyFill="1" applyBorder="1" applyAlignment="1" applyProtection="1">
      <alignment horizontal="left" vertical="center" wrapText="1" indent="1"/>
    </xf>
    <xf numFmtId="164" fontId="28" fillId="0" borderId="44" xfId="38" applyNumberFormat="1" applyFont="1" applyFill="1" applyBorder="1" applyAlignment="1" applyProtection="1">
      <alignment vertical="center" wrapText="1"/>
      <protection locked="0"/>
    </xf>
    <xf numFmtId="0" fontId="38" fillId="0" borderId="30" xfId="43" applyFont="1" applyFill="1" applyBorder="1" applyAlignment="1" applyProtection="1">
      <alignment horizontal="left" vertical="center" wrapText="1" indent="1"/>
    </xf>
    <xf numFmtId="0" fontId="36" fillId="0" borderId="28" xfId="38" applyFont="1" applyFill="1" applyBorder="1" applyAlignment="1" applyProtection="1">
      <alignment horizontal="center" vertical="center" wrapText="1"/>
    </xf>
    <xf numFmtId="0" fontId="36" fillId="0" borderId="38" xfId="43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  <protection locked="0"/>
    </xf>
    <xf numFmtId="0" fontId="35" fillId="0" borderId="45" xfId="38" applyFont="1" applyFill="1" applyBorder="1" applyAlignment="1" applyProtection="1">
      <alignment horizontal="center" vertical="center" wrapText="1"/>
    </xf>
    <xf numFmtId="49" fontId="36" fillId="0" borderId="38" xfId="43" applyNumberFormat="1" applyFont="1" applyFill="1" applyBorder="1" applyAlignment="1" applyProtection="1">
      <alignment horizontal="left" vertical="center" wrapText="1" indent="1"/>
    </xf>
    <xf numFmtId="49" fontId="38" fillId="0" borderId="26" xfId="43" applyNumberFormat="1" applyFont="1" applyFill="1" applyBorder="1" applyAlignment="1" applyProtection="1">
      <alignment horizontal="left" vertical="center" wrapText="1" indent="1"/>
    </xf>
    <xf numFmtId="0" fontId="28" fillId="0" borderId="26" xfId="43" applyFont="1" applyFill="1" applyBorder="1" applyAlignment="1" applyProtection="1">
      <alignment horizontal="left" vertical="center" wrapText="1" indent="1"/>
    </xf>
    <xf numFmtId="164" fontId="36" fillId="0" borderId="21" xfId="38" applyNumberFormat="1" applyFont="1" applyFill="1" applyBorder="1" applyAlignment="1" applyProtection="1">
      <alignment vertical="center" wrapText="1"/>
      <protection locked="0"/>
    </xf>
    <xf numFmtId="49" fontId="38" fillId="0" borderId="30" xfId="43" applyNumberFormat="1" applyFont="1" applyFill="1" applyBorder="1" applyAlignment="1" applyProtection="1">
      <alignment horizontal="left" vertical="center" wrapText="1" indent="1"/>
    </xf>
    <xf numFmtId="0" fontId="28" fillId="0" borderId="19" xfId="43" applyFont="1" applyFill="1" applyBorder="1" applyAlignment="1" applyProtection="1">
      <alignment horizontal="left" vertical="center" wrapText="1" indent="1"/>
    </xf>
    <xf numFmtId="164" fontId="36" fillId="0" borderId="18" xfId="38" applyNumberFormat="1" applyFont="1" applyFill="1" applyBorder="1" applyAlignment="1" applyProtection="1">
      <alignment vertical="center" wrapText="1"/>
      <protection locked="0"/>
    </xf>
    <xf numFmtId="0" fontId="40" fillId="0" borderId="28" xfId="38" applyFont="1" applyBorder="1" applyAlignment="1" applyProtection="1">
      <alignment horizontal="center" vertical="center" wrapText="1"/>
    </xf>
    <xf numFmtId="0" fontId="41" fillId="0" borderId="38" xfId="38" applyFont="1" applyBorder="1" applyAlignment="1" applyProtection="1">
      <alignment horizontal="center" wrapText="1"/>
    </xf>
    <xf numFmtId="0" fontId="41" fillId="0" borderId="45" xfId="38" applyFont="1" applyBorder="1" applyAlignment="1" applyProtection="1">
      <alignment horizontal="center" wrapText="1"/>
    </xf>
    <xf numFmtId="0" fontId="36" fillId="0" borderId="45" xfId="43" applyFont="1" applyFill="1" applyBorder="1" applyAlignment="1" applyProtection="1">
      <alignment horizontal="left" vertical="center" wrapText="1" indent="1"/>
    </xf>
    <xf numFmtId="0" fontId="42" fillId="0" borderId="45" xfId="38" applyFont="1" applyBorder="1" applyAlignment="1" applyProtection="1">
      <alignment horizontal="center" wrapText="1"/>
    </xf>
    <xf numFmtId="0" fontId="43" fillId="0" borderId="45" xfId="38" applyFont="1" applyBorder="1" applyAlignment="1" applyProtection="1">
      <alignment horizontal="left" wrapText="1" indent="1"/>
    </xf>
    <xf numFmtId="0" fontId="38" fillId="0" borderId="15" xfId="38" applyFont="1" applyFill="1" applyBorder="1" applyAlignment="1" applyProtection="1">
      <alignment horizontal="center" vertical="center" wrapText="1"/>
    </xf>
    <xf numFmtId="0" fontId="38" fillId="0" borderId="0" xfId="38" applyFont="1" applyFill="1" applyBorder="1" applyAlignment="1" applyProtection="1">
      <alignment horizontal="center" vertical="center" wrapText="1"/>
    </xf>
    <xf numFmtId="0" fontId="31" fillId="0" borderId="0" xfId="38" applyFont="1" applyFill="1" applyBorder="1" applyAlignment="1" applyProtection="1">
      <alignment horizontal="left" vertical="center" wrapText="1" indent="1"/>
    </xf>
    <xf numFmtId="0" fontId="38" fillId="0" borderId="15" xfId="38" applyFont="1" applyFill="1" applyBorder="1" applyAlignment="1" applyProtection="1">
      <alignment horizontal="left" vertical="center" wrapText="1"/>
    </xf>
    <xf numFmtId="0" fontId="38" fillId="0" borderId="0" xfId="38" applyFont="1" applyFill="1" applyBorder="1" applyAlignment="1" applyProtection="1">
      <alignment vertical="center" wrapText="1"/>
    </xf>
    <xf numFmtId="0" fontId="34" fillId="0" borderId="38" xfId="43" applyFont="1" applyFill="1" applyBorder="1" applyAlignment="1" applyProtection="1">
      <alignment horizontal="left" vertical="center" wrapText="1" indent="1"/>
    </xf>
    <xf numFmtId="0" fontId="34" fillId="0" borderId="38" xfId="43" applyFont="1" applyFill="1" applyBorder="1" applyAlignment="1" applyProtection="1">
      <alignment vertical="center" wrapText="1"/>
    </xf>
    <xf numFmtId="0" fontId="44" fillId="0" borderId="0" xfId="38" applyFont="1" applyFill="1" applyAlignment="1">
      <alignment vertical="center" wrapText="1"/>
    </xf>
    <xf numFmtId="0" fontId="36" fillId="0" borderId="25" xfId="38" applyFont="1" applyFill="1" applyBorder="1" applyAlignment="1" applyProtection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49" fontId="38" fillId="0" borderId="11" xfId="43" applyNumberFormat="1" applyFont="1" applyFill="1" applyBorder="1" applyAlignment="1" applyProtection="1">
      <alignment horizontal="left" vertical="center" wrapText="1" indent="1"/>
    </xf>
    <xf numFmtId="0" fontId="36" fillId="0" borderId="24" xfId="38" applyFont="1" applyFill="1" applyBorder="1" applyAlignment="1" applyProtection="1">
      <alignment horizontal="center" vertical="center" wrapText="1"/>
    </xf>
    <xf numFmtId="0" fontId="34" fillId="0" borderId="28" xfId="43" applyFont="1" applyFill="1" applyBorder="1" applyAlignment="1" applyProtection="1">
      <alignment horizontal="left" vertical="center" wrapText="1" indent="1"/>
    </xf>
    <xf numFmtId="0" fontId="38" fillId="0" borderId="38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left" vertical="center" wrapText="1" indent="1"/>
    </xf>
    <xf numFmtId="0" fontId="26" fillId="0" borderId="15" xfId="38" applyFill="1" applyBorder="1" applyAlignment="1" applyProtection="1">
      <alignment horizontal="left" vertical="center" wrapText="1"/>
    </xf>
    <xf numFmtId="0" fontId="26" fillId="0" borderId="0" xfId="38" applyFill="1" applyBorder="1" applyAlignment="1" applyProtection="1">
      <alignment vertical="center" wrapText="1"/>
    </xf>
    <xf numFmtId="0" fontId="26" fillId="0" borderId="16" xfId="38" applyFill="1" applyBorder="1" applyAlignment="1" applyProtection="1">
      <alignment vertical="center" wrapText="1"/>
    </xf>
    <xf numFmtId="0" fontId="33" fillId="0" borderId="37" xfId="38" applyFont="1" applyFill="1" applyBorder="1" applyAlignment="1" applyProtection="1">
      <alignment horizontal="left" vertical="center"/>
    </xf>
    <xf numFmtId="0" fontId="45" fillId="0" borderId="37" xfId="38" applyFont="1" applyFill="1" applyBorder="1" applyAlignment="1" applyProtection="1">
      <alignment vertical="center" wrapText="1"/>
    </xf>
    <xf numFmtId="0" fontId="33" fillId="0" borderId="45" xfId="38" applyFont="1" applyFill="1" applyBorder="1" applyAlignment="1" applyProtection="1">
      <alignment vertical="center" wrapText="1"/>
    </xf>
    <xf numFmtId="0" fontId="34" fillId="0" borderId="34" xfId="38" applyFont="1" applyFill="1" applyBorder="1" applyAlignment="1" applyProtection="1">
      <alignment horizontal="right" vertical="center" wrapText="1"/>
    </xf>
    <xf numFmtId="0" fontId="33" fillId="0" borderId="28" xfId="38" applyFont="1" applyFill="1" applyBorder="1" applyAlignment="1" applyProtection="1">
      <alignment horizontal="left" vertical="center"/>
    </xf>
    <xf numFmtId="0" fontId="45" fillId="0" borderId="40" xfId="38" applyFont="1" applyFill="1" applyBorder="1" applyAlignment="1" applyProtection="1">
      <alignment vertical="center" wrapText="1"/>
    </xf>
    <xf numFmtId="0" fontId="33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left" vertical="center" wrapText="1"/>
    </xf>
    <xf numFmtId="3" fontId="2" fillId="24" borderId="46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0" borderId="48" xfId="0" applyNumberFormat="1" applyFont="1" applyFill="1" applyBorder="1" applyAlignment="1">
      <alignment horizontal="right" vertical="center" wrapText="1"/>
    </xf>
    <xf numFmtId="0" fontId="2" fillId="1" borderId="37" xfId="0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9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8" xfId="0" applyNumberFormat="1" applyFont="1" applyFill="1" applyBorder="1" applyAlignment="1">
      <alignment vertical="center" wrapText="1"/>
    </xf>
    <xf numFmtId="3" fontId="2" fillId="24" borderId="38" xfId="0" applyNumberFormat="1" applyFont="1" applyFill="1" applyBorder="1" applyAlignment="1">
      <alignment horizontal="center" vertical="center"/>
    </xf>
    <xf numFmtId="3" fontId="2" fillId="24" borderId="38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9" xfId="0" applyNumberFormat="1" applyFont="1" applyFill="1" applyBorder="1" applyAlignment="1">
      <alignment vertical="center" wrapText="1"/>
    </xf>
    <xf numFmtId="0" fontId="2" fillId="24" borderId="50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21" fillId="0" borderId="0" xfId="41"/>
    <xf numFmtId="0" fontId="48" fillId="0" borderId="0" xfId="41" applyFont="1"/>
    <xf numFmtId="0" fontId="21" fillId="0" borderId="0" xfId="41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0" fontId="2" fillId="24" borderId="38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25" fillId="0" borderId="11" xfId="0" applyFont="1" applyBorder="1" applyAlignment="1">
      <alignment horizontal="right"/>
    </xf>
    <xf numFmtId="3" fontId="2" fillId="0" borderId="33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 wrapText="1"/>
    </xf>
    <xf numFmtId="0" fontId="2" fillId="1" borderId="38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2" fillId="1" borderId="45" xfId="0" applyFont="1" applyFill="1" applyBorder="1" applyAlignment="1">
      <alignment horizontal="right" vertical="center"/>
    </xf>
    <xf numFmtId="3" fontId="2" fillId="1" borderId="3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0" fontId="36" fillId="0" borderId="37" xfId="38" applyFont="1" applyFill="1" applyBorder="1" applyAlignment="1" applyProtection="1">
      <alignment vertical="center" wrapText="1"/>
    </xf>
    <xf numFmtId="0" fontId="34" fillId="0" borderId="22" xfId="38" applyFont="1" applyFill="1" applyBorder="1" applyAlignment="1" applyProtection="1">
      <alignment horizontal="center" vertical="center" wrapText="1"/>
    </xf>
    <xf numFmtId="49" fontId="38" fillId="0" borderId="20" xfId="38" applyNumberFormat="1" applyFont="1" applyFill="1" applyBorder="1" applyAlignment="1" applyProtection="1">
      <alignment horizontal="center" vertical="center" wrapText="1"/>
    </xf>
    <xf numFmtId="0" fontId="38" fillId="0" borderId="27" xfId="43" applyFont="1" applyFill="1" applyBorder="1" applyAlignment="1" applyProtection="1">
      <alignment horizontal="left" vertical="center" wrapText="1" indent="1"/>
    </xf>
    <xf numFmtId="164" fontId="28" fillId="0" borderId="51" xfId="38" applyNumberFormat="1" applyFont="1" applyFill="1" applyBorder="1" applyAlignment="1" applyProtection="1">
      <alignment vertical="center" wrapText="1"/>
      <protection locked="0"/>
    </xf>
    <xf numFmtId="0" fontId="53" fillId="0" borderId="0" xfId="0" applyFont="1" applyBorder="1" applyAlignment="1">
      <alignment horizontal="right" vertical="center" wrapText="1"/>
    </xf>
    <xf numFmtId="0" fontId="48" fillId="0" borderId="58" xfId="40" applyFont="1" applyBorder="1" applyAlignment="1">
      <alignment horizontal="center"/>
    </xf>
    <xf numFmtId="0" fontId="48" fillId="0" borderId="56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21" fillId="0" borderId="43" xfId="40" applyBorder="1" applyAlignment="1">
      <alignment horizontal="center"/>
    </xf>
    <xf numFmtId="43" fontId="2" fillId="0" borderId="30" xfId="0" applyNumberFormat="1" applyFont="1" applyFill="1" applyBorder="1" applyAlignment="1">
      <alignment horizontal="center" vertical="center" wrapText="1"/>
    </xf>
    <xf numFmtId="43" fontId="2" fillId="24" borderId="2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49" fontId="2" fillId="24" borderId="12" xfId="0" applyNumberFormat="1" applyFont="1" applyFill="1" applyBorder="1" applyAlignment="1">
      <alignment vertical="center" wrapText="1"/>
    </xf>
    <xf numFmtId="43" fontId="2" fillId="24" borderId="60" xfId="0" applyNumberFormat="1" applyFont="1" applyFill="1" applyBorder="1" applyAlignment="1">
      <alignment vertical="center" wrapText="1"/>
    </xf>
    <xf numFmtId="49" fontId="2" fillId="0" borderId="75" xfId="0" applyNumberFormat="1" applyFont="1" applyBorder="1" applyAlignment="1">
      <alignment vertical="center"/>
    </xf>
    <xf numFmtId="0" fontId="2" fillId="24" borderId="35" xfId="0" applyFont="1" applyFill="1" applyBorder="1" applyAlignment="1">
      <alignment vertical="center" wrapText="1"/>
    </xf>
    <xf numFmtId="43" fontId="2" fillId="0" borderId="60" xfId="0" applyNumberFormat="1" applyFont="1" applyFill="1" applyBorder="1" applyAlignment="1">
      <alignment horizontal="center" vertical="center" wrapText="1"/>
    </xf>
    <xf numFmtId="0" fontId="52" fillId="0" borderId="12" xfId="42" applyFont="1" applyBorder="1" applyAlignment="1">
      <alignment vertical="top" wrapText="1"/>
    </xf>
    <xf numFmtId="0" fontId="24" fillId="0" borderId="12" xfId="42" applyFont="1" applyBorder="1" applyAlignment="1">
      <alignment vertical="top" wrapText="1"/>
    </xf>
    <xf numFmtId="0" fontId="24" fillId="0" borderId="77" xfId="42" applyFont="1" applyBorder="1" applyAlignment="1">
      <alignment vertical="top" wrapText="1"/>
    </xf>
    <xf numFmtId="0" fontId="23" fillId="0" borderId="75" xfId="42" applyFont="1" applyBorder="1" applyAlignment="1">
      <alignment vertical="center" wrapText="1"/>
    </xf>
    <xf numFmtId="0" fontId="23" fillId="0" borderId="58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4" fillId="0" borderId="35" xfId="42" applyFont="1" applyBorder="1" applyAlignment="1">
      <alignment vertical="center" wrapText="1"/>
    </xf>
    <xf numFmtId="0" fontId="24" fillId="0" borderId="63" xfId="42" applyFont="1" applyBorder="1" applyAlignment="1">
      <alignment horizontal="center" vertical="center" wrapText="1"/>
    </xf>
    <xf numFmtId="0" fontId="24" fillId="0" borderId="51" xfId="42" applyFont="1" applyBorder="1" applyAlignment="1">
      <alignment horizontal="center" vertical="center" wrapText="1"/>
    </xf>
    <xf numFmtId="0" fontId="48" fillId="0" borderId="0" xfId="41" applyFont="1" applyAlignment="1"/>
    <xf numFmtId="0" fontId="48" fillId="0" borderId="66" xfId="41" applyFont="1" applyBorder="1" applyAlignment="1"/>
    <xf numFmtId="0" fontId="48" fillId="0" borderId="67" xfId="41" applyFont="1" applyBorder="1" applyAlignment="1"/>
    <xf numFmtId="0" fontId="48" fillId="0" borderId="35" xfId="41" applyFont="1" applyBorder="1" applyAlignment="1"/>
    <xf numFmtId="0" fontId="50" fillId="0" borderId="39" xfId="41" applyFont="1" applyBorder="1" applyAlignment="1"/>
    <xf numFmtId="0" fontId="50" fillId="0" borderId="58" xfId="41" applyFont="1" applyBorder="1" applyAlignment="1"/>
    <xf numFmtId="0" fontId="48" fillId="0" borderId="42" xfId="41" applyFont="1" applyBorder="1" applyAlignment="1"/>
    <xf numFmtId="0" fontId="48" fillId="0" borderId="51" xfId="41" applyFont="1" applyBorder="1" applyAlignment="1"/>
    <xf numFmtId="49" fontId="50" fillId="0" borderId="12" xfId="41" applyNumberFormat="1" applyFont="1" applyBorder="1" applyAlignment="1"/>
    <xf numFmtId="49" fontId="50" fillId="0" borderId="75" xfId="41" applyNumberFormat="1" applyFont="1" applyBorder="1" applyAlignment="1"/>
    <xf numFmtId="0" fontId="48" fillId="0" borderId="75" xfId="40" applyFont="1" applyBorder="1" applyAlignment="1"/>
    <xf numFmtId="0" fontId="48" fillId="0" borderId="58" xfId="40" applyFont="1" applyBorder="1" applyAlignment="1"/>
    <xf numFmtId="0" fontId="48" fillId="0" borderId="76" xfId="40" applyFont="1" applyBorder="1" applyAlignment="1"/>
    <xf numFmtId="0" fontId="48" fillId="0" borderId="56" xfId="40" applyFont="1" applyBorder="1" applyAlignment="1"/>
    <xf numFmtId="0" fontId="21" fillId="0" borderId="49" xfId="40" applyBorder="1" applyAlignment="1"/>
    <xf numFmtId="0" fontId="21" fillId="0" borderId="17" xfId="40" applyBorder="1" applyAlignment="1"/>
    <xf numFmtId="0" fontId="50" fillId="0" borderId="17" xfId="40" applyFont="1" applyBorder="1" applyAlignment="1"/>
    <xf numFmtId="0" fontId="48" fillId="0" borderId="44" xfId="40" applyFont="1" applyBorder="1" applyAlignment="1"/>
    <xf numFmtId="0" fontId="48" fillId="0" borderId="18" xfId="40" applyFont="1" applyBorder="1" applyAlignment="1">
      <alignment horizontal="center"/>
    </xf>
    <xf numFmtId="0" fontId="48" fillId="0" borderId="44" xfId="40" applyFont="1" applyBorder="1" applyAlignment="1">
      <alignment horizontal="center"/>
    </xf>
    <xf numFmtId="3" fontId="2" fillId="24" borderId="66" xfId="0" applyNumberFormat="1" applyFont="1" applyFill="1" applyBorder="1" applyAlignment="1">
      <alignment vertical="center" wrapText="1"/>
    </xf>
    <xf numFmtId="3" fontId="2" fillId="24" borderId="35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9" xfId="39" applyBorder="1" applyAlignment="1"/>
    <xf numFmtId="0" fontId="21" fillId="0" borderId="12" xfId="39" applyBorder="1" applyAlignment="1"/>
    <xf numFmtId="0" fontId="21" fillId="0" borderId="39" xfId="39" applyBorder="1" applyAlignment="1"/>
    <xf numFmtId="0" fontId="21" fillId="0" borderId="76" xfId="39" applyBorder="1" applyAlignment="1"/>
    <xf numFmtId="0" fontId="21" fillId="0" borderId="56" xfId="39" applyBorder="1" applyAlignment="1"/>
    <xf numFmtId="0" fontId="21" fillId="0" borderId="46" xfId="39" applyBorder="1" applyAlignment="1"/>
    <xf numFmtId="0" fontId="21" fillId="0" borderId="44" xfId="39" applyBorder="1" applyAlignment="1"/>
    <xf numFmtId="0" fontId="48" fillId="0" borderId="49" xfId="39" applyFont="1" applyBorder="1" applyAlignment="1"/>
    <xf numFmtId="0" fontId="49" fillId="0" borderId="49" xfId="39" applyFont="1" applyBorder="1" applyAlignment="1"/>
    <xf numFmtId="0" fontId="21" fillId="0" borderId="49" xfId="39" applyBorder="1" applyAlignment="1"/>
    <xf numFmtId="0" fontId="48" fillId="0" borderId="49" xfId="39" applyFont="1" applyBorder="1" applyAlignment="1">
      <alignment wrapText="1"/>
    </xf>
    <xf numFmtId="0" fontId="48" fillId="0" borderId="76" xfId="39" applyFont="1" applyBorder="1" applyAlignment="1"/>
    <xf numFmtId="0" fontId="48" fillId="0" borderId="35" xfId="39" applyFont="1" applyBorder="1" applyAlignment="1"/>
    <xf numFmtId="0" fontId="56" fillId="0" borderId="79" xfId="0" applyFont="1" applyBorder="1" applyAlignment="1">
      <alignment vertical="center" wrapText="1"/>
    </xf>
    <xf numFmtId="0" fontId="55" fillId="0" borderId="78" xfId="0" applyFont="1" applyBorder="1" applyAlignment="1">
      <alignment vertical="center" wrapText="1"/>
    </xf>
    <xf numFmtId="0" fontId="56" fillId="0" borderId="16" xfId="0" applyFont="1" applyBorder="1" applyAlignment="1">
      <alignment vertical="center" wrapText="1"/>
    </xf>
    <xf numFmtId="0" fontId="55" fillId="0" borderId="74" xfId="0" applyFont="1" applyBorder="1" applyAlignment="1">
      <alignment vertical="center" wrapText="1"/>
    </xf>
    <xf numFmtId="0" fontId="55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2" fillId="27" borderId="16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3" xfId="0" applyFont="1" applyBorder="1" applyAlignment="1">
      <alignment horizontal="right" vertical="center" wrapText="1"/>
    </xf>
    <xf numFmtId="0" fontId="2" fillId="27" borderId="72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3" fillId="0" borderId="55" xfId="0" applyFont="1" applyBorder="1" applyAlignment="1">
      <alignment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6" fillId="0" borderId="81" xfId="0" applyFont="1" applyBorder="1" applyAlignment="1">
      <alignment horizontal="center" vertical="center" wrapText="1"/>
    </xf>
    <xf numFmtId="0" fontId="55" fillId="0" borderId="80" xfId="0" applyFont="1" applyBorder="1" applyAlignment="1">
      <alignment vertical="center" wrapText="1"/>
    </xf>
    <xf numFmtId="0" fontId="55" fillId="0" borderId="74" xfId="0" applyFont="1" applyBorder="1" applyAlignment="1">
      <alignment horizontal="center" vertical="center" wrapText="1"/>
    </xf>
    <xf numFmtId="0" fontId="56" fillId="0" borderId="83" xfId="0" applyFont="1" applyBorder="1" applyAlignment="1">
      <alignment vertical="center" wrapText="1"/>
    </xf>
    <xf numFmtId="0" fontId="55" fillId="0" borderId="84" xfId="0" applyFont="1" applyBorder="1" applyAlignment="1">
      <alignment vertical="center" wrapText="1"/>
    </xf>
    <xf numFmtId="0" fontId="56" fillId="0" borderId="85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3" fillId="0" borderId="8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55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90" xfId="0" applyFont="1" applyBorder="1" applyAlignment="1">
      <alignment horizontal="center" vertical="center" wrapText="1"/>
    </xf>
    <xf numFmtId="0" fontId="59" fillId="0" borderId="86" xfId="0" applyFont="1" applyBorder="1" applyAlignment="1">
      <alignment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49" fontId="3" fillId="0" borderId="84" xfId="0" applyNumberFormat="1" applyFont="1" applyBorder="1" applyAlignment="1">
      <alignment horizontal="center" vertical="center" wrapText="1"/>
    </xf>
    <xf numFmtId="0" fontId="59" fillId="0" borderId="87" xfId="0" applyFont="1" applyBorder="1" applyAlignment="1">
      <alignment vertical="center"/>
    </xf>
    <xf numFmtId="0" fontId="59" fillId="0" borderId="86" xfId="0" applyFont="1" applyBorder="1" applyAlignment="1">
      <alignment vertical="center"/>
    </xf>
    <xf numFmtId="0" fontId="60" fillId="0" borderId="0" xfId="0" applyFont="1" applyAlignment="1">
      <alignment horizontal="right" vertical="center"/>
    </xf>
    <xf numFmtId="0" fontId="47" fillId="0" borderId="11" xfId="0" applyFont="1" applyBorder="1" applyAlignment="1">
      <alignment vertical="center" wrapText="1"/>
    </xf>
    <xf numFmtId="0" fontId="47" fillId="0" borderId="11" xfId="0" applyFont="1" applyBorder="1" applyAlignment="1">
      <alignment horizontal="center" vertical="center" wrapText="1"/>
    </xf>
    <xf numFmtId="0" fontId="61" fillId="0" borderId="11" xfId="0" applyFont="1" applyBorder="1" applyAlignment="1">
      <alignment vertical="center" wrapText="1"/>
    </xf>
    <xf numFmtId="0" fontId="53" fillId="0" borderId="11" xfId="0" applyFont="1" applyBorder="1" applyAlignment="1">
      <alignment horizontal="right" vertical="center" wrapText="1"/>
    </xf>
    <xf numFmtId="0" fontId="53" fillId="0" borderId="11" xfId="0" applyFont="1" applyBorder="1" applyAlignment="1">
      <alignment vertical="center" wrapText="1"/>
    </xf>
    <xf numFmtId="0" fontId="54" fillId="0" borderId="11" xfId="0" applyFont="1" applyBorder="1" applyAlignment="1">
      <alignment horizontal="right" vertical="center" wrapText="1"/>
    </xf>
    <xf numFmtId="0" fontId="54" fillId="0" borderId="11" xfId="0" applyFont="1" applyBorder="1" applyAlignment="1">
      <alignment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43" xfId="0" applyFont="1" applyBorder="1" applyAlignment="1">
      <alignment vertical="center" wrapText="1"/>
    </xf>
    <xf numFmtId="0" fontId="61" fillId="0" borderId="1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right" vertical="center" wrapText="1"/>
    </xf>
    <xf numFmtId="0" fontId="53" fillId="0" borderId="43" xfId="0" applyFont="1" applyBorder="1" applyAlignment="1">
      <alignment vertical="center" wrapText="1"/>
    </xf>
    <xf numFmtId="0" fontId="54" fillId="0" borderId="43" xfId="0" applyFont="1" applyBorder="1" applyAlignment="1">
      <alignment horizontal="right" vertical="center" wrapText="1"/>
    </xf>
    <xf numFmtId="0" fontId="54" fillId="0" borderId="43" xfId="0" applyFont="1" applyBorder="1" applyAlignment="1">
      <alignment vertical="center" wrapText="1"/>
    </xf>
    <xf numFmtId="0" fontId="47" fillId="0" borderId="25" xfId="0" applyFont="1" applyBorder="1" applyAlignment="1">
      <alignment vertical="center" wrapText="1"/>
    </xf>
    <xf numFmtId="0" fontId="47" fillId="0" borderId="26" xfId="0" applyFont="1" applyBorder="1" applyAlignment="1">
      <alignment horizontal="center" vertical="center" wrapText="1"/>
    </xf>
    <xf numFmtId="0" fontId="61" fillId="0" borderId="24" xfId="0" applyFont="1" applyBorder="1" applyAlignment="1">
      <alignment horizontal="center" vertical="center" wrapText="1"/>
    </xf>
    <xf numFmtId="0" fontId="61" fillId="0" borderId="30" xfId="0" applyFont="1" applyBorder="1" applyAlignment="1">
      <alignment vertical="center" wrapText="1"/>
    </xf>
    <xf numFmtId="0" fontId="53" fillId="0" borderId="30" xfId="0" applyFont="1" applyBorder="1" applyAlignment="1">
      <alignment horizontal="right" vertical="center" wrapText="1"/>
    </xf>
    <xf numFmtId="0" fontId="53" fillId="0" borderId="18" xfId="0" applyFont="1" applyBorder="1" applyAlignment="1">
      <alignment horizontal="right" vertical="center" wrapText="1"/>
    </xf>
    <xf numFmtId="0" fontId="61" fillId="0" borderId="25" xfId="0" applyFont="1" applyBorder="1" applyAlignment="1">
      <alignment horizontal="center" vertical="center" wrapText="1"/>
    </xf>
    <xf numFmtId="0" fontId="61" fillId="0" borderId="26" xfId="0" applyFont="1" applyBorder="1" applyAlignment="1">
      <alignment vertical="center" wrapText="1"/>
    </xf>
    <xf numFmtId="0" fontId="53" fillId="0" borderId="26" xfId="0" applyFont="1" applyBorder="1" applyAlignment="1">
      <alignment vertical="center" wrapText="1"/>
    </xf>
    <xf numFmtId="0" fontId="53" fillId="0" borderId="44" xfId="0" applyFont="1" applyBorder="1" applyAlignment="1">
      <alignment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 wrapText="1"/>
    </xf>
    <xf numFmtId="0" fontId="54" fillId="0" borderId="38" xfId="0" applyFont="1" applyBorder="1" applyAlignment="1">
      <alignment horizontal="right" vertical="center" wrapText="1"/>
    </xf>
    <xf numFmtId="0" fontId="54" fillId="0" borderId="34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30" xfId="0" applyFont="1" applyBorder="1" applyAlignment="1">
      <alignment vertical="center" wrapText="1"/>
    </xf>
    <xf numFmtId="0" fontId="54" fillId="0" borderId="30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53" fillId="0" borderId="26" xfId="0" applyFont="1" applyBorder="1" applyAlignment="1">
      <alignment horizontal="right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27" xfId="0" applyFont="1" applyBorder="1" applyAlignment="1">
      <alignment vertical="center" wrapText="1"/>
    </xf>
    <xf numFmtId="0" fontId="47" fillId="0" borderId="64" xfId="0" applyFont="1" applyBorder="1" applyAlignment="1">
      <alignment vertical="center" wrapText="1"/>
    </xf>
    <xf numFmtId="0" fontId="55" fillId="0" borderId="0" xfId="0" applyFont="1" applyAlignment="1">
      <alignment horizontal="left" vertical="center" indent="15"/>
    </xf>
    <xf numFmtId="0" fontId="3" fillId="0" borderId="92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62" fillId="0" borderId="85" xfId="0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 vertical="center" wrapText="1"/>
    </xf>
    <xf numFmtId="0" fontId="48" fillId="0" borderId="75" xfId="39" applyFont="1" applyBorder="1" applyAlignment="1">
      <alignment horizontal="left" wrapText="1"/>
    </xf>
    <xf numFmtId="0" fontId="50" fillId="0" borderId="49" xfId="39" applyFont="1" applyBorder="1" applyAlignment="1"/>
    <xf numFmtId="0" fontId="50" fillId="0" borderId="75" xfId="39" applyFont="1" applyBorder="1" applyAlignment="1">
      <alignment wrapText="1"/>
    </xf>
    <xf numFmtId="0" fontId="2" fillId="0" borderId="55" xfId="0" applyFont="1" applyBorder="1" applyAlignment="1">
      <alignment vertical="center" wrapText="1"/>
    </xf>
    <xf numFmtId="3" fontId="3" fillId="0" borderId="33" xfId="0" applyNumberFormat="1" applyFont="1" applyFill="1" applyBorder="1" applyAlignment="1">
      <alignment horizontal="right" vertical="center"/>
    </xf>
    <xf numFmtId="3" fontId="2" fillId="1" borderId="45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43" xfId="39" applyNumberFormat="1" applyBorder="1" applyAlignment="1"/>
    <xf numFmtId="3" fontId="21" fillId="0" borderId="58" xfId="39" applyNumberFormat="1" applyBorder="1" applyAlignment="1"/>
    <xf numFmtId="3" fontId="21" fillId="0" borderId="18" xfId="39" applyNumberFormat="1" applyBorder="1" applyAlignment="1"/>
    <xf numFmtId="3" fontId="21" fillId="0" borderId="63" xfId="39" applyNumberFormat="1" applyBorder="1" applyAlignment="1"/>
    <xf numFmtId="3" fontId="2" fillId="1" borderId="43" xfId="0" applyNumberFormat="1" applyFont="1" applyFill="1" applyBorder="1" applyAlignment="1">
      <alignment vertical="center"/>
    </xf>
    <xf numFmtId="3" fontId="2" fillId="24" borderId="51" xfId="0" applyNumberFormat="1" applyFont="1" applyFill="1" applyBorder="1" applyAlignment="1">
      <alignment vertical="center"/>
    </xf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61" xfId="0" applyNumberFormat="1" applyFont="1" applyBorder="1" applyAlignment="1">
      <alignment vertical="center"/>
    </xf>
    <xf numFmtId="3" fontId="2" fillId="24" borderId="3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3" fontId="2" fillId="0" borderId="44" xfId="0" applyNumberFormat="1" applyFont="1" applyBorder="1" applyAlignment="1">
      <alignment vertical="center"/>
    </xf>
    <xf numFmtId="0" fontId="50" fillId="0" borderId="49" xfId="40" applyFont="1" applyBorder="1" applyAlignment="1"/>
    <xf numFmtId="3" fontId="0" fillId="0" borderId="0" xfId="0" applyNumberFormat="1"/>
    <xf numFmtId="3" fontId="53" fillId="0" borderId="11" xfId="0" applyNumberFormat="1" applyFont="1" applyBorder="1" applyAlignment="1">
      <alignment horizontal="right" vertical="center" wrapText="1"/>
    </xf>
    <xf numFmtId="3" fontId="53" fillId="0" borderId="11" xfId="0" applyNumberFormat="1" applyFont="1" applyBorder="1" applyAlignment="1">
      <alignment vertical="center" wrapText="1"/>
    </xf>
    <xf numFmtId="3" fontId="53" fillId="0" borderId="30" xfId="0" applyNumberFormat="1" applyFont="1" applyBorder="1" applyAlignment="1">
      <alignment horizontal="right" vertical="center" wrapText="1"/>
    </xf>
    <xf numFmtId="0" fontId="3" fillId="0" borderId="77" xfId="0" applyFont="1" applyBorder="1" applyAlignment="1">
      <alignment vertical="center" wrapText="1"/>
    </xf>
    <xf numFmtId="3" fontId="2" fillId="0" borderId="33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2" fillId="24" borderId="38" xfId="0" applyNumberFormat="1" applyFont="1" applyFill="1" applyBorder="1" applyAlignment="1">
      <alignment horizontal="right" vertical="center"/>
    </xf>
    <xf numFmtId="0" fontId="48" fillId="0" borderId="37" xfId="40" applyFont="1" applyBorder="1" applyAlignment="1"/>
    <xf numFmtId="0" fontId="48" fillId="0" borderId="41" xfId="40" applyFont="1" applyBorder="1" applyAlignment="1">
      <alignment horizontal="center"/>
    </xf>
    <xf numFmtId="0" fontId="48" fillId="0" borderId="34" xfId="40" applyFont="1" applyBorder="1" applyAlignment="1">
      <alignment horizontal="center"/>
    </xf>
    <xf numFmtId="3" fontId="50" fillId="0" borderId="46" xfId="41" applyNumberFormat="1" applyFont="1" applyBorder="1" applyAlignment="1"/>
    <xf numFmtId="3" fontId="50" fillId="0" borderId="18" xfId="41" applyNumberFormat="1" applyFont="1" applyBorder="1" applyAlignment="1"/>
    <xf numFmtId="3" fontId="48" fillId="0" borderId="51" xfId="41" applyNumberFormat="1" applyFont="1" applyBorder="1" applyAlignment="1"/>
    <xf numFmtId="0" fontId="62" fillId="0" borderId="11" xfId="0" applyFont="1" applyBorder="1" applyAlignment="1">
      <alignment horizontal="center" vertical="center" wrapText="1"/>
    </xf>
    <xf numFmtId="0" fontId="62" fillId="0" borderId="11" xfId="0" applyFont="1" applyFill="1" applyBorder="1" applyAlignment="1">
      <alignment horizontal="center" vertical="center" wrapText="1"/>
    </xf>
    <xf numFmtId="1" fontId="62" fillId="0" borderId="11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" fontId="63" fillId="0" borderId="84" xfId="0" applyNumberFormat="1" applyFont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2" fillId="26" borderId="62" xfId="0" applyFont="1" applyFill="1" applyBorder="1" applyAlignment="1">
      <alignment horizontal="right" vertical="center" wrapText="1"/>
    </xf>
    <xf numFmtId="1" fontId="47" fillId="0" borderId="27" xfId="0" applyNumberFormat="1" applyFont="1" applyBorder="1" applyAlignment="1">
      <alignment vertical="center" wrapText="1"/>
    </xf>
    <xf numFmtId="1" fontId="55" fillId="0" borderId="82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0" fontId="3" fillId="0" borderId="96" xfId="0" applyFont="1" applyBorder="1" applyAlignment="1">
      <alignment vertical="center" wrapText="1"/>
    </xf>
    <xf numFmtId="164" fontId="39" fillId="0" borderId="0" xfId="38" applyNumberFormat="1" applyFont="1" applyFill="1" applyAlignment="1">
      <alignment vertical="center" wrapText="1"/>
    </xf>
    <xf numFmtId="0" fontId="21" fillId="0" borderId="0" xfId="39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50" fillId="0" borderId="0" xfId="40" applyFont="1" applyAlignment="1">
      <alignment horizontal="right"/>
    </xf>
    <xf numFmtId="0" fontId="50" fillId="0" borderId="0" xfId="41" applyFont="1" applyAlignment="1">
      <alignment horizontal="right"/>
    </xf>
    <xf numFmtId="164" fontId="30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51" fillId="0" borderId="0" xfId="42" applyFont="1" applyAlignment="1">
      <alignment horizontal="right"/>
    </xf>
    <xf numFmtId="0" fontId="2" fillId="0" borderId="1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0" fontId="50" fillId="0" borderId="0" xfId="39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3" fontId="3" fillId="0" borderId="0" xfId="0" applyNumberFormat="1" applyFont="1" applyFill="1" applyAlignment="1">
      <alignment vertical="center" wrapText="1"/>
    </xf>
    <xf numFmtId="0" fontId="5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50" fillId="0" borderId="39" xfId="39" applyFont="1" applyBorder="1" applyAlignment="1">
      <alignment wrapText="1"/>
    </xf>
    <xf numFmtId="0" fontId="50" fillId="0" borderId="0" xfId="0" applyFont="1" applyAlignment="1">
      <alignment horizontal="left" vertical="center" wrapText="1" indent="1"/>
    </xf>
    <xf numFmtId="0" fontId="50" fillId="0" borderId="10" xfId="39" applyFont="1" applyBorder="1" applyAlignment="1">
      <alignment wrapText="1"/>
    </xf>
    <xf numFmtId="0" fontId="50" fillId="0" borderId="49" xfId="39" applyFont="1" applyBorder="1" applyAlignment="1">
      <alignment wrapText="1"/>
    </xf>
    <xf numFmtId="3" fontId="2" fillId="1" borderId="44" xfId="0" applyNumberFormat="1" applyFont="1" applyFill="1" applyBorder="1" applyAlignment="1">
      <alignment vertical="center"/>
    </xf>
    <xf numFmtId="3" fontId="2" fillId="1" borderId="97" xfId="0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3" fontId="65" fillId="0" borderId="26" xfId="0" applyNumberFormat="1" applyFont="1" applyFill="1" applyBorder="1" applyAlignment="1">
      <alignment vertical="center"/>
    </xf>
    <xf numFmtId="3" fontId="65" fillId="0" borderId="0" xfId="0" applyNumberFormat="1" applyFont="1" applyBorder="1" applyAlignment="1">
      <alignment vertical="center"/>
    </xf>
    <xf numFmtId="3" fontId="65" fillId="0" borderId="26" xfId="0" applyNumberFormat="1" applyFont="1" applyBorder="1" applyAlignment="1">
      <alignment vertical="center"/>
    </xf>
    <xf numFmtId="3" fontId="65" fillId="0" borderId="19" xfId="0" applyNumberFormat="1" applyFont="1" applyFill="1" applyBorder="1" applyAlignment="1">
      <alignment vertical="center"/>
    </xf>
    <xf numFmtId="3" fontId="65" fillId="0" borderId="30" xfId="0" applyNumberFormat="1" applyFont="1" applyFill="1" applyBorder="1" applyAlignment="1">
      <alignment vertical="center"/>
    </xf>
    <xf numFmtId="0" fontId="2" fillId="28" borderId="54" xfId="0" applyFont="1" applyFill="1" applyBorder="1" applyAlignment="1">
      <alignment vertical="center" wrapText="1"/>
    </xf>
    <xf numFmtId="3" fontId="2" fillId="24" borderId="46" xfId="0" applyNumberFormat="1" applyFont="1" applyFill="1" applyBorder="1" applyAlignment="1">
      <alignment horizontal="right" vertical="center" wrapText="1"/>
    </xf>
    <xf numFmtId="3" fontId="2" fillId="24" borderId="47" xfId="0" applyNumberFormat="1" applyFont="1" applyFill="1" applyBorder="1" applyAlignment="1">
      <alignment horizontal="right" vertical="center" wrapText="1"/>
    </xf>
    <xf numFmtId="3" fontId="2" fillId="0" borderId="30" xfId="0" applyNumberFormat="1" applyFont="1" applyFill="1" applyBorder="1" applyAlignment="1">
      <alignment horizontal="right" vertical="center"/>
    </xf>
    <xf numFmtId="3" fontId="2" fillId="28" borderId="10" xfId="0" applyNumberFormat="1" applyFont="1" applyFill="1" applyBorder="1" applyAlignment="1">
      <alignment vertical="center" wrapText="1"/>
    </xf>
    <xf numFmtId="3" fontId="2" fillId="28" borderId="11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right" vertical="center" wrapText="1"/>
    </xf>
    <xf numFmtId="165" fontId="2" fillId="0" borderId="32" xfId="0" applyNumberFormat="1" applyFont="1" applyFill="1" applyBorder="1" applyAlignment="1">
      <alignment horizontal="right" vertical="center" wrapText="1"/>
    </xf>
    <xf numFmtId="3" fontId="3" fillId="0" borderId="20" xfId="0" applyNumberFormat="1" applyFont="1" applyFill="1" applyBorder="1" applyAlignment="1">
      <alignment horizontal="right" vertical="center" wrapText="1"/>
    </xf>
    <xf numFmtId="0" fontId="2" fillId="0" borderId="60" xfId="0" applyFont="1" applyFill="1" applyBorder="1" applyAlignment="1">
      <alignment horizontal="right" vertical="center" wrapText="1"/>
    </xf>
    <xf numFmtId="0" fontId="2" fillId="0" borderId="21" xfId="0" applyFont="1" applyFill="1" applyBorder="1" applyAlignment="1">
      <alignment horizontal="right" vertical="center"/>
    </xf>
    <xf numFmtId="3" fontId="3" fillId="0" borderId="27" xfId="0" applyNumberFormat="1" applyFont="1" applyFill="1" applyBorder="1" applyAlignment="1">
      <alignment horizontal="right" vertical="center" wrapText="1"/>
    </xf>
    <xf numFmtId="0" fontId="2" fillId="0" borderId="43" xfId="0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 wrapText="1"/>
    </xf>
    <xf numFmtId="0" fontId="2" fillId="0" borderId="42" xfId="0" applyFont="1" applyFill="1" applyBorder="1" applyAlignment="1">
      <alignment horizontal="right" vertical="center"/>
    </xf>
    <xf numFmtId="0" fontId="3" fillId="0" borderId="59" xfId="0" applyFont="1" applyFill="1" applyBorder="1" applyAlignment="1">
      <alignment horizontal="right" vertical="center"/>
    </xf>
    <xf numFmtId="3" fontId="3" fillId="0" borderId="56" xfId="0" applyNumberFormat="1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right" vertical="center"/>
    </xf>
    <xf numFmtId="0" fontId="2" fillId="0" borderId="59" xfId="0" applyFont="1" applyFill="1" applyBorder="1" applyAlignment="1">
      <alignment horizontal="right" vertical="center" wrapText="1"/>
    </xf>
    <xf numFmtId="3" fontId="3" fillId="0" borderId="100" xfId="0" applyNumberFormat="1" applyFont="1" applyFill="1" applyBorder="1" applyAlignment="1">
      <alignment horizontal="right" vertical="center" wrapText="1"/>
    </xf>
    <xf numFmtId="3" fontId="3" fillId="0" borderId="99" xfId="0" applyNumberFormat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 wrapText="1"/>
    </xf>
    <xf numFmtId="3" fontId="3" fillId="0" borderId="60" xfId="0" applyNumberFormat="1" applyFont="1" applyFill="1" applyBorder="1" applyAlignment="1">
      <alignment horizontal="right" vertical="center"/>
    </xf>
    <xf numFmtId="3" fontId="3" fillId="0" borderId="52" xfId="0" applyNumberFormat="1" applyFont="1" applyFill="1" applyBorder="1" applyAlignment="1">
      <alignment horizontal="right" vertical="center"/>
    </xf>
    <xf numFmtId="3" fontId="2" fillId="24" borderId="43" xfId="0" applyNumberFormat="1" applyFont="1" applyFill="1" applyBorder="1" applyAlignment="1">
      <alignment horizontal="right" vertical="center" wrapText="1"/>
    </xf>
    <xf numFmtId="3" fontId="2" fillId="24" borderId="33" xfId="0" applyNumberFormat="1" applyFont="1" applyFill="1" applyBorder="1" applyAlignment="1">
      <alignment horizontal="right" vertical="center" wrapText="1"/>
    </xf>
    <xf numFmtId="3" fontId="2" fillId="0" borderId="42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3" fontId="2" fillId="24" borderId="20" xfId="0" applyNumberFormat="1" applyFont="1" applyFill="1" applyBorder="1" applyAlignment="1">
      <alignment horizontal="right" vertical="center" wrapText="1"/>
    </xf>
    <xf numFmtId="3" fontId="3" fillId="0" borderId="51" xfId="0" applyNumberFormat="1" applyFont="1" applyFill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3" fontId="2" fillId="0" borderId="60" xfId="0" applyNumberFormat="1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24" borderId="21" xfId="0" applyNumberFormat="1" applyFont="1" applyFill="1" applyBorder="1" applyAlignment="1">
      <alignment horizontal="right" vertical="center" wrapText="1"/>
    </xf>
    <xf numFmtId="3" fontId="2" fillId="24" borderId="51" xfId="0" applyNumberFormat="1" applyFont="1" applyFill="1" applyBorder="1" applyAlignment="1">
      <alignment horizontal="right" vertical="center" wrapText="1"/>
    </xf>
    <xf numFmtId="3" fontId="3" fillId="0" borderId="17" xfId="0" applyNumberFormat="1" applyFont="1" applyFill="1" applyBorder="1" applyAlignment="1">
      <alignment horizontal="right" vertical="center"/>
    </xf>
    <xf numFmtId="3" fontId="2" fillId="0" borderId="43" xfId="0" applyNumberFormat="1" applyFont="1" applyFill="1" applyBorder="1" applyAlignment="1">
      <alignment horizontal="right" vertical="center" wrapText="1"/>
    </xf>
    <xf numFmtId="3" fontId="2" fillId="0" borderId="14" xfId="0" applyNumberFormat="1" applyFont="1" applyFill="1" applyBorder="1" applyAlignment="1">
      <alignment horizontal="right" vertical="center" wrapText="1"/>
    </xf>
    <xf numFmtId="3" fontId="2" fillId="0" borderId="62" xfId="0" applyNumberFormat="1" applyFont="1" applyFill="1" applyBorder="1" applyAlignment="1">
      <alignment horizontal="right" vertical="center" wrapText="1"/>
    </xf>
    <xf numFmtId="3" fontId="2" fillId="0" borderId="73" xfId="0" applyNumberFormat="1" applyFont="1" applyFill="1" applyBorder="1" applyAlignment="1">
      <alignment horizontal="right" vertical="center" wrapText="1"/>
    </xf>
    <xf numFmtId="0" fontId="3" fillId="0" borderId="54" xfId="0" applyFont="1" applyFill="1" applyBorder="1" applyAlignment="1">
      <alignment vertical="center"/>
    </xf>
    <xf numFmtId="0" fontId="3" fillId="0" borderId="97" xfId="0" applyFont="1" applyFill="1" applyBorder="1" applyAlignment="1">
      <alignment vertical="center"/>
    </xf>
    <xf numFmtId="0" fontId="2" fillId="0" borderId="97" xfId="0" applyFont="1" applyFill="1" applyBorder="1" applyAlignment="1">
      <alignment vertical="center"/>
    </xf>
    <xf numFmtId="0" fontId="2" fillId="0" borderId="101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3" fillId="0" borderId="101" xfId="0" applyFont="1" applyFill="1" applyBorder="1" applyAlignment="1">
      <alignment vertical="center"/>
    </xf>
    <xf numFmtId="3" fontId="3" fillId="0" borderId="48" xfId="0" applyNumberFormat="1" applyFont="1" applyFill="1" applyBorder="1" applyAlignment="1">
      <alignment horizontal="right" vertical="center"/>
    </xf>
    <xf numFmtId="3" fontId="25" fillId="0" borderId="17" xfId="0" applyNumberFormat="1" applyFont="1" applyBorder="1" applyAlignment="1">
      <alignment horizontal="right"/>
    </xf>
    <xf numFmtId="3" fontId="3" fillId="0" borderId="63" xfId="0" applyNumberFormat="1" applyFont="1" applyFill="1" applyBorder="1" applyAlignment="1">
      <alignment horizontal="right" vertical="center"/>
    </xf>
    <xf numFmtId="3" fontId="2" fillId="0" borderId="42" xfId="0" applyNumberFormat="1" applyFont="1" applyFill="1" applyBorder="1" applyAlignment="1">
      <alignment horizontal="right" vertical="center" wrapText="1"/>
    </xf>
    <xf numFmtId="3" fontId="2" fillId="0" borderId="51" xfId="0" applyNumberFormat="1" applyFont="1" applyFill="1" applyBorder="1" applyAlignment="1">
      <alignment horizontal="right" vertical="center" wrapText="1"/>
    </xf>
    <xf numFmtId="3" fontId="2" fillId="0" borderId="48" xfId="0" applyNumberFormat="1" applyFont="1" applyFill="1" applyBorder="1" applyAlignment="1">
      <alignment horizontal="right" vertical="center"/>
    </xf>
    <xf numFmtId="3" fontId="2" fillId="0" borderId="56" xfId="0" applyNumberFormat="1" applyFont="1" applyFill="1" applyBorder="1" applyAlignment="1">
      <alignment horizontal="right" vertical="center"/>
    </xf>
    <xf numFmtId="3" fontId="3" fillId="0" borderId="56" xfId="0" applyNumberFormat="1" applyFont="1" applyFill="1" applyBorder="1" applyAlignment="1">
      <alignment horizontal="right" vertical="center"/>
    </xf>
    <xf numFmtId="3" fontId="3" fillId="0" borderId="100" xfId="0" applyNumberFormat="1" applyFont="1" applyFill="1" applyBorder="1" applyAlignment="1">
      <alignment horizontal="right" vertical="center"/>
    </xf>
    <xf numFmtId="3" fontId="2" fillId="1" borderId="27" xfId="0" applyNumberFormat="1" applyFont="1" applyFill="1" applyBorder="1" applyAlignment="1">
      <alignment horizontal="right" vertical="center"/>
    </xf>
    <xf numFmtId="3" fontId="3" fillId="0" borderId="97" xfId="0" applyNumberFormat="1" applyFont="1" applyFill="1" applyBorder="1" applyAlignment="1">
      <alignment vertical="center"/>
    </xf>
    <xf numFmtId="3" fontId="3" fillId="0" borderId="99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/>
    </xf>
    <xf numFmtId="3" fontId="2" fillId="24" borderId="50" xfId="0" applyNumberFormat="1" applyFont="1" applyFill="1" applyBorder="1" applyAlignment="1">
      <alignment horizontal="right" vertical="center"/>
    </xf>
    <xf numFmtId="3" fontId="2" fillId="24" borderId="27" xfId="0" applyNumberFormat="1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 wrapText="1"/>
    </xf>
    <xf numFmtId="3" fontId="2" fillId="0" borderId="46" xfId="0" applyNumberFormat="1" applyFont="1" applyFill="1" applyBorder="1" applyAlignment="1">
      <alignment horizontal="right" vertical="center"/>
    </xf>
    <xf numFmtId="3" fontId="2" fillId="0" borderId="43" xfId="0" applyNumberFormat="1" applyFont="1" applyFill="1" applyBorder="1" applyAlignment="1">
      <alignment horizontal="right" vertical="center"/>
    </xf>
    <xf numFmtId="3" fontId="2" fillId="0" borderId="18" xfId="0" applyNumberFormat="1" applyFont="1" applyFill="1" applyBorder="1" applyAlignment="1">
      <alignment horizontal="right" vertical="center"/>
    </xf>
    <xf numFmtId="3" fontId="2" fillId="0" borderId="51" xfId="0" applyNumberFormat="1" applyFont="1" applyFill="1" applyBorder="1" applyAlignment="1">
      <alignment horizontal="right" vertical="center"/>
    </xf>
    <xf numFmtId="3" fontId="2" fillId="0" borderId="44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3" fillId="0" borderId="33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0" fontId="2" fillId="28" borderId="55" xfId="0" applyFont="1" applyFill="1" applyBorder="1" applyAlignment="1">
      <alignment vertical="center" wrapText="1"/>
    </xf>
    <xf numFmtId="3" fontId="2" fillId="0" borderId="39" xfId="0" applyNumberFormat="1" applyFont="1" applyFill="1" applyBorder="1" applyAlignment="1">
      <alignment horizontal="right" vertical="center" wrapText="1"/>
    </xf>
    <xf numFmtId="3" fontId="3" fillId="0" borderId="28" xfId="0" applyNumberFormat="1" applyFont="1" applyFill="1" applyBorder="1" applyAlignment="1">
      <alignment horizontal="right" vertical="center"/>
    </xf>
    <xf numFmtId="3" fontId="2" fillId="0" borderId="38" xfId="0" applyNumberFormat="1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vertical="center"/>
    </xf>
    <xf numFmtId="3" fontId="3" fillId="0" borderId="38" xfId="0" applyNumberFormat="1" applyFont="1" applyFill="1" applyBorder="1" applyAlignment="1">
      <alignment vertical="center"/>
    </xf>
    <xf numFmtId="3" fontId="3" fillId="0" borderId="34" xfId="0" applyNumberFormat="1" applyFont="1" applyFill="1" applyBorder="1" applyAlignment="1">
      <alignment vertical="center"/>
    </xf>
    <xf numFmtId="0" fontId="2" fillId="28" borderId="47" xfId="0" applyFont="1" applyFill="1" applyBorder="1" applyAlignment="1">
      <alignment horizontal="right" vertical="center"/>
    </xf>
    <xf numFmtId="3" fontId="3" fillId="28" borderId="28" xfId="0" applyNumberFormat="1" applyFont="1" applyFill="1" applyBorder="1" applyAlignment="1">
      <alignment horizontal="right" vertical="center"/>
    </xf>
    <xf numFmtId="3" fontId="2" fillId="28" borderId="38" xfId="0" applyNumberFormat="1" applyFont="1" applyFill="1" applyBorder="1" applyAlignment="1">
      <alignment vertical="center"/>
    </xf>
    <xf numFmtId="3" fontId="2" fillId="28" borderId="34" xfId="0" applyNumberFormat="1" applyFont="1" applyFill="1" applyBorder="1" applyAlignment="1">
      <alignment horizontal="right" vertical="center"/>
    </xf>
    <xf numFmtId="0" fontId="3" fillId="28" borderId="0" xfId="0" applyFont="1" applyFill="1" applyAlignment="1">
      <alignment vertical="center"/>
    </xf>
    <xf numFmtId="3" fontId="2" fillId="0" borderId="47" xfId="0" applyNumberFormat="1" applyFont="1" applyFill="1" applyBorder="1" applyAlignment="1">
      <alignment horizontal="right" vertical="center"/>
    </xf>
    <xf numFmtId="0" fontId="34" fillId="0" borderId="55" xfId="38" applyFont="1" applyFill="1" applyBorder="1" applyAlignment="1" applyProtection="1">
      <alignment horizontal="center" vertical="center" wrapText="1"/>
    </xf>
    <xf numFmtId="0" fontId="31" fillId="0" borderId="55" xfId="38" applyFont="1" applyFill="1" applyBorder="1" applyAlignment="1" applyProtection="1">
      <alignment horizontal="center" vertical="center" wrapText="1"/>
    </xf>
    <xf numFmtId="3" fontId="3" fillId="0" borderId="17" xfId="39" applyNumberFormat="1" applyFont="1" applyBorder="1" applyAlignment="1">
      <alignment vertical="center"/>
    </xf>
    <xf numFmtId="0" fontId="21" fillId="0" borderId="54" xfId="41" applyBorder="1"/>
    <xf numFmtId="0" fontId="21" fillId="0" borderId="97" xfId="41" applyBorder="1"/>
    <xf numFmtId="0" fontId="48" fillId="0" borderId="36" xfId="41" applyFont="1" applyBorder="1" applyAlignment="1">
      <alignment horizontal="center" vertical="top"/>
    </xf>
    <xf numFmtId="0" fontId="56" fillId="28" borderId="91" xfId="0" applyFont="1" applyFill="1" applyBorder="1" applyAlignment="1">
      <alignment horizontal="center"/>
    </xf>
    <xf numFmtId="0" fontId="2" fillId="26" borderId="55" xfId="0" applyFont="1" applyFill="1" applyBorder="1" applyAlignment="1">
      <alignment horizontal="center" vertical="center" wrapText="1"/>
    </xf>
    <xf numFmtId="0" fontId="48" fillId="0" borderId="97" xfId="41" applyFont="1" applyBorder="1" applyAlignment="1">
      <alignment wrapText="1"/>
    </xf>
    <xf numFmtId="0" fontId="48" fillId="0" borderId="67" xfId="40" applyFont="1" applyBorder="1" applyAlignment="1">
      <alignment horizontal="center"/>
    </xf>
    <xf numFmtId="165" fontId="3" fillId="0" borderId="55" xfId="0" applyNumberFormat="1" applyFont="1" applyBorder="1" applyAlignment="1">
      <alignment horizontal="right" vertical="center" wrapText="1"/>
    </xf>
    <xf numFmtId="165" fontId="3" fillId="0" borderId="74" xfId="0" applyNumberFormat="1" applyFont="1" applyBorder="1" applyAlignment="1">
      <alignment vertical="center" wrapText="1"/>
    </xf>
    <xf numFmtId="165" fontId="3" fillId="0" borderId="74" xfId="0" applyNumberFormat="1" applyFont="1" applyBorder="1" applyAlignment="1">
      <alignment horizontal="right" vertical="center" wrapText="1"/>
    </xf>
    <xf numFmtId="165" fontId="3" fillId="0" borderId="78" xfId="0" applyNumberFormat="1" applyFont="1" applyBorder="1" applyAlignment="1">
      <alignment horizontal="right" vertical="center" wrapText="1"/>
    </xf>
    <xf numFmtId="165" fontId="3" fillId="0" borderId="55" xfId="0" applyNumberFormat="1" applyFont="1" applyBorder="1"/>
    <xf numFmtId="165" fontId="3" fillId="0" borderId="84" xfId="0" applyNumberFormat="1" applyFont="1" applyBorder="1" applyAlignment="1">
      <alignment vertical="center" wrapText="1"/>
    </xf>
    <xf numFmtId="165" fontId="59" fillId="0" borderId="55" xfId="0" applyNumberFormat="1" applyFont="1" applyBorder="1" applyAlignment="1">
      <alignment horizontal="right" vertical="center" wrapText="1"/>
    </xf>
    <xf numFmtId="165" fontId="59" fillId="0" borderId="74" xfId="0" applyNumberFormat="1" applyFont="1" applyBorder="1" applyAlignment="1">
      <alignment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48" fillId="0" borderId="58" xfId="40" applyFont="1" applyBorder="1" applyAlignment="1">
      <alignment wrapText="1"/>
    </xf>
    <xf numFmtId="0" fontId="48" fillId="0" borderId="18" xfId="40" applyFont="1" applyBorder="1" applyAlignment="1">
      <alignment wrapText="1"/>
    </xf>
    <xf numFmtId="0" fontId="21" fillId="0" borderId="75" xfId="40" applyBorder="1" applyAlignment="1"/>
    <xf numFmtId="0" fontId="21" fillId="0" borderId="58" xfId="40" applyBorder="1" applyAlignment="1">
      <alignment horizontal="center"/>
    </xf>
    <xf numFmtId="0" fontId="21" fillId="0" borderId="18" xfId="40" applyBorder="1" applyAlignment="1">
      <alignment horizontal="center"/>
    </xf>
    <xf numFmtId="0" fontId="50" fillId="0" borderId="58" xfId="40" applyFont="1" applyBorder="1" applyAlignment="1"/>
    <xf numFmtId="1" fontId="62" fillId="0" borderId="85" xfId="0" applyNumberFormat="1" applyFont="1" applyBorder="1" applyAlignment="1">
      <alignment horizontal="center" vertical="center" wrapText="1"/>
    </xf>
    <xf numFmtId="0" fontId="31" fillId="0" borderId="13" xfId="38" applyFont="1" applyFill="1" applyBorder="1" applyAlignment="1" applyProtection="1">
      <alignment horizontal="left" vertical="center" wrapText="1" indent="1"/>
    </xf>
    <xf numFmtId="0" fontId="38" fillId="0" borderId="69" xfId="38" applyFont="1" applyFill="1" applyBorder="1" applyAlignment="1" applyProtection="1">
      <alignment vertical="center" wrapText="1"/>
    </xf>
    <xf numFmtId="0" fontId="53" fillId="0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6" fillId="0" borderId="0" xfId="0" applyFont="1" applyAlignment="1">
      <alignment horizontal="center" vertical="center" wrapText="1"/>
    </xf>
    <xf numFmtId="0" fontId="56" fillId="0" borderId="69" xfId="0" applyFont="1" applyBorder="1" applyAlignment="1">
      <alignment horizontal="center" vertical="center" wrapText="1"/>
    </xf>
    <xf numFmtId="0" fontId="56" fillId="0" borderId="77" xfId="0" applyFont="1" applyBorder="1" applyAlignment="1">
      <alignment vertical="center" wrapText="1"/>
    </xf>
    <xf numFmtId="0" fontId="56" fillId="0" borderId="78" xfId="0" applyFont="1" applyBorder="1" applyAlignment="1">
      <alignment vertical="center" wrapText="1"/>
    </xf>
    <xf numFmtId="0" fontId="21" fillId="0" borderId="0" xfId="39" applyAlignment="1">
      <alignment horizontal="center"/>
    </xf>
    <xf numFmtId="0" fontId="50" fillId="0" borderId="0" xfId="39" applyFont="1" applyAlignment="1">
      <alignment horizontal="right" wrapText="1"/>
    </xf>
    <xf numFmtId="0" fontId="21" fillId="0" borderId="0" xfId="39" applyFont="1" applyAlignment="1">
      <alignment horizontal="right" wrapText="1"/>
    </xf>
    <xf numFmtId="0" fontId="50" fillId="0" borderId="0" xfId="39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3" xfId="0" applyNumberFormat="1" applyFont="1" applyFill="1" applyBorder="1" applyAlignment="1">
      <alignment horizontal="center" vertical="center"/>
    </xf>
    <xf numFmtId="3" fontId="2" fillId="24" borderId="42" xfId="0" applyNumberFormat="1" applyFont="1" applyFill="1" applyBorder="1" applyAlignment="1">
      <alignment horizontal="center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60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7" xfId="0" applyNumberFormat="1" applyFont="1" applyFill="1" applyBorder="1" applyAlignment="1">
      <alignment horizontal="center" vertical="center" wrapText="1"/>
    </xf>
    <xf numFmtId="3" fontId="2" fillId="24" borderId="43" xfId="0" applyNumberFormat="1" applyFont="1" applyFill="1" applyBorder="1" applyAlignment="1">
      <alignment horizontal="center" vertical="center" wrapText="1"/>
    </xf>
    <xf numFmtId="3" fontId="2" fillId="24" borderId="51" xfId="0" applyNumberFormat="1" applyFont="1" applyFill="1" applyBorder="1" applyAlignment="1">
      <alignment horizontal="center" vertical="center" wrapText="1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left" vertical="center"/>
    </xf>
    <xf numFmtId="0" fontId="2" fillId="24" borderId="20" xfId="0" applyFont="1" applyFill="1" applyBorder="1" applyAlignment="1">
      <alignment horizontal="left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29" xfId="0" applyFont="1" applyFill="1" applyBorder="1" applyAlignment="1">
      <alignment horizontal="left" vertical="center"/>
    </xf>
    <xf numFmtId="0" fontId="2" fillId="1" borderId="1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55" fillId="0" borderId="0" xfId="0" applyFont="1" applyAlignment="1">
      <alignment horizontal="righ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2" fillId="24" borderId="38" xfId="0" applyFont="1" applyFill="1" applyBorder="1" applyAlignment="1">
      <alignment horizontal="left" vertical="center"/>
    </xf>
    <xf numFmtId="0" fontId="2" fillId="24" borderId="4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5" fillId="0" borderId="11" xfId="0" applyFont="1" applyBorder="1"/>
    <xf numFmtId="0" fontId="2" fillId="0" borderId="11" xfId="0" applyFont="1" applyFill="1" applyBorder="1" applyAlignment="1">
      <alignment horizontal="left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1" borderId="38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8" borderId="24" xfId="0" applyFont="1" applyFill="1" applyBorder="1" applyAlignment="1">
      <alignment horizontal="center" vertical="center"/>
    </xf>
    <xf numFmtId="0" fontId="2" fillId="28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 wrapText="1"/>
    </xf>
    <xf numFmtId="0" fontId="3" fillId="0" borderId="65" xfId="0" applyFont="1" applyFill="1" applyBorder="1" applyAlignment="1">
      <alignment horizontal="left" vertical="center" wrapText="1"/>
    </xf>
    <xf numFmtId="3" fontId="47" fillId="24" borderId="17" xfId="0" applyNumberFormat="1" applyFont="1" applyFill="1" applyBorder="1" applyAlignment="1">
      <alignment horizontal="center" vertical="center" wrapText="1"/>
    </xf>
    <xf numFmtId="3" fontId="47" fillId="24" borderId="58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3" fontId="2" fillId="24" borderId="63" xfId="0" applyNumberFormat="1" applyFont="1" applyFill="1" applyBorder="1" applyAlignment="1">
      <alignment horizontal="center" vertical="center" wrapText="1"/>
    </xf>
    <xf numFmtId="3" fontId="2" fillId="24" borderId="65" xfId="0" applyNumberFormat="1" applyFont="1" applyFill="1" applyBorder="1" applyAlignment="1">
      <alignment horizontal="center" vertical="center" wrapText="1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3" fontId="2" fillId="24" borderId="66" xfId="0" applyNumberFormat="1" applyFont="1" applyFill="1" applyBorder="1" applyAlignment="1">
      <alignment horizontal="center" vertical="center"/>
    </xf>
    <xf numFmtId="3" fontId="2" fillId="24" borderId="67" xfId="0" applyNumberFormat="1" applyFont="1" applyFill="1" applyBorder="1" applyAlignment="1">
      <alignment horizontal="center" vertical="center"/>
    </xf>
    <xf numFmtId="3" fontId="2" fillId="24" borderId="61" xfId="0" applyNumberFormat="1" applyFont="1" applyFill="1" applyBorder="1" applyAlignment="1">
      <alignment horizontal="center" vertical="center"/>
    </xf>
    <xf numFmtId="3" fontId="47" fillId="24" borderId="52" xfId="0" applyNumberFormat="1" applyFont="1" applyFill="1" applyBorder="1" applyAlignment="1">
      <alignment horizontal="center" vertical="center" wrapText="1"/>
    </xf>
    <xf numFmtId="3" fontId="47" fillId="24" borderId="31" xfId="0" applyNumberFormat="1" applyFont="1" applyFill="1" applyBorder="1" applyAlignment="1">
      <alignment horizontal="center" vertical="center" wrapText="1"/>
    </xf>
    <xf numFmtId="0" fontId="2" fillId="28" borderId="66" xfId="0" applyFont="1" applyFill="1" applyBorder="1" applyAlignment="1">
      <alignment horizontal="center" vertical="center"/>
    </xf>
    <xf numFmtId="0" fontId="2" fillId="28" borderId="67" xfId="0" applyFont="1" applyFill="1" applyBorder="1" applyAlignment="1">
      <alignment horizontal="center" vertical="center"/>
    </xf>
    <xf numFmtId="0" fontId="2" fillId="28" borderId="61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24" borderId="98" xfId="0" applyNumberFormat="1" applyFont="1" applyFill="1" applyBorder="1" applyAlignment="1">
      <alignment horizontal="center" vertical="center" wrapText="1"/>
    </xf>
    <xf numFmtId="3" fontId="2" fillId="24" borderId="78" xfId="0" applyNumberFormat="1" applyFont="1" applyFill="1" applyBorder="1" applyAlignment="1">
      <alignment horizontal="center" vertical="center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center" vertical="center" wrapText="1"/>
    </xf>
    <xf numFmtId="0" fontId="2" fillId="24" borderId="71" xfId="0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0" fontId="2" fillId="24" borderId="72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5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25" borderId="41" xfId="0" applyFont="1" applyFill="1" applyBorder="1" applyAlignment="1">
      <alignment horizontal="left" vertical="center"/>
    </xf>
    <xf numFmtId="0" fontId="2" fillId="25" borderId="45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right" vertical="center" wrapText="1"/>
    </xf>
    <xf numFmtId="3" fontId="2" fillId="24" borderId="37" xfId="0" applyNumberFormat="1" applyFont="1" applyFill="1" applyBorder="1" applyAlignment="1">
      <alignment horizontal="center" vertical="center" shrinkToFit="1"/>
    </xf>
    <xf numFmtId="3" fontId="2" fillId="24" borderId="72" xfId="0" applyNumberFormat="1" applyFont="1" applyFill="1" applyBorder="1" applyAlignment="1">
      <alignment horizontal="center" vertical="center" shrinkToFit="1"/>
    </xf>
    <xf numFmtId="0" fontId="2" fillId="1" borderId="37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right" vertical="center" wrapText="1"/>
    </xf>
    <xf numFmtId="0" fontId="50" fillId="0" borderId="0" xfId="40" applyFont="1" applyAlignment="1">
      <alignment horizontal="center"/>
    </xf>
    <xf numFmtId="0" fontId="48" fillId="0" borderId="66" xfId="40" applyFont="1" applyBorder="1" applyAlignment="1">
      <alignment horizontal="center"/>
    </xf>
    <xf numFmtId="0" fontId="48" fillId="0" borderId="67" xfId="40" applyFont="1" applyBorder="1" applyAlignment="1">
      <alignment horizontal="center"/>
    </xf>
    <xf numFmtId="0" fontId="48" fillId="0" borderId="61" xfId="40" applyFont="1" applyBorder="1" applyAlignment="1">
      <alignment horizontal="center"/>
    </xf>
    <xf numFmtId="0" fontId="50" fillId="0" borderId="0" xfId="41" applyFont="1" applyAlignment="1">
      <alignment horizontal="right" wrapText="1"/>
    </xf>
    <xf numFmtId="0" fontId="48" fillId="0" borderId="0" xfId="41" applyFont="1" applyAlignment="1">
      <alignment horizontal="center"/>
    </xf>
    <xf numFmtId="0" fontId="55" fillId="0" borderId="0" xfId="0" applyFont="1" applyAlignment="1">
      <alignment horizontal="right" vertical="center"/>
    </xf>
    <xf numFmtId="0" fontId="2" fillId="0" borderId="93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27" borderId="15" xfId="0" applyFont="1" applyFill="1" applyBorder="1" applyAlignment="1">
      <alignment horizontal="center" vertical="center" wrapText="1"/>
    </xf>
    <xf numFmtId="0" fontId="2" fillId="27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7" borderId="3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center" vertical="center" wrapText="1"/>
    </xf>
    <xf numFmtId="0" fontId="2" fillId="26" borderId="49" xfId="0" applyFont="1" applyFill="1" applyBorder="1" applyAlignment="1">
      <alignment horizontal="center" vertical="center" wrapText="1"/>
    </xf>
    <xf numFmtId="0" fontId="2" fillId="26" borderId="62" xfId="0" applyFont="1" applyFill="1" applyBorder="1" applyAlignment="1">
      <alignment horizontal="center" vertical="center" wrapText="1"/>
    </xf>
    <xf numFmtId="0" fontId="2" fillId="26" borderId="5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1" fillId="0" borderId="37" xfId="38" applyFont="1" applyFill="1" applyBorder="1" applyAlignment="1" applyProtection="1">
      <alignment horizontal="center" vertical="center"/>
      <protection locked="0"/>
    </xf>
    <xf numFmtId="0" fontId="31" fillId="0" borderId="40" xfId="38" applyFont="1" applyFill="1" applyBorder="1" applyAlignment="1" applyProtection="1">
      <alignment horizontal="center" vertical="center"/>
      <protection locked="0"/>
    </xf>
    <xf numFmtId="0" fontId="31" fillId="0" borderId="72" xfId="38" applyFont="1" applyFill="1" applyBorder="1" applyAlignment="1" applyProtection="1">
      <alignment horizontal="center" vertical="center"/>
      <protection locked="0"/>
    </xf>
    <xf numFmtId="0" fontId="46" fillId="0" borderId="0" xfId="38" applyFont="1" applyFill="1" applyBorder="1" applyAlignment="1">
      <alignment horizontal="left" vertical="top" wrapText="1"/>
    </xf>
    <xf numFmtId="0" fontId="31" fillId="0" borderId="66" xfId="38" applyFont="1" applyFill="1" applyBorder="1" applyAlignment="1" applyProtection="1">
      <alignment horizontal="center" vertical="center" wrapText="1"/>
    </xf>
    <xf numFmtId="0" fontId="31" fillId="0" borderId="67" xfId="38" applyFont="1" applyFill="1" applyBorder="1" applyAlignment="1" applyProtection="1">
      <alignment horizontal="center" vertical="center" wrapText="1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45" xfId="38" applyFont="1" applyFill="1" applyBorder="1" applyAlignment="1" applyProtection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1" fillId="0" borderId="72" xfId="38" applyFont="1" applyFill="1" applyBorder="1" applyAlignment="1" applyProtection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52" fillId="0" borderId="0" xfId="42" applyFont="1" applyAlignment="1">
      <alignment horizontal="center"/>
    </xf>
    <xf numFmtId="0" fontId="64" fillId="0" borderId="0" xfId="0" applyFont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56" fillId="28" borderId="102" xfId="0" applyFont="1" applyFill="1" applyBorder="1" applyAlignment="1">
      <alignment horizontal="center" vertical="center" wrapText="1"/>
    </xf>
    <xf numFmtId="0" fontId="56" fillId="28" borderId="103" xfId="0" applyFont="1" applyFill="1" applyBorder="1" applyAlignment="1">
      <alignment horizontal="center" vertic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19 Szoc.pol juttatások-2015" xfId="41"/>
    <cellStyle name="Normál_5. 2015-közvetett támogatás" xfId="42"/>
    <cellStyle name="Normál_KVRENMUNKA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3"/>
  <sheetViews>
    <sheetView view="pageBreakPreview" zoomScale="175" zoomScaleNormal="100" zoomScaleSheetLayoutView="175" workbookViewId="0">
      <selection sqref="A1:B1"/>
    </sheetView>
  </sheetViews>
  <sheetFormatPr defaultRowHeight="12.75" x14ac:dyDescent="0.2"/>
  <cols>
    <col min="1" max="1" width="11" customWidth="1"/>
    <col min="2" max="2" width="76.140625" customWidth="1"/>
  </cols>
  <sheetData>
    <row r="1" spans="1:3" ht="26.25" customHeight="1" x14ac:dyDescent="0.2">
      <c r="A1" s="571" t="s">
        <v>474</v>
      </c>
      <c r="B1" s="571"/>
      <c r="C1" s="425"/>
    </row>
    <row r="2" spans="1:3" x14ac:dyDescent="0.2">
      <c r="A2" s="423"/>
      <c r="B2" s="423" t="s">
        <v>419</v>
      </c>
    </row>
    <row r="3" spans="1:3" ht="112.5" customHeight="1" x14ac:dyDescent="0.2">
      <c r="A3" s="572" t="s">
        <v>224</v>
      </c>
      <c r="B3" s="572"/>
    </row>
    <row r="4" spans="1:3" ht="13.5" customHeight="1" thickBot="1" x14ac:dyDescent="0.25">
      <c r="A4" s="573"/>
      <c r="B4" s="573"/>
    </row>
    <row r="5" spans="1:3" ht="18" customHeight="1" x14ac:dyDescent="0.2">
      <c r="A5" s="574" t="s">
        <v>225</v>
      </c>
      <c r="B5" s="574" t="s">
        <v>226</v>
      </c>
    </row>
    <row r="6" spans="1:3" ht="13.5" thickBot="1" x14ac:dyDescent="0.25">
      <c r="A6" s="575"/>
      <c r="B6" s="575"/>
    </row>
    <row r="7" spans="1:3" ht="65.25" customHeight="1" x14ac:dyDescent="0.2">
      <c r="A7" s="574" t="s">
        <v>227</v>
      </c>
      <c r="B7" s="574" t="s">
        <v>10</v>
      </c>
    </row>
    <row r="8" spans="1:3" ht="13.5" thickBot="1" x14ac:dyDescent="0.25">
      <c r="A8" s="575"/>
      <c r="B8" s="575"/>
    </row>
    <row r="9" spans="1:3" ht="15.75" x14ac:dyDescent="0.2">
      <c r="A9" s="274"/>
      <c r="B9" s="276"/>
    </row>
    <row r="10" spans="1:3" ht="15.75" x14ac:dyDescent="0.2">
      <c r="A10" s="274" t="s">
        <v>228</v>
      </c>
      <c r="B10" s="276" t="s">
        <v>60</v>
      </c>
    </row>
    <row r="11" spans="1:3" ht="16.5" thickBot="1" x14ac:dyDescent="0.25">
      <c r="A11" s="275"/>
      <c r="B11" s="277"/>
    </row>
    <row r="12" spans="1:3" ht="15.75" x14ac:dyDescent="0.2">
      <c r="A12" s="278"/>
    </row>
    <row r="13" spans="1:3" ht="18.75" x14ac:dyDescent="0.2">
      <c r="A13" s="279"/>
    </row>
  </sheetData>
  <mergeCells count="6">
    <mergeCell ref="A1:B1"/>
    <mergeCell ref="A3:B4"/>
    <mergeCell ref="A5:A6"/>
    <mergeCell ref="B5:B6"/>
    <mergeCell ref="A7:A8"/>
    <mergeCell ref="B7:B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3"/>
  <sheetViews>
    <sheetView view="pageBreakPreview" zoomScale="145" zoomScaleNormal="100" zoomScaleSheetLayoutView="145" workbookViewId="0">
      <selection sqref="A1:D1"/>
    </sheetView>
  </sheetViews>
  <sheetFormatPr defaultRowHeight="12.75" x14ac:dyDescent="0.2"/>
  <cols>
    <col min="1" max="1" width="7.42578125" style="175" customWidth="1"/>
    <col min="2" max="2" width="38.7109375" style="175" customWidth="1"/>
    <col min="3" max="3" width="18.42578125" style="175" customWidth="1"/>
    <col min="4" max="4" width="16.85546875" style="175" customWidth="1"/>
    <col min="5" max="16384" width="9.140625" style="175"/>
  </cols>
  <sheetData>
    <row r="1" spans="1:6" ht="26.25" customHeight="1" x14ac:dyDescent="0.2">
      <c r="A1" s="701" t="s">
        <v>480</v>
      </c>
      <c r="B1" s="701"/>
      <c r="C1" s="701"/>
      <c r="D1" s="701"/>
      <c r="E1" s="177"/>
      <c r="F1" s="177"/>
    </row>
    <row r="2" spans="1:6" x14ac:dyDescent="0.2">
      <c r="A2" s="419"/>
      <c r="B2" s="419"/>
      <c r="D2" s="419" t="s">
        <v>426</v>
      </c>
      <c r="E2" s="177"/>
      <c r="F2" s="177"/>
    </row>
    <row r="3" spans="1:6" x14ac:dyDescent="0.2">
      <c r="A3" s="702" t="s">
        <v>193</v>
      </c>
      <c r="B3" s="702"/>
      <c r="C3" s="702"/>
      <c r="D3" s="702"/>
      <c r="E3" s="176"/>
      <c r="F3" s="176"/>
    </row>
    <row r="4" spans="1:6" x14ac:dyDescent="0.2">
      <c r="A4" s="702" t="s">
        <v>402</v>
      </c>
      <c r="B4" s="702"/>
      <c r="C4" s="702"/>
      <c r="D4" s="702"/>
      <c r="E4" s="235"/>
      <c r="F4" s="235"/>
    </row>
    <row r="5" spans="1:6" ht="13.5" thickBot="1" x14ac:dyDescent="0.25"/>
    <row r="6" spans="1:6" x14ac:dyDescent="0.2">
      <c r="A6" s="236" t="s">
        <v>196</v>
      </c>
      <c r="B6" s="237"/>
      <c r="C6" s="241"/>
      <c r="D6" s="544"/>
    </row>
    <row r="7" spans="1:6" ht="26.25" thickBot="1" x14ac:dyDescent="0.25">
      <c r="A7" s="238" t="s">
        <v>62</v>
      </c>
      <c r="B7" s="238" t="s">
        <v>197</v>
      </c>
      <c r="C7" s="242" t="s">
        <v>64</v>
      </c>
      <c r="D7" s="549" t="s">
        <v>442</v>
      </c>
    </row>
    <row r="8" spans="1:6" ht="27" customHeight="1" x14ac:dyDescent="0.2">
      <c r="A8" s="243" t="s">
        <v>214</v>
      </c>
      <c r="B8" s="239" t="s">
        <v>203</v>
      </c>
      <c r="C8" s="397">
        <v>2220000</v>
      </c>
      <c r="D8" s="545">
        <v>2120000</v>
      </c>
    </row>
    <row r="9" spans="1:6" ht="27" customHeight="1" x14ac:dyDescent="0.2">
      <c r="A9" s="244" t="s">
        <v>213</v>
      </c>
      <c r="B9" s="240" t="s">
        <v>204</v>
      </c>
      <c r="C9" s="398">
        <v>250000</v>
      </c>
      <c r="D9" s="545">
        <f>140000+140000-105000</f>
        <v>175000</v>
      </c>
    </row>
    <row r="10" spans="1:6" ht="27" customHeight="1" x14ac:dyDescent="0.2">
      <c r="A10" s="244" t="s">
        <v>214</v>
      </c>
      <c r="B10" s="240" t="s">
        <v>205</v>
      </c>
      <c r="C10" s="398">
        <v>2220000</v>
      </c>
      <c r="D10" s="545">
        <v>2040000</v>
      </c>
    </row>
    <row r="11" spans="1:6" ht="27" customHeight="1" x14ac:dyDescent="0.2">
      <c r="A11" s="244" t="s">
        <v>214</v>
      </c>
      <c r="B11" s="240" t="s">
        <v>206</v>
      </c>
      <c r="C11" s="398">
        <v>50000</v>
      </c>
      <c r="D11" s="545">
        <v>50000</v>
      </c>
    </row>
    <row r="12" spans="1:6" ht="27" customHeight="1" x14ac:dyDescent="0.2">
      <c r="A12" s="244" t="s">
        <v>214</v>
      </c>
      <c r="B12" s="240" t="s">
        <v>207</v>
      </c>
      <c r="C12" s="398">
        <v>550000</v>
      </c>
      <c r="D12" s="545">
        <v>0</v>
      </c>
    </row>
    <row r="13" spans="1:6" ht="27" customHeight="1" thickBot="1" x14ac:dyDescent="0.25">
      <c r="A13" s="238" t="s">
        <v>198</v>
      </c>
      <c r="B13" s="546"/>
      <c r="C13" s="399">
        <f>SUM(C8:C12)</f>
        <v>5290000</v>
      </c>
      <c r="D13" s="399">
        <f>SUM(D8:D12)</f>
        <v>4385000</v>
      </c>
    </row>
  </sheetData>
  <mergeCells count="3">
    <mergeCell ref="A1:D1"/>
    <mergeCell ref="A3:D3"/>
    <mergeCell ref="A4:D4"/>
  </mergeCells>
  <phoneticPr fontId="22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8"/>
  <sheetViews>
    <sheetView view="pageBreakPreview" zoomScale="130" zoomScaleNormal="100" zoomScaleSheetLayoutView="130" workbookViewId="0">
      <selection sqref="A1:N1"/>
    </sheetView>
  </sheetViews>
  <sheetFormatPr defaultRowHeight="12.75" x14ac:dyDescent="0.2"/>
  <cols>
    <col min="1" max="1" width="31" customWidth="1"/>
    <col min="2" max="14" width="9.7109375" customWidth="1"/>
    <col min="15" max="15" width="12" customWidth="1"/>
  </cols>
  <sheetData>
    <row r="1" spans="1:15" ht="15.75" x14ac:dyDescent="0.2">
      <c r="A1" s="703" t="s">
        <v>481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</row>
    <row r="2" spans="1:15" ht="15.75" x14ac:dyDescent="0.25">
      <c r="A2" s="278"/>
      <c r="N2" s="428" t="s">
        <v>427</v>
      </c>
    </row>
    <row r="3" spans="1:15" ht="15.75" x14ac:dyDescent="0.2">
      <c r="A3" s="707" t="s">
        <v>10</v>
      </c>
      <c r="B3" s="707"/>
      <c r="C3" s="707"/>
      <c r="D3" s="707"/>
      <c r="E3" s="707"/>
      <c r="F3" s="707"/>
      <c r="G3" s="707"/>
      <c r="H3" s="707"/>
      <c r="I3" s="707"/>
      <c r="J3" s="707"/>
      <c r="K3" s="707"/>
      <c r="L3" s="707"/>
      <c r="M3" s="707"/>
      <c r="N3" s="707"/>
    </row>
    <row r="4" spans="1:15" ht="15.75" x14ac:dyDescent="0.2">
      <c r="A4" s="707"/>
      <c r="B4" s="707"/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</row>
    <row r="5" spans="1:15" ht="15.75" x14ac:dyDescent="0.2">
      <c r="A5" s="707" t="s">
        <v>331</v>
      </c>
      <c r="B5" s="707"/>
      <c r="C5" s="707"/>
      <c r="D5" s="707"/>
      <c r="E5" s="707"/>
      <c r="F5" s="707"/>
      <c r="G5" s="707"/>
      <c r="H5" s="707"/>
      <c r="I5" s="707"/>
      <c r="J5" s="707"/>
      <c r="K5" s="707"/>
      <c r="L5" s="707"/>
      <c r="M5" s="707"/>
      <c r="N5" s="707"/>
    </row>
    <row r="6" spans="1:15" ht="16.5" thickBot="1" x14ac:dyDescent="0.25">
      <c r="A6" s="358"/>
    </row>
    <row r="7" spans="1:15" ht="18.75" customHeight="1" thickTop="1" thickBot="1" x14ac:dyDescent="0.25">
      <c r="A7" s="359" t="s">
        <v>16</v>
      </c>
      <c r="B7" s="360" t="s">
        <v>332</v>
      </c>
      <c r="C7" s="360" t="s">
        <v>333</v>
      </c>
      <c r="D7" s="360" t="s">
        <v>334</v>
      </c>
      <c r="E7" s="360" t="s">
        <v>335</v>
      </c>
      <c r="F7" s="360" t="s">
        <v>336</v>
      </c>
      <c r="G7" s="360" t="s">
        <v>337</v>
      </c>
      <c r="H7" s="360" t="s">
        <v>338</v>
      </c>
      <c r="I7" s="360" t="s">
        <v>339</v>
      </c>
      <c r="J7" s="360" t="s">
        <v>340</v>
      </c>
      <c r="K7" s="360" t="s">
        <v>341</v>
      </c>
      <c r="L7" s="360" t="s">
        <v>342</v>
      </c>
      <c r="M7" s="361" t="s">
        <v>343</v>
      </c>
      <c r="N7" s="361" t="s">
        <v>344</v>
      </c>
    </row>
    <row r="8" spans="1:15" ht="18.75" customHeight="1" thickTop="1" thickBot="1" x14ac:dyDescent="0.25">
      <c r="A8" s="704" t="s">
        <v>345</v>
      </c>
      <c r="B8" s="705"/>
      <c r="C8" s="705"/>
      <c r="D8" s="705"/>
      <c r="E8" s="705"/>
      <c r="F8" s="705"/>
      <c r="G8" s="705"/>
      <c r="H8" s="705"/>
      <c r="I8" s="705"/>
      <c r="J8" s="705"/>
      <c r="K8" s="705"/>
      <c r="L8" s="705"/>
      <c r="M8" s="705"/>
      <c r="N8" s="706"/>
    </row>
    <row r="9" spans="1:15" ht="18.75" customHeight="1" thickTop="1" thickBot="1" x14ac:dyDescent="0.25">
      <c r="A9" s="400" t="s">
        <v>346</v>
      </c>
      <c r="B9" s="402">
        <f>$O9/12</f>
        <v>1203407.4166666667</v>
      </c>
      <c r="C9" s="402">
        <f t="shared" ref="C9:M9" si="0">$O9/12</f>
        <v>1203407.4166666667</v>
      </c>
      <c r="D9" s="402">
        <f t="shared" si="0"/>
        <v>1203407.4166666667</v>
      </c>
      <c r="E9" s="402">
        <f t="shared" si="0"/>
        <v>1203407.4166666667</v>
      </c>
      <c r="F9" s="402">
        <f t="shared" si="0"/>
        <v>1203407.4166666667</v>
      </c>
      <c r="G9" s="402">
        <f t="shared" si="0"/>
        <v>1203407.4166666667</v>
      </c>
      <c r="H9" s="402">
        <f t="shared" si="0"/>
        <v>1203407.4166666667</v>
      </c>
      <c r="I9" s="402">
        <f t="shared" si="0"/>
        <v>1203407.4166666667</v>
      </c>
      <c r="J9" s="402">
        <f t="shared" si="0"/>
        <v>1203407.4166666667</v>
      </c>
      <c r="K9" s="402">
        <f t="shared" si="0"/>
        <v>1203407.4166666667</v>
      </c>
      <c r="L9" s="402">
        <f t="shared" si="0"/>
        <v>1203407.4166666667</v>
      </c>
      <c r="M9" s="402">
        <f t="shared" si="0"/>
        <v>1203407.4166666667</v>
      </c>
      <c r="N9" s="567">
        <f>SUM(B9:M9)</f>
        <v>14440888.999999998</v>
      </c>
      <c r="O9" s="385">
        <v>14440889</v>
      </c>
    </row>
    <row r="10" spans="1:15" ht="18.75" customHeight="1" thickTop="1" thickBot="1" x14ac:dyDescent="0.25">
      <c r="A10" s="400" t="s">
        <v>173</v>
      </c>
      <c r="B10" s="402"/>
      <c r="C10" s="402"/>
      <c r="D10" s="402">
        <f>$O10/2</f>
        <v>9581000</v>
      </c>
      <c r="E10" s="402"/>
      <c r="F10" s="402"/>
      <c r="G10" s="402"/>
      <c r="H10" s="402"/>
      <c r="I10" s="402"/>
      <c r="J10" s="402">
        <f>$O10/2</f>
        <v>9581000</v>
      </c>
      <c r="K10" s="402"/>
      <c r="L10" s="402"/>
      <c r="M10" s="402"/>
      <c r="N10" s="362">
        <f t="shared" ref="N10:N14" si="1">SUM(B10:M10)</f>
        <v>19162000</v>
      </c>
      <c r="O10" s="385">
        <v>19162000</v>
      </c>
    </row>
    <row r="11" spans="1:15" ht="18.75" customHeight="1" thickTop="1" thickBot="1" x14ac:dyDescent="0.25">
      <c r="A11" s="400" t="s">
        <v>128</v>
      </c>
      <c r="B11" s="402">
        <f>$O11/12</f>
        <v>5897626.333333333</v>
      </c>
      <c r="C11" s="402">
        <f t="shared" ref="C11:M11" si="2">$O11/12</f>
        <v>5897626.333333333</v>
      </c>
      <c r="D11" s="402">
        <f t="shared" si="2"/>
        <v>5897626.333333333</v>
      </c>
      <c r="E11" s="402">
        <f t="shared" si="2"/>
        <v>5897626.333333333</v>
      </c>
      <c r="F11" s="402">
        <f t="shared" si="2"/>
        <v>5897626.333333333</v>
      </c>
      <c r="G11" s="402">
        <f t="shared" si="2"/>
        <v>5897626.333333333</v>
      </c>
      <c r="H11" s="402">
        <f t="shared" si="2"/>
        <v>5897626.333333333</v>
      </c>
      <c r="I11" s="402">
        <f t="shared" si="2"/>
        <v>5897626.333333333</v>
      </c>
      <c r="J11" s="402">
        <f t="shared" si="2"/>
        <v>5897626.333333333</v>
      </c>
      <c r="K11" s="402">
        <f t="shared" si="2"/>
        <v>5897626.333333333</v>
      </c>
      <c r="L11" s="402">
        <f t="shared" si="2"/>
        <v>5897626.333333333</v>
      </c>
      <c r="M11" s="402">
        <f t="shared" si="2"/>
        <v>5897626.333333333</v>
      </c>
      <c r="N11" s="362">
        <f t="shared" si="1"/>
        <v>70771516.000000015</v>
      </c>
      <c r="O11" s="385">
        <v>70771516</v>
      </c>
    </row>
    <row r="12" spans="1:15" ht="18.75" customHeight="1" thickTop="1" thickBot="1" x14ac:dyDescent="0.25">
      <c r="A12" s="400" t="s">
        <v>347</v>
      </c>
      <c r="B12" s="402">
        <f>O12/2</f>
        <v>818789.5</v>
      </c>
      <c r="C12" s="402">
        <f>O12/2</f>
        <v>818789.5</v>
      </c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362">
        <f t="shared" si="1"/>
        <v>1637579</v>
      </c>
      <c r="O12" s="385">
        <v>1637579</v>
      </c>
    </row>
    <row r="13" spans="1:15" ht="18.75" customHeight="1" thickTop="1" thickBot="1" x14ac:dyDescent="0.25">
      <c r="A13" s="400" t="s">
        <v>470</v>
      </c>
      <c r="B13" s="402">
        <v>3142336</v>
      </c>
      <c r="C13" s="402">
        <v>342748</v>
      </c>
      <c r="D13" s="402"/>
      <c r="E13" s="402"/>
      <c r="F13" s="402"/>
      <c r="G13" s="402"/>
      <c r="H13" s="402"/>
      <c r="I13" s="402">
        <v>3716000</v>
      </c>
      <c r="J13" s="402">
        <v>662907</v>
      </c>
      <c r="K13" s="402">
        <v>14996308</v>
      </c>
      <c r="L13" s="402">
        <v>-342748</v>
      </c>
      <c r="M13" s="402">
        <v>1531579</v>
      </c>
      <c r="N13" s="567">
        <f>SUM(B13:M13)</f>
        <v>24049130</v>
      </c>
      <c r="O13" s="385">
        <v>24049130</v>
      </c>
    </row>
    <row r="14" spans="1:15" ht="18.75" customHeight="1" thickTop="1" thickBot="1" x14ac:dyDescent="0.25">
      <c r="A14" s="400" t="s">
        <v>348</v>
      </c>
      <c r="B14" s="402">
        <f>O14</f>
        <v>25210085</v>
      </c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362">
        <f t="shared" si="1"/>
        <v>25210085</v>
      </c>
      <c r="O14" s="385">
        <f>'2a'!J25</f>
        <v>25210085</v>
      </c>
    </row>
    <row r="15" spans="1:15" ht="18.75" customHeight="1" thickTop="1" thickBot="1" x14ac:dyDescent="0.25">
      <c r="A15" s="363" t="s">
        <v>349</v>
      </c>
      <c r="B15" s="404">
        <f>SUM(B9:B14)</f>
        <v>36272244.25</v>
      </c>
      <c r="C15" s="404">
        <f t="shared" ref="C15:M15" si="3">SUM(C9:C14)</f>
        <v>8262571.25</v>
      </c>
      <c r="D15" s="404">
        <f t="shared" si="3"/>
        <v>16682033.75</v>
      </c>
      <c r="E15" s="404">
        <f t="shared" si="3"/>
        <v>7101033.75</v>
      </c>
      <c r="F15" s="404">
        <f t="shared" si="3"/>
        <v>7101033.75</v>
      </c>
      <c r="G15" s="404">
        <f t="shared" si="3"/>
        <v>7101033.75</v>
      </c>
      <c r="H15" s="404">
        <f t="shared" si="3"/>
        <v>7101033.75</v>
      </c>
      <c r="I15" s="404">
        <f t="shared" si="3"/>
        <v>10817033.75</v>
      </c>
      <c r="J15" s="404">
        <f t="shared" si="3"/>
        <v>17344940.75</v>
      </c>
      <c r="K15" s="404">
        <f t="shared" si="3"/>
        <v>22097341.75</v>
      </c>
      <c r="L15" s="404">
        <f t="shared" si="3"/>
        <v>6758285.75</v>
      </c>
      <c r="M15" s="404">
        <f t="shared" si="3"/>
        <v>8632612.75</v>
      </c>
      <c r="N15" s="567">
        <f>SUM(B15:M15)</f>
        <v>155271199</v>
      </c>
      <c r="O15" s="385">
        <f>SUM(O9:O14)</f>
        <v>155271199</v>
      </c>
    </row>
    <row r="16" spans="1:15" ht="18.75" customHeight="1" thickTop="1" thickBot="1" x14ac:dyDescent="0.25">
      <c r="A16" s="704" t="s">
        <v>350</v>
      </c>
      <c r="B16" s="705"/>
      <c r="C16" s="705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6"/>
    </row>
    <row r="17" spans="1:15" ht="18.75" customHeight="1" thickTop="1" thickBot="1" x14ac:dyDescent="0.25">
      <c r="A17" s="400" t="s">
        <v>23</v>
      </c>
      <c r="B17" s="402">
        <f>$O17/12</f>
        <v>3347532.3333333335</v>
      </c>
      <c r="C17" s="402">
        <f t="shared" ref="C17:M18" si="4">$O17/12</f>
        <v>3347532.3333333335</v>
      </c>
      <c r="D17" s="402">
        <f t="shared" si="4"/>
        <v>3347532.3333333335</v>
      </c>
      <c r="E17" s="402">
        <f t="shared" si="4"/>
        <v>3347532.3333333335</v>
      </c>
      <c r="F17" s="402">
        <f t="shared" si="4"/>
        <v>3347532.3333333335</v>
      </c>
      <c r="G17" s="402">
        <f t="shared" si="4"/>
        <v>3347532.3333333335</v>
      </c>
      <c r="H17" s="402">
        <f t="shared" si="4"/>
        <v>3347532.3333333335</v>
      </c>
      <c r="I17" s="402">
        <f t="shared" si="4"/>
        <v>3347532.3333333335</v>
      </c>
      <c r="J17" s="402">
        <f t="shared" si="4"/>
        <v>3347532.3333333335</v>
      </c>
      <c r="K17" s="402">
        <f t="shared" si="4"/>
        <v>3347532.3333333335</v>
      </c>
      <c r="L17" s="402">
        <f t="shared" si="4"/>
        <v>3347532.3333333335</v>
      </c>
      <c r="M17" s="402">
        <f t="shared" si="4"/>
        <v>3347532.3333333335</v>
      </c>
      <c r="N17" s="362">
        <f>SUM(B17:M17)</f>
        <v>40170388</v>
      </c>
      <c r="O17">
        <v>40170388</v>
      </c>
    </row>
    <row r="18" spans="1:15" ht="18.75" customHeight="1" thickTop="1" thickBot="1" x14ac:dyDescent="0.25">
      <c r="A18" s="400" t="s">
        <v>351</v>
      </c>
      <c r="B18" s="402">
        <f>$O18/12</f>
        <v>614655.91666666663</v>
      </c>
      <c r="C18" s="402">
        <f t="shared" si="4"/>
        <v>614655.91666666663</v>
      </c>
      <c r="D18" s="402">
        <f t="shared" si="4"/>
        <v>614655.91666666663</v>
      </c>
      <c r="E18" s="402">
        <f t="shared" si="4"/>
        <v>614655.91666666663</v>
      </c>
      <c r="F18" s="402">
        <f t="shared" si="4"/>
        <v>614655.91666666663</v>
      </c>
      <c r="G18" s="402">
        <f t="shared" si="4"/>
        <v>614655.91666666663</v>
      </c>
      <c r="H18" s="402">
        <f t="shared" si="4"/>
        <v>614655.91666666663</v>
      </c>
      <c r="I18" s="402">
        <f t="shared" si="4"/>
        <v>614655.91666666663</v>
      </c>
      <c r="J18" s="402">
        <f t="shared" si="4"/>
        <v>614655.91666666663</v>
      </c>
      <c r="K18" s="402">
        <f t="shared" si="4"/>
        <v>614655.91666666663</v>
      </c>
      <c r="L18" s="402">
        <f t="shared" si="4"/>
        <v>614655.91666666663</v>
      </c>
      <c r="M18" s="402">
        <f t="shared" si="4"/>
        <v>614655.91666666663</v>
      </c>
      <c r="N18" s="362">
        <f t="shared" ref="N18:N27" si="5">SUM(B18:M18)</f>
        <v>7375871.0000000009</v>
      </c>
      <c r="O18">
        <v>7375871</v>
      </c>
    </row>
    <row r="19" spans="1:15" ht="18.75" customHeight="1" thickTop="1" thickBot="1" x14ac:dyDescent="0.25">
      <c r="A19" s="400" t="s">
        <v>27</v>
      </c>
      <c r="B19" s="402">
        <f t="shared" ref="B19:M20" si="6">$O19/12</f>
        <v>3840819.0833333335</v>
      </c>
      <c r="C19" s="402">
        <f t="shared" si="6"/>
        <v>3840819.0833333335</v>
      </c>
      <c r="D19" s="402">
        <f t="shared" si="6"/>
        <v>3840819.0833333335</v>
      </c>
      <c r="E19" s="402">
        <f t="shared" si="6"/>
        <v>3840819.0833333335</v>
      </c>
      <c r="F19" s="402">
        <f t="shared" si="6"/>
        <v>3840819.0833333335</v>
      </c>
      <c r="G19" s="402">
        <f t="shared" si="6"/>
        <v>3840819.0833333335</v>
      </c>
      <c r="H19" s="402">
        <f t="shared" si="6"/>
        <v>3840819.0833333335</v>
      </c>
      <c r="I19" s="402">
        <f t="shared" si="6"/>
        <v>3840819.0833333335</v>
      </c>
      <c r="J19" s="402">
        <f t="shared" si="6"/>
        <v>3840819.0833333335</v>
      </c>
      <c r="K19" s="402">
        <f t="shared" si="6"/>
        <v>3840819.0833333335</v>
      </c>
      <c r="L19" s="402">
        <f t="shared" si="6"/>
        <v>3840819.0833333335</v>
      </c>
      <c r="M19" s="402">
        <f t="shared" si="6"/>
        <v>3840819.0833333335</v>
      </c>
      <c r="N19" s="362">
        <f t="shared" si="5"/>
        <v>46089829.000000007</v>
      </c>
      <c r="O19">
        <v>46089829</v>
      </c>
    </row>
    <row r="20" spans="1:15" ht="18.75" customHeight="1" thickTop="1" thickBot="1" x14ac:dyDescent="0.25">
      <c r="A20" s="400" t="s">
        <v>352</v>
      </c>
      <c r="B20" s="402">
        <f t="shared" si="6"/>
        <v>340833.33333333331</v>
      </c>
      <c r="C20" s="402">
        <f t="shared" si="6"/>
        <v>340833.33333333331</v>
      </c>
      <c r="D20" s="402">
        <f t="shared" si="6"/>
        <v>340833.33333333331</v>
      </c>
      <c r="E20" s="402">
        <f t="shared" si="6"/>
        <v>340833.33333333331</v>
      </c>
      <c r="F20" s="402">
        <f t="shared" si="6"/>
        <v>340833.33333333331</v>
      </c>
      <c r="G20" s="402">
        <f t="shared" si="6"/>
        <v>340833.33333333331</v>
      </c>
      <c r="H20" s="402">
        <f t="shared" si="6"/>
        <v>340833.33333333331</v>
      </c>
      <c r="I20" s="402">
        <f t="shared" si="6"/>
        <v>340833.33333333331</v>
      </c>
      <c r="J20" s="402">
        <f t="shared" si="6"/>
        <v>340833.33333333331</v>
      </c>
      <c r="K20" s="402">
        <f t="shared" si="6"/>
        <v>340833.33333333331</v>
      </c>
      <c r="L20" s="402">
        <f t="shared" si="6"/>
        <v>340833.33333333331</v>
      </c>
      <c r="M20" s="402">
        <f t="shared" si="6"/>
        <v>340833.33333333331</v>
      </c>
      <c r="N20" s="362">
        <f t="shared" si="5"/>
        <v>4090000.0000000005</v>
      </c>
      <c r="O20">
        <v>4090000</v>
      </c>
    </row>
    <row r="21" spans="1:15" ht="24.75" customHeight="1" thickTop="1" thickBot="1" x14ac:dyDescent="0.25">
      <c r="A21" s="400" t="s">
        <v>471</v>
      </c>
      <c r="B21" s="402">
        <v>2294400</v>
      </c>
      <c r="C21" s="402"/>
      <c r="D21" s="402"/>
      <c r="E21" s="402"/>
      <c r="F21" s="402">
        <v>522000</v>
      </c>
      <c r="G21" s="402"/>
      <c r="H21" s="402"/>
      <c r="I21" s="402"/>
      <c r="J21" s="402"/>
      <c r="K21" s="402"/>
      <c r="L21" s="402"/>
      <c r="M21" s="402"/>
      <c r="N21" s="362">
        <v>2816400</v>
      </c>
    </row>
    <row r="22" spans="1:15" ht="18.75" customHeight="1" thickTop="1" thickBot="1" x14ac:dyDescent="0.25">
      <c r="A22" s="400" t="s">
        <v>353</v>
      </c>
      <c r="B22" s="402"/>
      <c r="C22" s="402"/>
      <c r="D22" s="402">
        <f>O22</f>
        <v>3269900</v>
      </c>
      <c r="E22" s="402"/>
      <c r="F22" s="402"/>
      <c r="G22" s="402"/>
      <c r="H22" s="402"/>
      <c r="I22" s="402"/>
      <c r="J22" s="402"/>
      <c r="K22" s="402"/>
      <c r="L22" s="402"/>
      <c r="M22" s="402"/>
      <c r="N22" s="362">
        <v>3269900</v>
      </c>
      <c r="O22">
        <v>3269900</v>
      </c>
    </row>
    <row r="23" spans="1:15" ht="18.75" customHeight="1" thickTop="1" thickBot="1" x14ac:dyDescent="0.25">
      <c r="A23" s="400" t="s">
        <v>354</v>
      </c>
      <c r="B23" s="402"/>
      <c r="C23" s="402"/>
      <c r="D23" s="402">
        <f>O23</f>
        <v>4589500</v>
      </c>
      <c r="E23" s="402"/>
      <c r="F23" s="402"/>
      <c r="G23" s="402"/>
      <c r="H23" s="402"/>
      <c r="I23" s="402"/>
      <c r="J23" s="402"/>
      <c r="K23" s="402"/>
      <c r="L23" s="402"/>
      <c r="M23" s="402"/>
      <c r="N23" s="362">
        <v>4589500</v>
      </c>
      <c r="O23">
        <v>4589500</v>
      </c>
    </row>
    <row r="24" spans="1:15" ht="18.75" customHeight="1" thickTop="1" thickBot="1" x14ac:dyDescent="0.25">
      <c r="A24" s="401" t="s">
        <v>202</v>
      </c>
      <c r="B24" s="402">
        <v>3500000</v>
      </c>
      <c r="C24" s="402">
        <v>1000000</v>
      </c>
      <c r="D24" s="402">
        <v>800000</v>
      </c>
      <c r="E24" s="402">
        <v>300000</v>
      </c>
      <c r="F24" s="402">
        <v>50000</v>
      </c>
      <c r="G24" s="402">
        <v>1600000</v>
      </c>
      <c r="H24" s="402"/>
      <c r="I24" s="402"/>
      <c r="J24" s="402"/>
      <c r="K24" s="402">
        <v>14000000</v>
      </c>
      <c r="L24" s="402">
        <v>200000</v>
      </c>
      <c r="M24" s="402">
        <f>19000000-82706</f>
        <v>18917294</v>
      </c>
      <c r="N24" s="362">
        <f t="shared" si="5"/>
        <v>40367294</v>
      </c>
      <c r="O24">
        <v>40367294</v>
      </c>
    </row>
    <row r="25" spans="1:15" ht="18.75" customHeight="1" thickTop="1" thickBot="1" x14ac:dyDescent="0.25">
      <c r="A25" s="401" t="s">
        <v>472</v>
      </c>
      <c r="B25" s="402">
        <v>2588931</v>
      </c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362">
        <v>2588931</v>
      </c>
      <c r="O25">
        <v>2588931</v>
      </c>
    </row>
    <row r="26" spans="1:15" ht="18.75" customHeight="1" thickTop="1" thickBot="1" x14ac:dyDescent="0.25">
      <c r="A26" s="400" t="s">
        <v>179</v>
      </c>
      <c r="B26" s="402"/>
      <c r="C26" s="402"/>
      <c r="D26" s="402"/>
      <c r="E26" s="402"/>
      <c r="F26" s="402"/>
      <c r="G26" s="402"/>
      <c r="H26" s="402"/>
      <c r="I26" s="402"/>
      <c r="J26" s="402"/>
      <c r="K26" s="402"/>
      <c r="L26" s="402"/>
      <c r="M26" s="402">
        <f>O26</f>
        <v>3913086</v>
      </c>
      <c r="N26" s="362">
        <v>3913086</v>
      </c>
      <c r="O26">
        <v>3913086</v>
      </c>
    </row>
    <row r="27" spans="1:15" ht="18.75" customHeight="1" thickTop="1" thickBot="1" x14ac:dyDescent="0.25">
      <c r="A27" s="363" t="s">
        <v>355</v>
      </c>
      <c r="B27" s="404">
        <f>SUM(B17:B26)</f>
        <v>16527171.666666668</v>
      </c>
      <c r="C27" s="404">
        <f t="shared" ref="C27:M27" si="7">SUM(C17:C26)</f>
        <v>9143840.6666666679</v>
      </c>
      <c r="D27" s="404">
        <f t="shared" si="7"/>
        <v>16803240.666666668</v>
      </c>
      <c r="E27" s="404">
        <f t="shared" si="7"/>
        <v>8443840.6666666679</v>
      </c>
      <c r="F27" s="404">
        <f t="shared" si="7"/>
        <v>8715840.6666666679</v>
      </c>
      <c r="G27" s="404">
        <f t="shared" si="7"/>
        <v>9743840.6666666679</v>
      </c>
      <c r="H27" s="404">
        <f t="shared" si="7"/>
        <v>8143840.666666667</v>
      </c>
      <c r="I27" s="404">
        <f t="shared" si="7"/>
        <v>8143840.666666667</v>
      </c>
      <c r="J27" s="404">
        <f t="shared" si="7"/>
        <v>8143840.666666667</v>
      </c>
      <c r="K27" s="404">
        <f t="shared" si="7"/>
        <v>22143840.666666668</v>
      </c>
      <c r="L27" s="404">
        <f t="shared" si="7"/>
        <v>8343840.666666667</v>
      </c>
      <c r="M27" s="404">
        <f t="shared" si="7"/>
        <v>30974220.666666668</v>
      </c>
      <c r="N27" s="362">
        <f t="shared" si="5"/>
        <v>155271199.00000003</v>
      </c>
      <c r="O27" s="403">
        <f>SUM(O17:O26)</f>
        <v>152454799</v>
      </c>
    </row>
    <row r="28" spans="1:15" ht="16.5" thickTop="1" x14ac:dyDescent="0.2">
      <c r="A28" s="278"/>
    </row>
  </sheetData>
  <mergeCells count="6">
    <mergeCell ref="A1:N1"/>
    <mergeCell ref="A8:N8"/>
    <mergeCell ref="A16:N16"/>
    <mergeCell ref="A5:N5"/>
    <mergeCell ref="A4:N4"/>
    <mergeCell ref="A3:N3"/>
  </mergeCells>
  <pageMargins left="0.7" right="0.7" top="0.75" bottom="0.75" header="0.3" footer="0.3"/>
  <pageSetup paperSize="9" scale="85" orientation="landscape" r:id="rId1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9"/>
  <sheetViews>
    <sheetView view="pageBreakPreview" zoomScale="130" zoomScaleNormal="100" zoomScaleSheetLayoutView="130" workbookViewId="0">
      <selection sqref="A1:D1"/>
    </sheetView>
  </sheetViews>
  <sheetFormatPr defaultRowHeight="12.75" x14ac:dyDescent="0.2"/>
  <cols>
    <col min="2" max="2" width="30.42578125" customWidth="1"/>
    <col min="3" max="3" width="13.7109375" customWidth="1"/>
    <col min="4" max="4" width="12.28515625" customWidth="1"/>
  </cols>
  <sheetData>
    <row r="1" spans="1:5" ht="24.75" customHeight="1" x14ac:dyDescent="0.2">
      <c r="A1" s="696" t="s">
        <v>479</v>
      </c>
      <c r="B1" s="696"/>
      <c r="C1" s="696"/>
      <c r="D1" s="696"/>
      <c r="E1" s="430"/>
    </row>
    <row r="2" spans="1:5" x14ac:dyDescent="0.2">
      <c r="A2" s="281"/>
      <c r="D2" s="429" t="s">
        <v>428</v>
      </c>
    </row>
    <row r="3" spans="1:5" x14ac:dyDescent="0.2">
      <c r="A3" s="281"/>
    </row>
    <row r="4" spans="1:5" x14ac:dyDescent="0.2">
      <c r="A4" s="715" t="s">
        <v>429</v>
      </c>
      <c r="B4" s="715"/>
      <c r="C4" s="715"/>
      <c r="D4" s="715"/>
    </row>
    <row r="5" spans="1:5" x14ac:dyDescent="0.2">
      <c r="A5" s="283"/>
    </row>
    <row r="6" spans="1:5" x14ac:dyDescent="0.2">
      <c r="A6" s="607" t="s">
        <v>34</v>
      </c>
      <c r="B6" s="607"/>
      <c r="C6" s="607"/>
      <c r="D6" s="607"/>
    </row>
    <row r="7" spans="1:5" x14ac:dyDescent="0.2">
      <c r="A7" s="607"/>
      <c r="B7" s="607"/>
      <c r="C7" s="607"/>
    </row>
    <row r="8" spans="1:5" ht="16.5" thickBot="1" x14ac:dyDescent="0.25">
      <c r="A8" s="278"/>
    </row>
    <row r="9" spans="1:5" ht="24.75" customHeight="1" thickBot="1" x14ac:dyDescent="0.25">
      <c r="A9" s="720" t="s">
        <v>16</v>
      </c>
      <c r="B9" s="720"/>
      <c r="C9" s="548" t="s">
        <v>64</v>
      </c>
      <c r="D9" s="548" t="s">
        <v>442</v>
      </c>
    </row>
    <row r="10" spans="1:5" ht="21.75" customHeight="1" x14ac:dyDescent="0.2">
      <c r="A10" s="708" t="s">
        <v>15</v>
      </c>
      <c r="B10" s="709"/>
      <c r="C10" s="709"/>
      <c r="D10" s="709"/>
    </row>
    <row r="11" spans="1:5" ht="24.75" customHeight="1" x14ac:dyDescent="0.2">
      <c r="A11" s="721">
        <v>1</v>
      </c>
      <c r="B11" s="410" t="s">
        <v>414</v>
      </c>
      <c r="C11" s="288">
        <v>3000000</v>
      </c>
      <c r="D11" s="288">
        <v>0</v>
      </c>
    </row>
    <row r="12" spans="1:5" ht="24.75" customHeight="1" x14ac:dyDescent="0.2">
      <c r="A12" s="722"/>
      <c r="B12" s="410" t="s">
        <v>415</v>
      </c>
      <c r="C12" s="288">
        <v>2520000</v>
      </c>
      <c r="D12" s="288">
        <v>0</v>
      </c>
    </row>
    <row r="13" spans="1:5" ht="24.75" customHeight="1" x14ac:dyDescent="0.2">
      <c r="A13" s="722"/>
      <c r="B13" s="405" t="s">
        <v>416</v>
      </c>
      <c r="C13" s="288">
        <v>2000000</v>
      </c>
      <c r="D13" s="288">
        <v>200000</v>
      </c>
    </row>
    <row r="14" spans="1:5" ht="24.75" customHeight="1" x14ac:dyDescent="0.2">
      <c r="A14" s="722"/>
      <c r="B14" s="405" t="s">
        <v>417</v>
      </c>
      <c r="C14" s="288">
        <v>1000000</v>
      </c>
      <c r="D14" s="288">
        <v>515000</v>
      </c>
    </row>
    <row r="15" spans="1:5" ht="24.75" customHeight="1" x14ac:dyDescent="0.2">
      <c r="A15" s="722"/>
      <c r="B15" s="405" t="s">
        <v>461</v>
      </c>
      <c r="C15" s="288">
        <v>4638964</v>
      </c>
      <c r="D15" s="288">
        <v>29702160</v>
      </c>
    </row>
    <row r="16" spans="1:5" ht="24.75" customHeight="1" x14ac:dyDescent="0.2">
      <c r="A16" s="722"/>
      <c r="B16" s="405" t="s">
        <v>418</v>
      </c>
      <c r="C16" s="288">
        <v>750000</v>
      </c>
      <c r="D16" s="288">
        <v>750000</v>
      </c>
    </row>
    <row r="17" spans="1:4" ht="24.75" customHeight="1" x14ac:dyDescent="0.2">
      <c r="A17" s="722"/>
      <c r="B17" s="405" t="s">
        <v>463</v>
      </c>
      <c r="C17" s="288">
        <v>0</v>
      </c>
      <c r="D17" s="288">
        <f>141265+29918+96840</f>
        <v>268023</v>
      </c>
    </row>
    <row r="18" spans="1:4" ht="24.75" customHeight="1" x14ac:dyDescent="0.2">
      <c r="A18" s="722"/>
      <c r="B18" s="405" t="s">
        <v>460</v>
      </c>
      <c r="C18" s="288">
        <v>0</v>
      </c>
      <c r="D18" s="288">
        <v>280400</v>
      </c>
    </row>
    <row r="19" spans="1:4" ht="24.75" customHeight="1" x14ac:dyDescent="0.2">
      <c r="A19" s="722"/>
      <c r="B19" s="405" t="s">
        <v>462</v>
      </c>
      <c r="C19" s="288"/>
      <c r="D19" s="288">
        <v>300000</v>
      </c>
    </row>
    <row r="20" spans="1:4" ht="24.75" customHeight="1" x14ac:dyDescent="0.2">
      <c r="A20" s="723"/>
      <c r="B20" s="405" t="s">
        <v>230</v>
      </c>
      <c r="C20" s="288">
        <f>1210000+270000+1252520</f>
        <v>2732520</v>
      </c>
      <c r="D20" s="288">
        <f>43633+139050+24642+75708+26147+7453852+81000+8077+14602</f>
        <v>7866711</v>
      </c>
    </row>
    <row r="21" spans="1:4" ht="28.5" customHeight="1" x14ac:dyDescent="0.2">
      <c r="A21" s="718" t="s">
        <v>231</v>
      </c>
      <c r="B21" s="719"/>
      <c r="C21" s="406">
        <f>SUM(C11:C20)</f>
        <v>16641484</v>
      </c>
      <c r="D21" s="406">
        <f>SUM(D11:D20)</f>
        <v>39882294</v>
      </c>
    </row>
    <row r="22" spans="1:4" ht="24.75" customHeight="1" x14ac:dyDescent="0.2">
      <c r="A22" s="710" t="s">
        <v>123</v>
      </c>
      <c r="B22" s="711"/>
      <c r="C22" s="712"/>
      <c r="D22" s="288">
        <v>0</v>
      </c>
    </row>
    <row r="23" spans="1:4" ht="26.25" customHeight="1" x14ac:dyDescent="0.2">
      <c r="A23" s="724">
        <v>2</v>
      </c>
      <c r="B23" s="287" t="s">
        <v>411</v>
      </c>
      <c r="C23" s="288">
        <v>400000</v>
      </c>
      <c r="D23" s="288">
        <v>0</v>
      </c>
    </row>
    <row r="24" spans="1:4" ht="26.25" customHeight="1" x14ac:dyDescent="0.2">
      <c r="A24" s="725"/>
      <c r="B24" s="287" t="s">
        <v>412</v>
      </c>
      <c r="C24" s="288">
        <v>250000</v>
      </c>
      <c r="D24" s="288">
        <v>100000</v>
      </c>
    </row>
    <row r="25" spans="1:4" ht="26.25" customHeight="1" x14ac:dyDescent="0.2">
      <c r="A25" s="725"/>
      <c r="B25" s="287" t="s">
        <v>413</v>
      </c>
      <c r="C25" s="288">
        <v>120000</v>
      </c>
      <c r="D25" s="288">
        <v>120000</v>
      </c>
    </row>
    <row r="26" spans="1:4" ht="26.25" customHeight="1" x14ac:dyDescent="0.2">
      <c r="A26" s="725"/>
      <c r="B26" s="287" t="s">
        <v>464</v>
      </c>
      <c r="C26" s="288">
        <v>0</v>
      </c>
      <c r="D26" s="288">
        <v>160000</v>
      </c>
    </row>
    <row r="27" spans="1:4" ht="26.25" customHeight="1" x14ac:dyDescent="0.2">
      <c r="A27" s="710"/>
      <c r="B27" s="287" t="s">
        <v>230</v>
      </c>
      <c r="C27" s="288">
        <v>208000</v>
      </c>
      <c r="D27" s="288">
        <v>105000</v>
      </c>
    </row>
    <row r="28" spans="1:4" ht="25.5" customHeight="1" thickBot="1" x14ac:dyDescent="0.25">
      <c r="A28" s="713" t="s">
        <v>231</v>
      </c>
      <c r="B28" s="714"/>
      <c r="C28" s="286">
        <f>SUM(C23:C27)</f>
        <v>978000</v>
      </c>
      <c r="D28" s="286">
        <f>SUM(D23:D27)</f>
        <v>485000</v>
      </c>
    </row>
    <row r="29" spans="1:4" ht="25.5" customHeight="1" thickBot="1" x14ac:dyDescent="0.25">
      <c r="A29" s="716" t="s">
        <v>231</v>
      </c>
      <c r="B29" s="717"/>
      <c r="C29" s="289">
        <f>C28+C21</f>
        <v>17619484</v>
      </c>
      <c r="D29" s="289">
        <f>D28+D21</f>
        <v>40367294</v>
      </c>
    </row>
  </sheetData>
  <mergeCells count="12">
    <mergeCell ref="A29:B29"/>
    <mergeCell ref="A7:C7"/>
    <mergeCell ref="A21:B21"/>
    <mergeCell ref="A9:B9"/>
    <mergeCell ref="A11:A20"/>
    <mergeCell ref="A23:A27"/>
    <mergeCell ref="A6:D6"/>
    <mergeCell ref="A10:D10"/>
    <mergeCell ref="A22:C22"/>
    <mergeCell ref="A28:B28"/>
    <mergeCell ref="A1:D1"/>
    <mergeCell ref="A4:D4"/>
  </mergeCells>
  <pageMargins left="0.7" right="0.7" top="0.75" bottom="0.75" header="0.3" footer="0.3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5"/>
  <sheetViews>
    <sheetView view="pageBreakPreview" zoomScale="130" zoomScaleNormal="115" zoomScaleSheetLayoutView="130" workbookViewId="0">
      <selection sqref="A1:J1"/>
    </sheetView>
  </sheetViews>
  <sheetFormatPr defaultRowHeight="12.75" x14ac:dyDescent="0.2"/>
  <cols>
    <col min="1" max="1" width="9.28515625" bestFit="1" customWidth="1"/>
    <col min="2" max="2" width="32.28515625" customWidth="1"/>
    <col min="3" max="4" width="9.7109375" bestFit="1" customWidth="1"/>
    <col min="5" max="5" width="11.140625" bestFit="1" customWidth="1"/>
    <col min="6" max="6" width="9.7109375" bestFit="1" customWidth="1"/>
    <col min="7" max="10" width="11.140625" bestFit="1" customWidth="1"/>
  </cols>
  <sheetData>
    <row r="1" spans="1:10" x14ac:dyDescent="0.2">
      <c r="A1" s="726" t="s">
        <v>482</v>
      </c>
      <c r="B1" s="726"/>
      <c r="C1" s="726"/>
      <c r="D1" s="726"/>
      <c r="E1" s="726"/>
      <c r="F1" s="726"/>
      <c r="G1" s="726"/>
      <c r="H1" s="726"/>
      <c r="I1" s="726"/>
      <c r="J1" s="726"/>
    </row>
    <row r="2" spans="1:10" ht="15.75" x14ac:dyDescent="0.2">
      <c r="A2" s="278"/>
      <c r="J2" s="429" t="s">
        <v>430</v>
      </c>
    </row>
    <row r="3" spans="1:10" ht="15.75" x14ac:dyDescent="0.2">
      <c r="A3" s="707" t="s">
        <v>193</v>
      </c>
      <c r="B3" s="707"/>
      <c r="C3" s="707"/>
      <c r="D3" s="707"/>
      <c r="E3" s="707"/>
      <c r="F3" s="707"/>
      <c r="G3" s="707"/>
      <c r="H3" s="707"/>
      <c r="I3" s="707"/>
      <c r="J3" s="707"/>
    </row>
    <row r="4" spans="1:10" ht="15.75" x14ac:dyDescent="0.2">
      <c r="A4" s="707" t="s">
        <v>293</v>
      </c>
      <c r="B4" s="707"/>
      <c r="C4" s="707"/>
      <c r="D4" s="707"/>
      <c r="E4" s="707"/>
      <c r="F4" s="707"/>
      <c r="G4" s="707"/>
      <c r="H4" s="707"/>
      <c r="I4" s="707"/>
      <c r="J4" s="707"/>
    </row>
    <row r="5" spans="1:10" ht="15.75" x14ac:dyDescent="0.2">
      <c r="A5" s="280"/>
    </row>
    <row r="6" spans="1:10" ht="15.75" x14ac:dyDescent="0.2">
      <c r="A6" s="707" t="s">
        <v>65</v>
      </c>
      <c r="B6" s="707"/>
      <c r="C6" s="707"/>
      <c r="D6" s="707"/>
      <c r="E6" s="707"/>
      <c r="F6" s="707"/>
      <c r="G6" s="707"/>
      <c r="H6" s="707"/>
      <c r="I6" s="707"/>
      <c r="J6" s="707"/>
    </row>
    <row r="8" spans="1:10" ht="13.5" thickBot="1" x14ac:dyDescent="0.25">
      <c r="A8" s="321"/>
    </row>
    <row r="9" spans="1:10" ht="13.5" thickBot="1" x14ac:dyDescent="0.25">
      <c r="A9" s="727" t="s">
        <v>65</v>
      </c>
      <c r="B9" s="728"/>
      <c r="C9" s="728"/>
      <c r="D9" s="728"/>
      <c r="E9" s="728"/>
      <c r="F9" s="728"/>
      <c r="G9" s="728"/>
      <c r="H9" s="728"/>
      <c r="I9" s="728"/>
      <c r="J9" s="729"/>
    </row>
    <row r="10" spans="1:10" x14ac:dyDescent="0.2">
      <c r="A10" s="336" t="s">
        <v>240</v>
      </c>
      <c r="B10" s="337" t="s">
        <v>16</v>
      </c>
      <c r="C10" s="732">
        <v>2017</v>
      </c>
      <c r="D10" s="732"/>
      <c r="E10" s="732">
        <v>2018</v>
      </c>
      <c r="F10" s="732"/>
      <c r="G10" s="732">
        <v>2019</v>
      </c>
      <c r="H10" s="732"/>
      <c r="I10" s="732">
        <v>2020</v>
      </c>
      <c r="J10" s="733"/>
    </row>
    <row r="11" spans="1:10" x14ac:dyDescent="0.2">
      <c r="A11" s="329">
        <v>1</v>
      </c>
      <c r="B11" s="323">
        <v>2</v>
      </c>
      <c r="C11" s="322" t="s">
        <v>135</v>
      </c>
      <c r="D11" s="322" t="s">
        <v>294</v>
      </c>
      <c r="E11" s="322" t="s">
        <v>135</v>
      </c>
      <c r="F11" s="322" t="s">
        <v>294</v>
      </c>
      <c r="G11" s="322" t="s">
        <v>135</v>
      </c>
      <c r="H11" s="322" t="s">
        <v>294</v>
      </c>
      <c r="I11" s="322" t="s">
        <v>135</v>
      </c>
      <c r="J11" s="330" t="s">
        <v>294</v>
      </c>
    </row>
    <row r="12" spans="1:10" x14ac:dyDescent="0.2">
      <c r="A12" s="331" t="s">
        <v>22</v>
      </c>
      <c r="B12" s="324" t="s">
        <v>295</v>
      </c>
      <c r="C12" s="386">
        <f>'7'!O9</f>
        <v>14440889</v>
      </c>
      <c r="D12" s="386">
        <f>'5'!B9</f>
        <v>10265481</v>
      </c>
      <c r="E12" s="325">
        <f>C12*1.05</f>
        <v>15162933.450000001</v>
      </c>
      <c r="F12" s="325">
        <v>15000</v>
      </c>
      <c r="G12" s="325">
        <v>15000</v>
      </c>
      <c r="H12" s="325">
        <v>15000</v>
      </c>
      <c r="I12" s="325">
        <v>15000</v>
      </c>
      <c r="J12" s="332">
        <v>15000</v>
      </c>
    </row>
    <row r="13" spans="1:10" x14ac:dyDescent="0.2">
      <c r="A13" s="331" t="s">
        <v>24</v>
      </c>
      <c r="B13" s="324" t="s">
        <v>173</v>
      </c>
      <c r="C13" s="386">
        <f>'7'!O10</f>
        <v>19162000</v>
      </c>
      <c r="D13" s="386">
        <f>'5'!B10</f>
        <v>16500000</v>
      </c>
      <c r="E13" s="325">
        <f>C13*1.05</f>
        <v>20120100</v>
      </c>
      <c r="F13" s="325">
        <f t="shared" ref="F13:J14" si="0">D13*1.05</f>
        <v>17325000</v>
      </c>
      <c r="G13" s="325">
        <f t="shared" si="0"/>
        <v>21126105</v>
      </c>
      <c r="H13" s="325">
        <f t="shared" si="0"/>
        <v>18191250</v>
      </c>
      <c r="I13" s="325">
        <f t="shared" si="0"/>
        <v>22182410.25</v>
      </c>
      <c r="J13" s="332">
        <f t="shared" si="0"/>
        <v>19100812.5</v>
      </c>
    </row>
    <row r="14" spans="1:10" x14ac:dyDescent="0.2">
      <c r="A14" s="331" t="s">
        <v>26</v>
      </c>
      <c r="B14" s="324" t="s">
        <v>296</v>
      </c>
      <c r="C14" s="386">
        <f>'7'!O11</f>
        <v>70771516</v>
      </c>
      <c r="D14" s="386">
        <f>'5'!B11</f>
        <v>64086279</v>
      </c>
      <c r="E14" s="325">
        <f>C14*1.05</f>
        <v>74310091.799999997</v>
      </c>
      <c r="F14" s="325">
        <f t="shared" si="0"/>
        <v>67290592.950000003</v>
      </c>
      <c r="G14" s="325">
        <f t="shared" si="0"/>
        <v>78025596.390000001</v>
      </c>
      <c r="H14" s="325">
        <f t="shared" si="0"/>
        <v>70655122.597500011</v>
      </c>
      <c r="I14" s="325">
        <f t="shared" si="0"/>
        <v>81926876.2095</v>
      </c>
      <c r="J14" s="332">
        <f t="shared" si="0"/>
        <v>74187878.727375016</v>
      </c>
    </row>
    <row r="15" spans="1:10" x14ac:dyDescent="0.2">
      <c r="A15" s="331" t="s">
        <v>28</v>
      </c>
      <c r="B15" s="324" t="s">
        <v>297</v>
      </c>
      <c r="C15" s="387">
        <f>'7'!O12</f>
        <v>1637579</v>
      </c>
      <c r="D15" s="387">
        <f>'5'!B12</f>
        <v>0</v>
      </c>
      <c r="E15" s="326">
        <v>6200000</v>
      </c>
      <c r="F15" s="326">
        <v>6200000</v>
      </c>
      <c r="G15" s="326">
        <v>6300000</v>
      </c>
      <c r="H15" s="326">
        <v>6300000</v>
      </c>
      <c r="I15" s="326">
        <v>6400000</v>
      </c>
      <c r="J15" s="333">
        <v>6400000</v>
      </c>
    </row>
    <row r="16" spans="1:10" ht="24" x14ac:dyDescent="0.2">
      <c r="A16" s="331" t="s">
        <v>30</v>
      </c>
      <c r="B16" s="324" t="s">
        <v>298</v>
      </c>
      <c r="C16" s="325"/>
      <c r="D16" s="325"/>
      <c r="E16" s="325"/>
      <c r="F16" s="325"/>
      <c r="G16" s="325"/>
      <c r="H16" s="325"/>
      <c r="I16" s="325"/>
      <c r="J16" s="332"/>
    </row>
    <row r="17" spans="1:10" ht="13.5" thickBot="1" x14ac:dyDescent="0.25">
      <c r="A17" s="338" t="s">
        <v>101</v>
      </c>
      <c r="B17" s="339" t="s">
        <v>96</v>
      </c>
      <c r="C17" s="388">
        <f>'7'!O14</f>
        <v>25210085</v>
      </c>
      <c r="D17" s="388">
        <f>'5'!B15</f>
        <v>24824052</v>
      </c>
      <c r="E17" s="340">
        <f>C48</f>
        <v>4415143</v>
      </c>
      <c r="F17" s="340">
        <f>D48</f>
        <v>4415143</v>
      </c>
      <c r="G17" s="340">
        <f t="shared" ref="G17:J17" si="1">E48</f>
        <v>16814128</v>
      </c>
      <c r="H17" s="340">
        <f t="shared" si="1"/>
        <v>16814128</v>
      </c>
      <c r="I17" s="340">
        <f t="shared" si="1"/>
        <v>2827661</v>
      </c>
      <c r="J17" s="340">
        <f t="shared" si="1"/>
        <v>2827661</v>
      </c>
    </row>
    <row r="18" spans="1:10" ht="13.5" thickBot="1" x14ac:dyDescent="0.25">
      <c r="A18" s="346" t="s">
        <v>103</v>
      </c>
      <c r="B18" s="347" t="s">
        <v>168</v>
      </c>
      <c r="C18" s="348">
        <f t="shared" ref="C18:J18" si="2">SUM(C12:C17)</f>
        <v>131222069</v>
      </c>
      <c r="D18" s="348">
        <f t="shared" si="2"/>
        <v>115675812</v>
      </c>
      <c r="E18" s="348">
        <f t="shared" si="2"/>
        <v>120208268.25</v>
      </c>
      <c r="F18" s="348">
        <f t="shared" si="2"/>
        <v>95245735.950000003</v>
      </c>
      <c r="G18" s="348">
        <f t="shared" si="2"/>
        <v>122280829.39</v>
      </c>
      <c r="H18" s="348">
        <f t="shared" si="2"/>
        <v>111975500.59750001</v>
      </c>
      <c r="I18" s="348">
        <f t="shared" si="2"/>
        <v>113351947.4595</v>
      </c>
      <c r="J18" s="349">
        <f t="shared" si="2"/>
        <v>102531352.22737502</v>
      </c>
    </row>
    <row r="19" spans="1:10" x14ac:dyDescent="0.2">
      <c r="A19" s="342" t="s">
        <v>250</v>
      </c>
      <c r="B19" s="343" t="s">
        <v>299</v>
      </c>
      <c r="C19" s="344"/>
      <c r="D19" s="344"/>
      <c r="E19" s="344"/>
      <c r="F19" s="344"/>
      <c r="G19" s="344"/>
      <c r="H19" s="344"/>
      <c r="I19" s="344"/>
      <c r="J19" s="345"/>
    </row>
    <row r="20" spans="1:10" x14ac:dyDescent="0.2">
      <c r="A20" s="331" t="s">
        <v>252</v>
      </c>
      <c r="B20" s="324" t="s">
        <v>300</v>
      </c>
      <c r="C20" s="326"/>
      <c r="D20" s="326"/>
      <c r="E20" s="326"/>
      <c r="F20" s="326"/>
      <c r="G20" s="326"/>
      <c r="H20" s="326"/>
      <c r="I20" s="326"/>
      <c r="J20" s="333"/>
    </row>
    <row r="21" spans="1:10" x14ac:dyDescent="0.2">
      <c r="A21" s="331" t="s">
        <v>254</v>
      </c>
      <c r="B21" s="324" t="s">
        <v>301</v>
      </c>
      <c r="C21" s="326"/>
      <c r="D21" s="326"/>
      <c r="E21" s="326"/>
      <c r="F21" s="326"/>
      <c r="G21" s="326"/>
      <c r="H21" s="326"/>
      <c r="I21" s="326"/>
      <c r="J21" s="333"/>
    </row>
    <row r="22" spans="1:10" ht="24" x14ac:dyDescent="0.2">
      <c r="A22" s="331" t="s">
        <v>256</v>
      </c>
      <c r="B22" s="324" t="s">
        <v>302</v>
      </c>
      <c r="C22" s="326"/>
      <c r="D22" s="326"/>
      <c r="E22" s="326"/>
      <c r="F22" s="326"/>
      <c r="G22" s="326"/>
      <c r="H22" s="326"/>
      <c r="I22" s="326"/>
      <c r="J22" s="333"/>
    </row>
    <row r="23" spans="1:10" x14ac:dyDescent="0.2">
      <c r="A23" s="331" t="s">
        <v>303</v>
      </c>
      <c r="B23" s="324" t="s">
        <v>304</v>
      </c>
      <c r="C23" s="326"/>
      <c r="D23" s="326"/>
      <c r="E23" s="326"/>
      <c r="F23" s="326"/>
      <c r="G23" s="326"/>
      <c r="H23" s="326"/>
      <c r="I23" s="326"/>
      <c r="J23" s="333"/>
    </row>
    <row r="24" spans="1:10" x14ac:dyDescent="0.2">
      <c r="A24" s="331" t="s">
        <v>305</v>
      </c>
      <c r="B24" s="324" t="s">
        <v>306</v>
      </c>
      <c r="C24" s="326"/>
      <c r="D24" s="326"/>
      <c r="E24" s="326"/>
      <c r="F24" s="326"/>
      <c r="G24" s="326"/>
      <c r="H24" s="326"/>
      <c r="I24" s="326"/>
      <c r="J24" s="333"/>
    </row>
    <row r="25" spans="1:10" x14ac:dyDescent="0.2">
      <c r="A25" s="329" t="s">
        <v>307</v>
      </c>
      <c r="B25" s="322" t="s">
        <v>308</v>
      </c>
      <c r="C25" s="328">
        <f>SUM(C19:C24)</f>
        <v>0</v>
      </c>
      <c r="D25" s="328">
        <f t="shared" ref="D25:J25" si="3">SUM(D19:D24)</f>
        <v>0</v>
      </c>
      <c r="E25" s="328">
        <f t="shared" si="3"/>
        <v>0</v>
      </c>
      <c r="F25" s="328">
        <f t="shared" si="3"/>
        <v>0</v>
      </c>
      <c r="G25" s="328">
        <f t="shared" si="3"/>
        <v>0</v>
      </c>
      <c r="H25" s="328">
        <f t="shared" si="3"/>
        <v>0</v>
      </c>
      <c r="I25" s="328">
        <f t="shared" si="3"/>
        <v>0</v>
      </c>
      <c r="J25" s="335">
        <f t="shared" si="3"/>
        <v>0</v>
      </c>
    </row>
    <row r="26" spans="1:10" ht="13.5" thickBot="1" x14ac:dyDescent="0.25">
      <c r="A26" s="350" t="s">
        <v>309</v>
      </c>
      <c r="B26" s="351" t="s">
        <v>310</v>
      </c>
      <c r="C26" s="352"/>
      <c r="D26" s="352"/>
      <c r="E26" s="352"/>
      <c r="F26" s="352"/>
      <c r="G26" s="352"/>
      <c r="H26" s="352"/>
      <c r="I26" s="352"/>
      <c r="J26" s="353"/>
    </row>
    <row r="27" spans="1:10" ht="13.5" thickBot="1" x14ac:dyDescent="0.25">
      <c r="A27" s="346" t="s">
        <v>311</v>
      </c>
      <c r="B27" s="347" t="s">
        <v>312</v>
      </c>
      <c r="C27" s="348">
        <f>C26+C25+C18</f>
        <v>131222069</v>
      </c>
      <c r="D27" s="348">
        <f t="shared" ref="D27:J27" si="4">D26+D25+D18</f>
        <v>115675812</v>
      </c>
      <c r="E27" s="348">
        <f t="shared" si="4"/>
        <v>120208268.25</v>
      </c>
      <c r="F27" s="348">
        <f t="shared" si="4"/>
        <v>95245735.950000003</v>
      </c>
      <c r="G27" s="348">
        <f t="shared" si="4"/>
        <v>122280829.39</v>
      </c>
      <c r="H27" s="348">
        <f t="shared" si="4"/>
        <v>111975500.59750001</v>
      </c>
      <c r="I27" s="348">
        <f t="shared" si="4"/>
        <v>113351947.4595</v>
      </c>
      <c r="J27" s="349">
        <f t="shared" si="4"/>
        <v>102531352.22737502</v>
      </c>
    </row>
    <row r="28" spans="1:10" ht="15.75" x14ac:dyDescent="0.2">
      <c r="A28" s="278"/>
    </row>
    <row r="29" spans="1:10" ht="18.75" x14ac:dyDescent="0.2">
      <c r="A29" s="279"/>
    </row>
    <row r="30" spans="1:10" x14ac:dyDescent="0.2">
      <c r="A30" s="281"/>
    </row>
    <row r="31" spans="1:10" x14ac:dyDescent="0.2">
      <c r="A31" s="726" t="s">
        <v>482</v>
      </c>
      <c r="B31" s="726"/>
      <c r="C31" s="726"/>
      <c r="D31" s="726"/>
      <c r="E31" s="726"/>
      <c r="F31" s="726"/>
      <c r="G31" s="726"/>
      <c r="H31" s="726"/>
      <c r="I31" s="726"/>
      <c r="J31" s="726"/>
    </row>
    <row r="32" spans="1:10" ht="15.75" x14ac:dyDescent="0.2">
      <c r="A32" s="278"/>
    </row>
    <row r="33" spans="1:10" ht="15.75" x14ac:dyDescent="0.2">
      <c r="A33" s="707" t="s">
        <v>193</v>
      </c>
      <c r="B33" s="707"/>
      <c r="C33" s="707"/>
      <c r="D33" s="707"/>
      <c r="E33" s="707"/>
      <c r="F33" s="707"/>
      <c r="G33" s="707"/>
      <c r="H33" s="707"/>
      <c r="I33" s="707"/>
      <c r="J33" s="707"/>
    </row>
    <row r="34" spans="1:10" ht="15.75" x14ac:dyDescent="0.2">
      <c r="A34" s="707" t="s">
        <v>293</v>
      </c>
      <c r="B34" s="707"/>
      <c r="C34" s="707"/>
      <c r="D34" s="707"/>
      <c r="E34" s="707"/>
      <c r="F34" s="707"/>
      <c r="G34" s="707"/>
      <c r="H34" s="707"/>
      <c r="I34" s="707"/>
      <c r="J34" s="707"/>
    </row>
    <row r="35" spans="1:10" ht="15.75" x14ac:dyDescent="0.2">
      <c r="A35" s="280"/>
    </row>
    <row r="36" spans="1:10" ht="15.75" x14ac:dyDescent="0.2">
      <c r="A36" s="707" t="s">
        <v>105</v>
      </c>
      <c r="B36" s="707"/>
      <c r="C36" s="707"/>
      <c r="D36" s="707"/>
      <c r="E36" s="707"/>
      <c r="F36" s="707"/>
      <c r="G36" s="707"/>
      <c r="H36" s="707"/>
      <c r="I36" s="707"/>
      <c r="J36" s="707"/>
    </row>
    <row r="38" spans="1:10" ht="13.5" thickBot="1" x14ac:dyDescent="0.25">
      <c r="A38" s="321"/>
    </row>
    <row r="39" spans="1:10" ht="13.5" thickBot="1" x14ac:dyDescent="0.25">
      <c r="A39" s="734" t="s">
        <v>105</v>
      </c>
      <c r="B39" s="735"/>
      <c r="C39" s="735"/>
      <c r="D39" s="735"/>
      <c r="E39" s="735"/>
      <c r="F39" s="735"/>
      <c r="G39" s="735"/>
      <c r="H39" s="735"/>
      <c r="I39" s="735"/>
      <c r="J39" s="736"/>
    </row>
    <row r="40" spans="1:10" x14ac:dyDescent="0.2">
      <c r="A40" s="357" t="s">
        <v>240</v>
      </c>
      <c r="B40" s="323" t="s">
        <v>16</v>
      </c>
      <c r="C40" s="730">
        <v>2017</v>
      </c>
      <c r="D40" s="730"/>
      <c r="E40" s="730">
        <v>2018</v>
      </c>
      <c r="F40" s="730"/>
      <c r="G40" s="730">
        <v>2019</v>
      </c>
      <c r="H40" s="730"/>
      <c r="I40" s="730">
        <v>2020</v>
      </c>
      <c r="J40" s="731"/>
    </row>
    <row r="41" spans="1:10" x14ac:dyDescent="0.2">
      <c r="A41" s="329">
        <v>1</v>
      </c>
      <c r="B41" s="323">
        <v>2</v>
      </c>
      <c r="C41" s="322" t="s">
        <v>135</v>
      </c>
      <c r="D41" s="322" t="s">
        <v>294</v>
      </c>
      <c r="E41" s="322" t="s">
        <v>135</v>
      </c>
      <c r="F41" s="322" t="s">
        <v>294</v>
      </c>
      <c r="G41" s="322" t="s">
        <v>135</v>
      </c>
      <c r="H41" s="322" t="s">
        <v>294</v>
      </c>
      <c r="I41" s="322" t="s">
        <v>135</v>
      </c>
      <c r="J41" s="330" t="s">
        <v>294</v>
      </c>
    </row>
    <row r="42" spans="1:10" x14ac:dyDescent="0.2">
      <c r="A42" s="331" t="s">
        <v>22</v>
      </c>
      <c r="B42" s="324" t="s">
        <v>23</v>
      </c>
      <c r="C42" s="325">
        <f>'4'!G12</f>
        <v>36060490</v>
      </c>
      <c r="D42" s="325">
        <f>C42</f>
        <v>36060490</v>
      </c>
      <c r="E42" s="325">
        <f>C42*1.05</f>
        <v>37863514.5</v>
      </c>
      <c r="F42" s="325">
        <f t="shared" ref="F42:J45" si="5">D42*1.05</f>
        <v>37863514.5</v>
      </c>
      <c r="G42" s="325">
        <f t="shared" si="5"/>
        <v>39756690.225000001</v>
      </c>
      <c r="H42" s="325">
        <f t="shared" si="5"/>
        <v>39756690.225000001</v>
      </c>
      <c r="I42" s="325">
        <f t="shared" si="5"/>
        <v>41744524.736250006</v>
      </c>
      <c r="J42" s="325">
        <f t="shared" si="5"/>
        <v>41744524.736250006</v>
      </c>
    </row>
    <row r="43" spans="1:10" x14ac:dyDescent="0.2">
      <c r="A43" s="331" t="s">
        <v>24</v>
      </c>
      <c r="B43" s="324" t="s">
        <v>313</v>
      </c>
      <c r="C43" s="325">
        <f>'4'!G13</f>
        <v>7048371</v>
      </c>
      <c r="D43" s="325">
        <f t="shared" ref="D43:D48" si="6">C43</f>
        <v>7048371</v>
      </c>
      <c r="E43" s="325">
        <f t="shared" ref="E43:E45" si="7">C43*1.05</f>
        <v>7400789.5500000007</v>
      </c>
      <c r="F43" s="325">
        <f t="shared" si="5"/>
        <v>7400789.5500000007</v>
      </c>
      <c r="G43" s="325">
        <f t="shared" si="5"/>
        <v>7770829.0275000008</v>
      </c>
      <c r="H43" s="325">
        <f t="shared" si="5"/>
        <v>7770829.0275000008</v>
      </c>
      <c r="I43" s="325">
        <f t="shared" si="5"/>
        <v>8159370.478875001</v>
      </c>
      <c r="J43" s="325">
        <f t="shared" si="5"/>
        <v>8159370.478875001</v>
      </c>
    </row>
    <row r="44" spans="1:10" x14ac:dyDescent="0.2">
      <c r="A44" s="331" t="s">
        <v>26</v>
      </c>
      <c r="B44" s="324" t="s">
        <v>27</v>
      </c>
      <c r="C44" s="325">
        <f>'4'!G14</f>
        <v>49017653</v>
      </c>
      <c r="D44" s="325">
        <f t="shared" si="6"/>
        <v>49017653</v>
      </c>
      <c r="E44" s="325">
        <f t="shared" si="7"/>
        <v>51468535.649999999</v>
      </c>
      <c r="F44" s="325">
        <f t="shared" si="5"/>
        <v>51468535.649999999</v>
      </c>
      <c r="G44" s="325">
        <f t="shared" si="5"/>
        <v>54041962.432499997</v>
      </c>
      <c r="H44" s="325">
        <f t="shared" si="5"/>
        <v>54041962.432499997</v>
      </c>
      <c r="I44" s="325">
        <f t="shared" si="5"/>
        <v>56744060.554124996</v>
      </c>
      <c r="J44" s="325">
        <f t="shared" si="5"/>
        <v>56744060.554124996</v>
      </c>
    </row>
    <row r="45" spans="1:10" x14ac:dyDescent="0.2">
      <c r="A45" s="331" t="s">
        <v>28</v>
      </c>
      <c r="B45" s="324" t="s">
        <v>315</v>
      </c>
      <c r="C45" s="386">
        <f>'4'!G16</f>
        <v>5040000</v>
      </c>
      <c r="D45" s="325">
        <f t="shared" si="6"/>
        <v>5040000</v>
      </c>
      <c r="E45" s="325">
        <f t="shared" si="7"/>
        <v>5292000</v>
      </c>
      <c r="F45" s="325">
        <f t="shared" si="5"/>
        <v>5292000</v>
      </c>
      <c r="G45" s="325">
        <f t="shared" si="5"/>
        <v>5556600</v>
      </c>
      <c r="H45" s="325">
        <f t="shared" si="5"/>
        <v>5556600</v>
      </c>
      <c r="I45" s="325">
        <f t="shared" si="5"/>
        <v>5834430</v>
      </c>
      <c r="J45" s="325">
        <f t="shared" si="5"/>
        <v>5834430</v>
      </c>
    </row>
    <row r="46" spans="1:10" x14ac:dyDescent="0.2">
      <c r="A46" s="331" t="s">
        <v>30</v>
      </c>
      <c r="B46" s="324" t="s">
        <v>353</v>
      </c>
      <c r="C46" s="386">
        <f>'4'!G18</f>
        <v>2209900</v>
      </c>
      <c r="D46" s="325">
        <f t="shared" si="6"/>
        <v>2209900</v>
      </c>
      <c r="E46" s="386">
        <f>C46</f>
        <v>2209900</v>
      </c>
      <c r="F46" s="386">
        <f t="shared" ref="F46:J47" si="8">D46</f>
        <v>2209900</v>
      </c>
      <c r="G46" s="386">
        <f t="shared" si="8"/>
        <v>2209900</v>
      </c>
      <c r="H46" s="386">
        <f t="shared" si="8"/>
        <v>2209900</v>
      </c>
      <c r="I46" s="386">
        <f t="shared" si="8"/>
        <v>2209900</v>
      </c>
      <c r="J46" s="386">
        <f t="shared" si="8"/>
        <v>2209900</v>
      </c>
    </row>
    <row r="47" spans="1:10" x14ac:dyDescent="0.2">
      <c r="A47" s="331" t="s">
        <v>99</v>
      </c>
      <c r="B47" s="324" t="s">
        <v>314</v>
      </c>
      <c r="C47" s="386">
        <f>'4'!G19+'4'!G25</f>
        <v>40866010</v>
      </c>
      <c r="D47" s="325">
        <f>'4'!G19</f>
        <v>1090000</v>
      </c>
      <c r="E47" s="386">
        <f>C47</f>
        <v>40866010</v>
      </c>
      <c r="F47" s="386">
        <f t="shared" si="8"/>
        <v>1090000</v>
      </c>
      <c r="G47" s="386">
        <f t="shared" si="8"/>
        <v>40866010</v>
      </c>
      <c r="H47" s="386">
        <f t="shared" si="8"/>
        <v>1090000</v>
      </c>
      <c r="I47" s="386">
        <f t="shared" si="8"/>
        <v>40866010</v>
      </c>
      <c r="J47" s="386">
        <f t="shared" si="8"/>
        <v>1090000</v>
      </c>
    </row>
    <row r="48" spans="1:10" ht="13.5" thickBot="1" x14ac:dyDescent="0.25">
      <c r="A48" s="338" t="s">
        <v>101</v>
      </c>
      <c r="B48" s="339" t="s">
        <v>179</v>
      </c>
      <c r="C48" s="340">
        <f>'4'!G30</f>
        <v>4415143</v>
      </c>
      <c r="D48" s="325">
        <f t="shared" si="6"/>
        <v>4415143</v>
      </c>
      <c r="E48" s="340">
        <v>16814128</v>
      </c>
      <c r="F48" s="340">
        <v>16814128</v>
      </c>
      <c r="G48" s="340">
        <v>2827661</v>
      </c>
      <c r="H48" s="340">
        <v>2827661</v>
      </c>
      <c r="I48" s="340">
        <v>980470</v>
      </c>
      <c r="J48" s="341">
        <v>980470</v>
      </c>
    </row>
    <row r="49" spans="1:10" ht="13.5" thickBot="1" x14ac:dyDescent="0.25">
      <c r="A49" s="346" t="s">
        <v>103</v>
      </c>
      <c r="B49" s="347" t="s">
        <v>47</v>
      </c>
      <c r="C49" s="348">
        <f>SUM(C42:C48)</f>
        <v>144657567</v>
      </c>
      <c r="D49" s="348">
        <f t="shared" ref="D49:J49" si="9">SUM(D42:D48)</f>
        <v>104881557</v>
      </c>
      <c r="E49" s="348">
        <f t="shared" si="9"/>
        <v>161914877.69999999</v>
      </c>
      <c r="F49" s="348">
        <f t="shared" si="9"/>
        <v>122138867.69999999</v>
      </c>
      <c r="G49" s="348">
        <f t="shared" si="9"/>
        <v>153029652.685</v>
      </c>
      <c r="H49" s="348">
        <f t="shared" si="9"/>
        <v>113253642.685</v>
      </c>
      <c r="I49" s="348">
        <f t="shared" si="9"/>
        <v>156538765.76925001</v>
      </c>
      <c r="J49" s="349">
        <f t="shared" si="9"/>
        <v>116762755.76925001</v>
      </c>
    </row>
    <row r="50" spans="1:10" x14ac:dyDescent="0.2">
      <c r="A50" s="342" t="s">
        <v>250</v>
      </c>
      <c r="B50" s="343" t="s">
        <v>202</v>
      </c>
      <c r="C50" s="354">
        <f>'4'!G21</f>
        <v>17619484</v>
      </c>
      <c r="D50" s="354">
        <f>'4'!H21</f>
        <v>39132294</v>
      </c>
      <c r="E50" s="354"/>
      <c r="F50" s="354">
        <f>'4'!J21</f>
        <v>39617294</v>
      </c>
      <c r="G50" s="354">
        <f>E50</f>
        <v>0</v>
      </c>
      <c r="H50" s="354">
        <f>'4'!L21</f>
        <v>0</v>
      </c>
      <c r="I50" s="354">
        <v>0</v>
      </c>
      <c r="J50" s="354">
        <f>'4'!N21</f>
        <v>0</v>
      </c>
    </row>
    <row r="51" spans="1:10" x14ac:dyDescent="0.2">
      <c r="A51" s="331" t="s">
        <v>252</v>
      </c>
      <c r="B51" s="324" t="s">
        <v>316</v>
      </c>
      <c r="C51" s="326"/>
      <c r="D51" s="326"/>
      <c r="E51" s="326"/>
      <c r="F51" s="326"/>
      <c r="G51" s="326"/>
      <c r="H51" s="326"/>
      <c r="I51" s="326"/>
      <c r="J51" s="333"/>
    </row>
    <row r="52" spans="1:10" x14ac:dyDescent="0.2">
      <c r="A52" s="331" t="s">
        <v>254</v>
      </c>
      <c r="B52" s="324" t="s">
        <v>317</v>
      </c>
      <c r="C52" s="326"/>
      <c r="D52" s="326"/>
      <c r="E52" s="326"/>
      <c r="F52" s="326"/>
      <c r="G52" s="326"/>
      <c r="H52" s="326"/>
      <c r="I52" s="326"/>
      <c r="J52" s="333"/>
    </row>
    <row r="53" spans="1:10" x14ac:dyDescent="0.2">
      <c r="A53" s="331" t="s">
        <v>256</v>
      </c>
      <c r="B53" s="324" t="s">
        <v>318</v>
      </c>
      <c r="C53" s="326"/>
      <c r="D53" s="326"/>
      <c r="E53" s="326"/>
      <c r="F53" s="326"/>
      <c r="G53" s="326"/>
      <c r="H53" s="326"/>
      <c r="I53" s="326"/>
      <c r="J53" s="333"/>
    </row>
    <row r="54" spans="1:10" x14ac:dyDescent="0.2">
      <c r="A54" s="331" t="s">
        <v>303</v>
      </c>
      <c r="B54" s="324" t="s">
        <v>319</v>
      </c>
      <c r="C54" s="326"/>
      <c r="D54" s="326"/>
      <c r="E54" s="326"/>
      <c r="F54" s="326"/>
      <c r="G54" s="326"/>
      <c r="H54" s="326"/>
      <c r="I54" s="326"/>
      <c r="J54" s="333"/>
    </row>
    <row r="55" spans="1:10" ht="24" x14ac:dyDescent="0.2">
      <c r="A55" s="331" t="s">
        <v>305</v>
      </c>
      <c r="B55" s="324" t="s">
        <v>320</v>
      </c>
      <c r="C55" s="326"/>
      <c r="D55" s="326"/>
      <c r="E55" s="326"/>
      <c r="F55" s="326"/>
      <c r="G55" s="326"/>
      <c r="H55" s="326"/>
      <c r="I55" s="326"/>
      <c r="J55" s="333"/>
    </row>
    <row r="56" spans="1:10" ht="24" x14ac:dyDescent="0.2">
      <c r="A56" s="331" t="s">
        <v>307</v>
      </c>
      <c r="B56" s="324" t="s">
        <v>321</v>
      </c>
      <c r="C56" s="326"/>
      <c r="D56" s="326"/>
      <c r="E56" s="326"/>
      <c r="F56" s="326"/>
      <c r="G56" s="326"/>
      <c r="H56" s="326"/>
      <c r="I56" s="326"/>
      <c r="J56" s="333"/>
    </row>
    <row r="57" spans="1:10" x14ac:dyDescent="0.2">
      <c r="A57" s="331" t="s">
        <v>309</v>
      </c>
      <c r="B57" s="324" t="s">
        <v>322</v>
      </c>
      <c r="C57" s="326"/>
      <c r="D57" s="326"/>
      <c r="E57" s="326"/>
      <c r="F57" s="326"/>
      <c r="G57" s="326"/>
      <c r="H57" s="326"/>
      <c r="I57" s="326"/>
      <c r="J57" s="333"/>
    </row>
    <row r="58" spans="1:10" x14ac:dyDescent="0.2">
      <c r="A58" s="331" t="s">
        <v>311</v>
      </c>
      <c r="B58" s="324" t="s">
        <v>192</v>
      </c>
      <c r="C58" s="326"/>
      <c r="D58" s="326"/>
      <c r="E58" s="326"/>
      <c r="F58" s="326"/>
      <c r="G58" s="326"/>
      <c r="H58" s="326"/>
      <c r="I58" s="326"/>
      <c r="J58" s="333"/>
    </row>
    <row r="59" spans="1:10" x14ac:dyDescent="0.2">
      <c r="A59" s="329" t="s">
        <v>323</v>
      </c>
      <c r="B59" s="322" t="s">
        <v>324</v>
      </c>
      <c r="C59" s="327">
        <f>SUM(C50:C58)</f>
        <v>17619484</v>
      </c>
      <c r="D59" s="327">
        <f t="shared" ref="D59:J59" si="10">SUM(D50:D58)</f>
        <v>39132294</v>
      </c>
      <c r="E59" s="327">
        <f t="shared" si="10"/>
        <v>0</v>
      </c>
      <c r="F59" s="327">
        <f t="shared" si="10"/>
        <v>39617294</v>
      </c>
      <c r="G59" s="327">
        <f t="shared" si="10"/>
        <v>0</v>
      </c>
      <c r="H59" s="327">
        <f t="shared" si="10"/>
        <v>0</v>
      </c>
      <c r="I59" s="327">
        <f t="shared" si="10"/>
        <v>0</v>
      </c>
      <c r="J59" s="334">
        <f t="shared" si="10"/>
        <v>0</v>
      </c>
    </row>
    <row r="60" spans="1:10" ht="13.5" thickBot="1" x14ac:dyDescent="0.25">
      <c r="A60" s="350" t="s">
        <v>325</v>
      </c>
      <c r="B60" s="351" t="s">
        <v>326</v>
      </c>
      <c r="C60" s="352"/>
      <c r="D60" s="352"/>
      <c r="E60" s="352"/>
      <c r="F60" s="352"/>
      <c r="G60" s="352"/>
      <c r="H60" s="352"/>
      <c r="I60" s="352"/>
      <c r="J60" s="353"/>
    </row>
    <row r="61" spans="1:10" ht="13.5" thickBot="1" x14ac:dyDescent="0.25">
      <c r="A61" s="346" t="s">
        <v>327</v>
      </c>
      <c r="B61" s="347" t="s">
        <v>328</v>
      </c>
      <c r="C61" s="348">
        <f>C49+C59+C60</f>
        <v>162277051</v>
      </c>
      <c r="D61" s="348">
        <f t="shared" ref="D61:J61" si="11">D49+D59+D60</f>
        <v>144013851</v>
      </c>
      <c r="E61" s="348">
        <f t="shared" si="11"/>
        <v>161914877.69999999</v>
      </c>
      <c r="F61" s="348">
        <f t="shared" si="11"/>
        <v>161756161.69999999</v>
      </c>
      <c r="G61" s="348">
        <f t="shared" si="11"/>
        <v>153029652.685</v>
      </c>
      <c r="H61" s="348">
        <f t="shared" si="11"/>
        <v>113253642.685</v>
      </c>
      <c r="I61" s="348">
        <f t="shared" si="11"/>
        <v>156538765.76925001</v>
      </c>
      <c r="J61" s="349">
        <f t="shared" si="11"/>
        <v>116762755.76925001</v>
      </c>
    </row>
    <row r="62" spans="1:10" ht="13.5" thickBot="1" x14ac:dyDescent="0.25">
      <c r="A62" s="355" t="s">
        <v>329</v>
      </c>
      <c r="B62" s="356" t="s">
        <v>330</v>
      </c>
      <c r="C62" s="407">
        <f>C27-C61</f>
        <v>-31054982</v>
      </c>
      <c r="D62" s="407"/>
      <c r="E62" s="407">
        <f t="shared" ref="E62:I62" si="12">E27-E61</f>
        <v>-41706609.449999988</v>
      </c>
      <c r="F62" s="407"/>
      <c r="G62" s="407">
        <f t="shared" si="12"/>
        <v>-30748823.295000002</v>
      </c>
      <c r="H62" s="407"/>
      <c r="I62" s="407">
        <f t="shared" si="12"/>
        <v>-43186818.309750006</v>
      </c>
      <c r="J62" s="407"/>
    </row>
    <row r="63" spans="1:10" ht="15.75" x14ac:dyDescent="0.2">
      <c r="A63" s="278"/>
    </row>
    <row r="64" spans="1:10" ht="15.75" x14ac:dyDescent="0.2">
      <c r="A64" s="278"/>
    </row>
    <row r="65" spans="1:1" ht="15.75" x14ac:dyDescent="0.2">
      <c r="A65" s="278"/>
    </row>
  </sheetData>
  <mergeCells count="18">
    <mergeCell ref="C40:D40"/>
    <mergeCell ref="E40:F40"/>
    <mergeCell ref="G40:H40"/>
    <mergeCell ref="I40:J40"/>
    <mergeCell ref="C10:D10"/>
    <mergeCell ref="E10:F10"/>
    <mergeCell ref="G10:H10"/>
    <mergeCell ref="I10:J10"/>
    <mergeCell ref="A39:J39"/>
    <mergeCell ref="A31:J31"/>
    <mergeCell ref="A33:J33"/>
    <mergeCell ref="A36:J36"/>
    <mergeCell ref="A34:J34"/>
    <mergeCell ref="A4:J4"/>
    <mergeCell ref="A6:J6"/>
    <mergeCell ref="A3:J3"/>
    <mergeCell ref="A1:J1"/>
    <mergeCell ref="A9:J9"/>
  </mergeCells>
  <pageMargins left="0.7" right="0.7" top="0.75" bottom="0.75" header="0.3" footer="0.3"/>
  <pageSetup paperSize="9" orientation="landscape" r:id="rId1"/>
  <rowBreaks count="1" manualBreakCount="1">
    <brk id="3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1"/>
  <sheetViews>
    <sheetView view="pageBreakPreview" zoomScale="145" zoomScaleNormal="100" zoomScaleSheetLayoutView="145" workbookViewId="0">
      <selection sqref="A1:E1"/>
    </sheetView>
  </sheetViews>
  <sheetFormatPr defaultColWidth="8" defaultRowHeight="12.75" x14ac:dyDescent="0.2"/>
  <cols>
    <col min="1" max="1" width="8.28515625" style="136" customWidth="1"/>
    <col min="2" max="2" width="8.28515625" style="62" customWidth="1"/>
    <col min="3" max="3" width="57.140625" style="62" customWidth="1"/>
    <col min="4" max="5" width="11.42578125" style="62" customWidth="1"/>
    <col min="6" max="6" width="8" style="62"/>
    <col min="7" max="7" width="10.5703125" style="62" bestFit="1" customWidth="1"/>
    <col min="8" max="16384" width="8" style="62"/>
  </cols>
  <sheetData>
    <row r="1" spans="1:11" s="52" customFormat="1" ht="34.5" customHeight="1" x14ac:dyDescent="0.2">
      <c r="A1" s="737" t="s">
        <v>482</v>
      </c>
      <c r="B1" s="737"/>
      <c r="C1" s="737"/>
      <c r="D1" s="737"/>
      <c r="E1" s="737"/>
      <c r="F1" s="167"/>
      <c r="G1" s="167"/>
      <c r="H1" s="167"/>
      <c r="I1" s="167"/>
      <c r="J1" s="167"/>
      <c r="K1" s="167"/>
    </row>
    <row r="2" spans="1:11" s="52" customFormat="1" ht="21" customHeight="1" thickBot="1" x14ac:dyDescent="0.25">
      <c r="A2" s="50"/>
      <c r="B2" s="51"/>
      <c r="C2" s="420"/>
      <c r="E2" s="420" t="s">
        <v>431</v>
      </c>
    </row>
    <row r="3" spans="1:11" s="53" customFormat="1" ht="25.5" customHeight="1" thickBot="1" x14ac:dyDescent="0.25">
      <c r="A3" s="742" t="s">
        <v>59</v>
      </c>
      <c r="B3" s="743"/>
      <c r="C3" s="738" t="s">
        <v>60</v>
      </c>
      <c r="D3" s="739"/>
      <c r="E3" s="740"/>
    </row>
    <row r="4" spans="1:11" s="53" customFormat="1" ht="16.5" thickBot="1" x14ac:dyDescent="0.25">
      <c r="A4" s="54" t="s">
        <v>61</v>
      </c>
      <c r="B4" s="55"/>
      <c r="C4" s="738" t="s">
        <v>401</v>
      </c>
      <c r="D4" s="739"/>
      <c r="E4" s="740"/>
    </row>
    <row r="5" spans="1:11" s="57" customFormat="1" ht="15.95" customHeight="1" thickBot="1" x14ac:dyDescent="0.25">
      <c r="A5" s="56"/>
      <c r="B5" s="56"/>
      <c r="C5" s="56"/>
      <c r="D5" s="56"/>
      <c r="E5" s="56"/>
    </row>
    <row r="6" spans="1:11" ht="30" customHeight="1" thickBot="1" x14ac:dyDescent="0.25">
      <c r="A6" s="744" t="s">
        <v>62</v>
      </c>
      <c r="B6" s="745"/>
      <c r="C6" s="59" t="s">
        <v>63</v>
      </c>
      <c r="D6" s="60" t="s">
        <v>64</v>
      </c>
      <c r="E6" s="60" t="s">
        <v>442</v>
      </c>
      <c r="F6" s="61"/>
    </row>
    <row r="7" spans="1:11" s="66" customFormat="1" ht="12.95" customHeight="1" thickBot="1" x14ac:dyDescent="0.25">
      <c r="A7" s="63">
        <v>1</v>
      </c>
      <c r="B7" s="64">
        <v>2</v>
      </c>
      <c r="C7" s="64">
        <v>3</v>
      </c>
      <c r="D7" s="65"/>
      <c r="E7" s="541"/>
    </row>
    <row r="8" spans="1:11" s="66" customFormat="1" ht="15.95" customHeight="1" thickBot="1" x14ac:dyDescent="0.25">
      <c r="A8" s="58"/>
      <c r="B8" s="67"/>
      <c r="C8" s="744" t="s">
        <v>65</v>
      </c>
      <c r="D8" s="746"/>
      <c r="E8" s="542"/>
    </row>
    <row r="9" spans="1:11" s="70" customFormat="1" ht="12" customHeight="1" thickBot="1" x14ac:dyDescent="0.25">
      <c r="A9" s="63" t="s">
        <v>22</v>
      </c>
      <c r="B9" s="68"/>
      <c r="C9" s="207" t="s">
        <v>66</v>
      </c>
      <c r="D9" s="88">
        <f>SUM(D10:D17)</f>
        <v>8347461</v>
      </c>
      <c r="E9" s="88">
        <f>SUM(E10:E17)</f>
        <v>9348461</v>
      </c>
    </row>
    <row r="10" spans="1:11" s="70" customFormat="1" ht="12" customHeight="1" x14ac:dyDescent="0.2">
      <c r="A10" s="71"/>
      <c r="B10" s="72" t="s">
        <v>67</v>
      </c>
      <c r="C10" s="73" t="s">
        <v>68</v>
      </c>
      <c r="D10" s="74">
        <f>'2'!B9-1918020</f>
        <v>8347461</v>
      </c>
      <c r="E10" s="74">
        <v>9348461</v>
      </c>
    </row>
    <row r="11" spans="1:11" s="70" customFormat="1" ht="12" customHeight="1" x14ac:dyDescent="0.2">
      <c r="A11" s="75"/>
      <c r="B11" s="76" t="s">
        <v>69</v>
      </c>
      <c r="C11" s="77" t="s">
        <v>70</v>
      </c>
      <c r="D11" s="78"/>
      <c r="E11" s="78"/>
    </row>
    <row r="12" spans="1:11" s="70" customFormat="1" ht="12" customHeight="1" x14ac:dyDescent="0.2">
      <c r="A12" s="75"/>
      <c r="B12" s="76" t="s">
        <v>71</v>
      </c>
      <c r="C12" s="77" t="s">
        <v>72</v>
      </c>
      <c r="D12" s="78"/>
      <c r="E12" s="78"/>
    </row>
    <row r="13" spans="1:11" s="70" customFormat="1" ht="12" customHeight="1" x14ac:dyDescent="0.2">
      <c r="A13" s="75"/>
      <c r="B13" s="76" t="s">
        <v>73</v>
      </c>
      <c r="C13" s="77" t="s">
        <v>74</v>
      </c>
      <c r="D13" s="78"/>
      <c r="E13" s="78"/>
    </row>
    <row r="14" spans="1:11" s="70" customFormat="1" ht="12" customHeight="1" x14ac:dyDescent="0.2">
      <c r="A14" s="75"/>
      <c r="B14" s="76" t="s">
        <v>75</v>
      </c>
      <c r="C14" s="79" t="s">
        <v>76</v>
      </c>
      <c r="D14" s="78"/>
      <c r="E14" s="78"/>
    </row>
    <row r="15" spans="1:11" s="70" customFormat="1" ht="12" customHeight="1" x14ac:dyDescent="0.2">
      <c r="A15" s="80"/>
      <c r="B15" s="76" t="s">
        <v>77</v>
      </c>
      <c r="C15" s="77" t="s">
        <v>78</v>
      </c>
      <c r="D15" s="81"/>
      <c r="E15" s="81"/>
    </row>
    <row r="16" spans="1:11" s="82" customFormat="1" ht="12" customHeight="1" x14ac:dyDescent="0.2">
      <c r="A16" s="75"/>
      <c r="B16" s="76" t="s">
        <v>79</v>
      </c>
      <c r="C16" s="77" t="s">
        <v>80</v>
      </c>
      <c r="D16" s="78"/>
      <c r="E16" s="78"/>
    </row>
    <row r="17" spans="1:7" s="82" customFormat="1" ht="12" customHeight="1" thickBot="1" x14ac:dyDescent="0.25">
      <c r="A17" s="208"/>
      <c r="B17" s="209" t="s">
        <v>81</v>
      </c>
      <c r="C17" s="210" t="s">
        <v>82</v>
      </c>
      <c r="D17" s="211"/>
      <c r="E17" s="211"/>
    </row>
    <row r="18" spans="1:7" s="70" customFormat="1" ht="12" customHeight="1" thickBot="1" x14ac:dyDescent="0.25">
      <c r="A18" s="63" t="s">
        <v>24</v>
      </c>
      <c r="B18" s="86"/>
      <c r="C18" s="87" t="s">
        <v>83</v>
      </c>
      <c r="D18" s="88">
        <f>SUM(D19:D22)</f>
        <v>0</v>
      </c>
      <c r="E18" s="88">
        <f>SUM(E19:E22)</f>
        <v>0</v>
      </c>
    </row>
    <row r="19" spans="1:7" s="82" customFormat="1" ht="12" customHeight="1" x14ac:dyDescent="0.2">
      <c r="A19" s="89"/>
      <c r="B19" s="90" t="s">
        <v>84</v>
      </c>
      <c r="C19" s="91" t="s">
        <v>85</v>
      </c>
      <c r="D19" s="92"/>
      <c r="E19" s="92"/>
    </row>
    <row r="20" spans="1:7" s="82" customFormat="1" ht="12" customHeight="1" x14ac:dyDescent="0.2">
      <c r="A20" s="75"/>
      <c r="B20" s="76" t="s">
        <v>86</v>
      </c>
      <c r="C20" s="77" t="s">
        <v>87</v>
      </c>
      <c r="D20" s="78"/>
      <c r="E20" s="78"/>
    </row>
    <row r="21" spans="1:7" s="82" customFormat="1" ht="12" customHeight="1" x14ac:dyDescent="0.2">
      <c r="A21" s="75"/>
      <c r="B21" s="76" t="s">
        <v>88</v>
      </c>
      <c r="C21" s="77" t="s">
        <v>89</v>
      </c>
      <c r="D21" s="78"/>
      <c r="E21" s="78"/>
    </row>
    <row r="22" spans="1:7" s="82" customFormat="1" ht="12" customHeight="1" thickBot="1" x14ac:dyDescent="0.25">
      <c r="A22" s="83"/>
      <c r="B22" s="84" t="s">
        <v>90</v>
      </c>
      <c r="C22" s="93" t="s">
        <v>91</v>
      </c>
      <c r="D22" s="85"/>
      <c r="E22" s="85"/>
    </row>
    <row r="23" spans="1:7" s="82" customFormat="1" ht="12" customHeight="1" thickBot="1" x14ac:dyDescent="0.25">
      <c r="A23" s="94" t="s">
        <v>26</v>
      </c>
      <c r="B23" s="95"/>
      <c r="C23" s="95" t="s">
        <v>92</v>
      </c>
      <c r="D23" s="96"/>
      <c r="E23" s="96"/>
    </row>
    <row r="24" spans="1:7" s="70" customFormat="1" ht="12" customHeight="1" thickBot="1" x14ac:dyDescent="0.25">
      <c r="A24" s="94" t="s">
        <v>28</v>
      </c>
      <c r="B24" s="97"/>
      <c r="C24" s="95" t="s">
        <v>93</v>
      </c>
      <c r="D24" s="96"/>
      <c r="E24" s="96"/>
    </row>
    <row r="25" spans="1:7" s="70" customFormat="1" ht="12" customHeight="1" thickBot="1" x14ac:dyDescent="0.25">
      <c r="A25" s="63" t="s">
        <v>30</v>
      </c>
      <c r="B25" s="98"/>
      <c r="C25" s="95" t="s">
        <v>94</v>
      </c>
      <c r="D25" s="88">
        <f>SUM(D26:D27)</f>
        <v>2313177</v>
      </c>
      <c r="E25" s="88">
        <v>1587177</v>
      </c>
    </row>
    <row r="26" spans="1:7" s="70" customFormat="1" ht="12" customHeight="1" x14ac:dyDescent="0.2">
      <c r="A26" s="89"/>
      <c r="B26" s="99" t="s">
        <v>95</v>
      </c>
      <c r="C26" s="100" t="s">
        <v>96</v>
      </c>
      <c r="D26" s="101">
        <v>2313177</v>
      </c>
      <c r="E26" s="101">
        <v>1587177</v>
      </c>
    </row>
    <row r="27" spans="1:7" s="70" customFormat="1" ht="12" customHeight="1" thickBot="1" x14ac:dyDescent="0.25">
      <c r="A27" s="83"/>
      <c r="B27" s="102" t="s">
        <v>97</v>
      </c>
      <c r="C27" s="103" t="s">
        <v>98</v>
      </c>
      <c r="D27" s="104"/>
      <c r="E27" s="104"/>
    </row>
    <row r="28" spans="1:7" s="82" customFormat="1" ht="12" customHeight="1" thickBot="1" x14ac:dyDescent="0.25">
      <c r="A28" s="105" t="s">
        <v>99</v>
      </c>
      <c r="B28" s="106"/>
      <c r="C28" s="95" t="s">
        <v>100</v>
      </c>
      <c r="D28" s="96">
        <v>39776010</v>
      </c>
      <c r="E28" s="96">
        <v>37130375</v>
      </c>
      <c r="G28" s="411"/>
    </row>
    <row r="29" spans="1:7" s="82" customFormat="1" ht="12" customHeight="1" thickBot="1" x14ac:dyDescent="0.25">
      <c r="A29" s="105" t="s">
        <v>101</v>
      </c>
      <c r="B29" s="107"/>
      <c r="C29" s="108" t="s">
        <v>102</v>
      </c>
      <c r="D29" s="96"/>
      <c r="E29" s="96"/>
    </row>
    <row r="30" spans="1:7" s="82" customFormat="1" ht="15" customHeight="1" thickBot="1" x14ac:dyDescent="0.25">
      <c r="A30" s="105" t="s">
        <v>103</v>
      </c>
      <c r="B30" s="109"/>
      <c r="C30" s="110" t="s">
        <v>104</v>
      </c>
      <c r="D30" s="88">
        <f>SUM(D9,D18,D23,D24,D25,D28,D29)</f>
        <v>50436648</v>
      </c>
      <c r="E30" s="88">
        <f>SUM(E9,E18,E23,E24,E25,E28,E29)</f>
        <v>48066013</v>
      </c>
    </row>
    <row r="31" spans="1:7" s="82" customFormat="1" ht="15" customHeight="1" x14ac:dyDescent="0.2">
      <c r="A31" s="111"/>
      <c r="B31" s="112"/>
      <c r="C31" s="113"/>
      <c r="D31" s="568"/>
      <c r="E31" s="113"/>
    </row>
    <row r="32" spans="1:7" ht="13.5" thickBot="1" x14ac:dyDescent="0.25">
      <c r="A32" s="114"/>
      <c r="B32" s="115"/>
      <c r="C32" s="115"/>
      <c r="D32" s="569"/>
      <c r="E32" s="115"/>
    </row>
    <row r="33" spans="1:5" s="66" customFormat="1" ht="16.5" customHeight="1" thickBot="1" x14ac:dyDescent="0.25">
      <c r="A33" s="744" t="s">
        <v>105</v>
      </c>
      <c r="B33" s="746"/>
      <c r="C33" s="746"/>
      <c r="D33" s="746"/>
      <c r="E33" s="747"/>
    </row>
    <row r="34" spans="1:5" s="118" customFormat="1" ht="12" customHeight="1" thickBot="1" x14ac:dyDescent="0.25">
      <c r="A34" s="94" t="s">
        <v>22</v>
      </c>
      <c r="B34" s="116"/>
      <c r="C34" s="117" t="s">
        <v>121</v>
      </c>
      <c r="D34" s="88">
        <f>SUM(D35:D39)</f>
        <v>49458648</v>
      </c>
      <c r="E34" s="88">
        <f>SUM(E35:E39)</f>
        <v>47581013</v>
      </c>
    </row>
    <row r="35" spans="1:5" ht="12" customHeight="1" x14ac:dyDescent="0.2">
      <c r="A35" s="119"/>
      <c r="B35" s="99" t="s">
        <v>67</v>
      </c>
      <c r="C35" s="91" t="s">
        <v>106</v>
      </c>
      <c r="D35" s="92">
        <f>'4ovi'!E12</f>
        <v>25365000</v>
      </c>
      <c r="E35" s="92">
        <f>'4ovi'!F12</f>
        <v>25755000</v>
      </c>
    </row>
    <row r="36" spans="1:5" ht="12" customHeight="1" x14ac:dyDescent="0.2">
      <c r="A36" s="120"/>
      <c r="B36" s="121" t="s">
        <v>69</v>
      </c>
      <c r="C36" s="77" t="s">
        <v>107</v>
      </c>
      <c r="D36" s="92">
        <f>'4ovi'!E13</f>
        <v>4931675</v>
      </c>
      <c r="E36" s="92">
        <f>'4ovi'!F13</f>
        <v>4931675</v>
      </c>
    </row>
    <row r="37" spans="1:5" ht="12" customHeight="1" x14ac:dyDescent="0.2">
      <c r="A37" s="120"/>
      <c r="B37" s="121" t="s">
        <v>71</v>
      </c>
      <c r="C37" s="77" t="s">
        <v>108</v>
      </c>
      <c r="D37" s="92">
        <f>'4ovi'!E14</f>
        <v>19161973</v>
      </c>
      <c r="E37" s="92">
        <f>'4ovi'!F14</f>
        <v>16894338</v>
      </c>
    </row>
    <row r="38" spans="1:5" ht="12" customHeight="1" x14ac:dyDescent="0.2">
      <c r="A38" s="120"/>
      <c r="B38" s="121" t="s">
        <v>73</v>
      </c>
      <c r="C38" s="77" t="s">
        <v>31</v>
      </c>
      <c r="D38" s="78"/>
      <c r="E38" s="78"/>
    </row>
    <row r="39" spans="1:5" ht="12" customHeight="1" thickBot="1" x14ac:dyDescent="0.25">
      <c r="A39" s="122"/>
      <c r="B39" s="102" t="s">
        <v>109</v>
      </c>
      <c r="C39" s="93" t="s">
        <v>110</v>
      </c>
      <c r="D39" s="85"/>
      <c r="E39" s="85"/>
    </row>
    <row r="40" spans="1:5" ht="12" customHeight="1" thickBot="1" x14ac:dyDescent="0.25">
      <c r="A40" s="94" t="s">
        <v>24</v>
      </c>
      <c r="B40" s="116"/>
      <c r="C40" s="117" t="s">
        <v>122</v>
      </c>
      <c r="D40" s="88">
        <f>SUM(D41:D44)</f>
        <v>978000</v>
      </c>
      <c r="E40" s="88">
        <f>SUM(E41:E44)</f>
        <v>485000</v>
      </c>
    </row>
    <row r="41" spans="1:5" s="118" customFormat="1" ht="12" customHeight="1" x14ac:dyDescent="0.2">
      <c r="A41" s="119"/>
      <c r="B41" s="99" t="s">
        <v>84</v>
      </c>
      <c r="C41" s="91" t="s">
        <v>111</v>
      </c>
      <c r="D41" s="92"/>
      <c r="E41" s="92"/>
    </row>
    <row r="42" spans="1:5" ht="12" customHeight="1" x14ac:dyDescent="0.2">
      <c r="A42" s="120"/>
      <c r="B42" s="121" t="s">
        <v>86</v>
      </c>
      <c r="C42" s="77" t="s">
        <v>112</v>
      </c>
      <c r="D42" s="78">
        <f>'4ovi'!E20</f>
        <v>978000</v>
      </c>
      <c r="E42" s="78">
        <f>'4ovi'!F20</f>
        <v>485000</v>
      </c>
    </row>
    <row r="43" spans="1:5" ht="12" customHeight="1" x14ac:dyDescent="0.2">
      <c r="A43" s="120"/>
      <c r="B43" s="121" t="s">
        <v>113</v>
      </c>
      <c r="C43" s="77" t="s">
        <v>209</v>
      </c>
      <c r="D43" s="78"/>
      <c r="E43" s="78"/>
    </row>
    <row r="44" spans="1:5" ht="12" customHeight="1" thickBot="1" x14ac:dyDescent="0.25">
      <c r="A44" s="120"/>
      <c r="B44" s="102" t="s">
        <v>114</v>
      </c>
      <c r="C44" s="93" t="s">
        <v>115</v>
      </c>
      <c r="D44" s="85"/>
      <c r="E44" s="85"/>
    </row>
    <row r="45" spans="1:5" ht="12" customHeight="1" thickBot="1" x14ac:dyDescent="0.25">
      <c r="A45" s="69" t="s">
        <v>26</v>
      </c>
      <c r="B45" s="123"/>
      <c r="C45" s="117" t="s">
        <v>116</v>
      </c>
      <c r="D45" s="96"/>
      <c r="E45" s="96"/>
    </row>
    <row r="46" spans="1:5" ht="12" customHeight="1" thickBot="1" x14ac:dyDescent="0.25">
      <c r="A46" s="94" t="s">
        <v>28</v>
      </c>
      <c r="B46" s="116"/>
      <c r="C46" s="117" t="s">
        <v>117</v>
      </c>
      <c r="D46" s="96"/>
      <c r="E46" s="96"/>
    </row>
    <row r="47" spans="1:5" ht="15" customHeight="1" thickBot="1" x14ac:dyDescent="0.25">
      <c r="A47" s="94" t="s">
        <v>30</v>
      </c>
      <c r="B47" s="124"/>
      <c r="C47" s="125" t="s">
        <v>118</v>
      </c>
      <c r="D47" s="88">
        <f>+D34+D40+D45+D46</f>
        <v>50436648</v>
      </c>
      <c r="E47" s="88">
        <f>+E34+E40+E45+E46</f>
        <v>48066013</v>
      </c>
    </row>
    <row r="48" spans="1:5" ht="13.5" thickBot="1" x14ac:dyDescent="0.25">
      <c r="A48" s="126"/>
      <c r="B48" s="127"/>
      <c r="C48" s="127"/>
      <c r="D48" s="128"/>
      <c r="E48" s="128"/>
    </row>
    <row r="49" spans="1:5" ht="15" customHeight="1" thickBot="1" x14ac:dyDescent="0.25">
      <c r="A49" s="129" t="s">
        <v>119</v>
      </c>
      <c r="B49" s="130"/>
      <c r="C49" s="131"/>
      <c r="D49" s="132">
        <v>8</v>
      </c>
      <c r="E49" s="132">
        <v>8</v>
      </c>
    </row>
    <row r="50" spans="1:5" ht="14.25" customHeight="1" thickBot="1" x14ac:dyDescent="0.25">
      <c r="A50" s="133" t="s">
        <v>120</v>
      </c>
      <c r="B50" s="134"/>
      <c r="C50" s="131"/>
      <c r="D50" s="135"/>
      <c r="E50" s="135"/>
    </row>
    <row r="51" spans="1:5" ht="51" customHeight="1" x14ac:dyDescent="0.2">
      <c r="A51" s="741"/>
      <c r="B51" s="741"/>
      <c r="C51" s="741"/>
    </row>
  </sheetData>
  <sheetProtection formatCells="0"/>
  <mergeCells count="8">
    <mergeCell ref="A1:E1"/>
    <mergeCell ref="C3:E3"/>
    <mergeCell ref="C4:E4"/>
    <mergeCell ref="A51:C51"/>
    <mergeCell ref="A3:B3"/>
    <mergeCell ref="A6:B6"/>
    <mergeCell ref="C8:D8"/>
    <mergeCell ref="A33:E3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0"/>
  <sheetViews>
    <sheetView view="pageBreakPreview" zoomScale="205" zoomScaleNormal="100" zoomScaleSheetLayoutView="205" workbookViewId="0">
      <selection sqref="A1:G1"/>
    </sheetView>
  </sheetViews>
  <sheetFormatPr defaultRowHeight="12.75" x14ac:dyDescent="0.2"/>
  <cols>
    <col min="1" max="1" width="28.140625" customWidth="1"/>
  </cols>
  <sheetData>
    <row r="1" spans="1:10" ht="27.75" customHeight="1" x14ac:dyDescent="0.2">
      <c r="A1" s="749" t="s">
        <v>482</v>
      </c>
      <c r="B1" s="749"/>
      <c r="C1" s="749"/>
      <c r="D1" s="749"/>
      <c r="E1" s="749"/>
      <c r="F1" s="749"/>
      <c r="G1" s="749"/>
      <c r="H1" s="167"/>
      <c r="I1" s="167"/>
      <c r="J1" s="167"/>
    </row>
    <row r="2" spans="1:10" ht="15.75" x14ac:dyDescent="0.2">
      <c r="A2" s="278"/>
      <c r="G2" s="426" t="s">
        <v>432</v>
      </c>
    </row>
    <row r="3" spans="1:10" ht="14.25" x14ac:dyDescent="0.2">
      <c r="A3" s="748" t="s">
        <v>10</v>
      </c>
      <c r="B3" s="748"/>
      <c r="C3" s="748"/>
      <c r="D3" s="748"/>
      <c r="E3" s="748"/>
      <c r="F3" s="748"/>
      <c r="G3" s="748"/>
    </row>
    <row r="4" spans="1:10" ht="14.25" x14ac:dyDescent="0.2">
      <c r="A4" s="748" t="s">
        <v>232</v>
      </c>
      <c r="B4" s="748"/>
      <c r="C4" s="748"/>
      <c r="D4" s="748"/>
      <c r="E4" s="748"/>
      <c r="F4" s="748"/>
      <c r="G4" s="748"/>
    </row>
    <row r="5" spans="1:10" ht="13.5" thickBot="1" x14ac:dyDescent="0.25">
      <c r="J5" s="283"/>
    </row>
    <row r="6" spans="1:10" ht="26.25" customHeight="1" thickBot="1" x14ac:dyDescent="0.25">
      <c r="A6" s="292" t="s">
        <v>197</v>
      </c>
      <c r="B6" s="389" t="s">
        <v>233</v>
      </c>
      <c r="C6" s="389" t="s">
        <v>234</v>
      </c>
      <c r="D6" s="389" t="s">
        <v>235</v>
      </c>
      <c r="E6" s="389" t="s">
        <v>367</v>
      </c>
      <c r="F6" s="389" t="s">
        <v>398</v>
      </c>
      <c r="G6" s="294" t="s">
        <v>135</v>
      </c>
    </row>
    <row r="7" spans="1:10" ht="40.5" customHeight="1" x14ac:dyDescent="0.2">
      <c r="A7" s="297" t="s">
        <v>236</v>
      </c>
      <c r="B7" s="290">
        <v>180</v>
      </c>
      <c r="C7" s="290">
        <v>185</v>
      </c>
      <c r="D7" s="290">
        <v>190</v>
      </c>
      <c r="E7" s="23">
        <v>195</v>
      </c>
      <c r="F7" s="298">
        <v>200</v>
      </c>
      <c r="G7" s="290">
        <f>SUM(B7:F7)</f>
        <v>950</v>
      </c>
    </row>
    <row r="8" spans="1:10" ht="40.5" customHeight="1" x14ac:dyDescent="0.2">
      <c r="A8" s="296" t="s">
        <v>237</v>
      </c>
      <c r="B8" s="290">
        <v>550</v>
      </c>
      <c r="C8" s="290">
        <v>560</v>
      </c>
      <c r="D8" s="290">
        <v>560</v>
      </c>
      <c r="E8" s="23">
        <v>570</v>
      </c>
      <c r="F8" s="298">
        <v>570</v>
      </c>
      <c r="G8" s="290">
        <f t="shared" ref="G8:G10" si="0">SUM(B8:F8)</f>
        <v>2810</v>
      </c>
    </row>
    <row r="9" spans="1:10" ht="40.5" customHeight="1" x14ac:dyDescent="0.2">
      <c r="A9" s="296" t="s">
        <v>238</v>
      </c>
      <c r="B9" s="290">
        <v>656</v>
      </c>
      <c r="C9" s="290">
        <v>656</v>
      </c>
      <c r="D9" s="290">
        <v>666</v>
      </c>
      <c r="E9" s="23">
        <v>666</v>
      </c>
      <c r="F9" s="298">
        <v>676</v>
      </c>
      <c r="G9" s="290">
        <f t="shared" si="0"/>
        <v>3320</v>
      </c>
    </row>
    <row r="10" spans="1:10" ht="40.5" customHeight="1" x14ac:dyDescent="0.2">
      <c r="A10" s="296" t="s">
        <v>239</v>
      </c>
      <c r="B10" s="290">
        <f t="shared" ref="B10:F10" si="1">SUM(B7:B9)</f>
        <v>1386</v>
      </c>
      <c r="C10" s="290">
        <f t="shared" si="1"/>
        <v>1401</v>
      </c>
      <c r="D10" s="290">
        <f t="shared" si="1"/>
        <v>1416</v>
      </c>
      <c r="E10" s="290">
        <f t="shared" si="1"/>
        <v>1431</v>
      </c>
      <c r="F10" s="290">
        <f t="shared" si="1"/>
        <v>1446</v>
      </c>
      <c r="G10" s="290">
        <f t="shared" si="0"/>
        <v>7080</v>
      </c>
    </row>
  </sheetData>
  <mergeCells count="3">
    <mergeCell ref="A4:G4"/>
    <mergeCell ref="A3:G3"/>
    <mergeCell ref="A1:G1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"/>
  <sheetViews>
    <sheetView view="pageBreakPreview" zoomScale="60" zoomScaleNormal="100" workbookViewId="0">
      <selection sqref="A1:D1"/>
    </sheetView>
  </sheetViews>
  <sheetFormatPr defaultRowHeight="12.75" x14ac:dyDescent="0.2"/>
  <cols>
    <col min="1" max="1" width="51.7109375" style="12" customWidth="1"/>
    <col min="2" max="4" width="24" style="12" customWidth="1"/>
    <col min="5" max="16384" width="9.140625" style="12"/>
  </cols>
  <sheetData>
    <row r="1" spans="1:7" ht="44.25" customHeight="1" x14ac:dyDescent="0.2">
      <c r="A1" s="751" t="s">
        <v>482</v>
      </c>
      <c r="B1" s="751"/>
      <c r="C1" s="751"/>
      <c r="D1" s="751"/>
      <c r="E1" s="284"/>
      <c r="F1" s="284"/>
      <c r="G1" s="284"/>
    </row>
    <row r="2" spans="1:7" ht="18" x14ac:dyDescent="0.25">
      <c r="A2" s="421"/>
      <c r="B2" s="421"/>
      <c r="C2" s="421"/>
      <c r="D2" s="421" t="s">
        <v>433</v>
      </c>
    </row>
    <row r="3" spans="1:7" ht="18" x14ac:dyDescent="0.25">
      <c r="A3" s="11"/>
      <c r="B3" s="11"/>
      <c r="C3" s="11"/>
      <c r="D3" s="11"/>
    </row>
    <row r="4" spans="1:7" ht="18" x14ac:dyDescent="0.25">
      <c r="A4" s="750" t="s">
        <v>399</v>
      </c>
      <c r="B4" s="750"/>
      <c r="C4" s="750"/>
      <c r="D4" s="750"/>
    </row>
    <row r="5" spans="1:7" ht="18.75" thickBot="1" x14ac:dyDescent="0.3">
      <c r="A5" s="11"/>
      <c r="B5" s="11"/>
      <c r="C5" s="11"/>
      <c r="D5" s="14"/>
    </row>
    <row r="6" spans="1:7" ht="60.75" customHeight="1" x14ac:dyDescent="0.2">
      <c r="A6" s="226" t="s">
        <v>210</v>
      </c>
      <c r="B6" s="226" t="s">
        <v>211</v>
      </c>
      <c r="C6" s="227" t="s">
        <v>11</v>
      </c>
      <c r="D6" s="228" t="s">
        <v>12</v>
      </c>
      <c r="E6" s="13"/>
      <c r="F6" s="13"/>
      <c r="G6" s="13"/>
    </row>
    <row r="7" spans="1:7" ht="42" customHeight="1" x14ac:dyDescent="0.2">
      <c r="A7" s="229" t="s">
        <v>13</v>
      </c>
      <c r="B7" s="230">
        <v>2704</v>
      </c>
      <c r="C7" s="230">
        <v>338</v>
      </c>
      <c r="D7" s="231">
        <v>2366</v>
      </c>
      <c r="E7" s="13"/>
      <c r="F7" s="13"/>
      <c r="G7" s="13"/>
    </row>
    <row r="8" spans="1:7" ht="42" customHeight="1" thickBot="1" x14ac:dyDescent="0.25">
      <c r="A8" s="232" t="s">
        <v>14</v>
      </c>
      <c r="B8" s="233">
        <v>2704</v>
      </c>
      <c r="C8" s="233">
        <v>338</v>
      </c>
      <c r="D8" s="234">
        <v>2366</v>
      </c>
    </row>
  </sheetData>
  <mergeCells count="2">
    <mergeCell ref="A4:D4"/>
    <mergeCell ref="A1:D1"/>
  </mergeCells>
  <phoneticPr fontId="22" type="noConversion"/>
  <pageMargins left="0.75" right="0.75" top="1" bottom="1" header="0.5" footer="0.5"/>
  <pageSetup paperSize="9" scale="7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5"/>
  <sheetViews>
    <sheetView zoomScaleNormal="100" zoomScaleSheetLayoutView="85" workbookViewId="0">
      <selection sqref="A1:D1"/>
    </sheetView>
  </sheetViews>
  <sheetFormatPr defaultRowHeight="15" customHeight="1" x14ac:dyDescent="0.2"/>
  <cols>
    <col min="1" max="1" width="51.140625" style="168" customWidth="1"/>
    <col min="2" max="2" width="15" style="170" customWidth="1"/>
    <col min="3" max="4" width="15.42578125" style="170" customWidth="1"/>
    <col min="5" max="16384" width="9.140625" style="167"/>
  </cols>
  <sheetData>
    <row r="1" spans="1:5" ht="15" customHeight="1" x14ac:dyDescent="0.2">
      <c r="A1" s="581" t="s">
        <v>477</v>
      </c>
      <c r="B1" s="581"/>
      <c r="C1" s="581"/>
      <c r="D1" s="581"/>
    </row>
    <row r="2" spans="1:5" ht="15" customHeight="1" x14ac:dyDescent="0.2">
      <c r="A2" s="413"/>
      <c r="B2" s="413"/>
      <c r="C2" s="413"/>
      <c r="D2" s="413" t="s">
        <v>434</v>
      </c>
    </row>
    <row r="3" spans="1:5" ht="15" customHeight="1" x14ac:dyDescent="0.2">
      <c r="A3" s="580" t="s">
        <v>429</v>
      </c>
      <c r="B3" s="580"/>
      <c r="C3" s="580"/>
      <c r="D3" s="580"/>
    </row>
    <row r="4" spans="1:5" ht="15" customHeight="1" x14ac:dyDescent="0.2">
      <c r="A4" s="580"/>
      <c r="B4" s="580"/>
      <c r="C4" s="580"/>
      <c r="D4" s="580"/>
    </row>
    <row r="5" spans="1:5" ht="15" customHeight="1" x14ac:dyDescent="0.2">
      <c r="B5" s="169" t="s">
        <v>188</v>
      </c>
    </row>
    <row r="6" spans="1:5" ht="15" customHeight="1" thickBot="1" x14ac:dyDescent="0.25"/>
    <row r="7" spans="1:5" ht="44.25" customHeight="1" thickBot="1" x14ac:dyDescent="0.25">
      <c r="A7" s="221" t="s">
        <v>189</v>
      </c>
      <c r="B7" s="222" t="s">
        <v>135</v>
      </c>
      <c r="C7" s="222" t="s">
        <v>190</v>
      </c>
      <c r="D7" s="222" t="s">
        <v>191</v>
      </c>
    </row>
    <row r="8" spans="1:5" ht="34.5" customHeight="1" x14ac:dyDescent="0.2">
      <c r="A8" s="223" t="s">
        <v>193</v>
      </c>
      <c r="B8" s="225">
        <v>4</v>
      </c>
      <c r="C8" s="225">
        <v>1</v>
      </c>
      <c r="D8" s="225">
        <v>3</v>
      </c>
    </row>
    <row r="9" spans="1:5" ht="34.5" customHeight="1" x14ac:dyDescent="0.2">
      <c r="A9" s="223" t="s">
        <v>60</v>
      </c>
      <c r="B9" s="218">
        <v>8</v>
      </c>
      <c r="C9" s="218"/>
      <c r="D9" s="218">
        <v>8</v>
      </c>
    </row>
    <row r="10" spans="1:5" ht="34.5" customHeight="1" x14ac:dyDescent="0.2">
      <c r="A10" s="223" t="s">
        <v>194</v>
      </c>
      <c r="B10" s="218">
        <v>2</v>
      </c>
      <c r="C10" s="218"/>
      <c r="D10" s="218"/>
    </row>
    <row r="11" spans="1:5" ht="34.5" customHeight="1" thickBot="1" x14ac:dyDescent="0.25">
      <c r="A11" s="224" t="s">
        <v>195</v>
      </c>
      <c r="B11" s="219">
        <v>14</v>
      </c>
      <c r="C11" s="219">
        <f>SUM(C8:C9)</f>
        <v>1</v>
      </c>
      <c r="D11" s="219">
        <f>SUM(D8:D9)</f>
        <v>11</v>
      </c>
    </row>
    <row r="12" spans="1:5" ht="15" customHeight="1" x14ac:dyDescent="0.2">
      <c r="B12" s="171"/>
      <c r="C12" s="171"/>
      <c r="D12" s="171"/>
    </row>
    <row r="13" spans="1:5" s="173" customFormat="1" ht="35.25" customHeight="1" x14ac:dyDescent="0.2">
      <c r="A13" s="172"/>
      <c r="B13" s="171"/>
      <c r="C13" s="171"/>
      <c r="D13" s="171"/>
    </row>
    <row r="14" spans="1:5" ht="15" customHeight="1" x14ac:dyDescent="0.2">
      <c r="B14" s="174"/>
      <c r="C14" s="174"/>
      <c r="D14" s="174"/>
    </row>
    <row r="15" spans="1:5" ht="15" customHeight="1" x14ac:dyDescent="0.2">
      <c r="B15" s="174"/>
      <c r="C15" s="174"/>
      <c r="D15" s="174"/>
    </row>
    <row r="16" spans="1:5" ht="15" customHeight="1" x14ac:dyDescent="0.2">
      <c r="B16" s="171"/>
      <c r="C16" s="171"/>
      <c r="D16" s="171"/>
      <c r="E16" s="143"/>
    </row>
    <row r="17" spans="2:5" ht="15" customHeight="1" x14ac:dyDescent="0.2">
      <c r="B17" s="174"/>
      <c r="C17" s="174"/>
      <c r="D17" s="174"/>
      <c r="E17" s="143"/>
    </row>
    <row r="18" spans="2:5" ht="15" customHeight="1" x14ac:dyDescent="0.2">
      <c r="B18" s="171"/>
      <c r="C18" s="171"/>
      <c r="D18" s="171"/>
      <c r="E18" s="143"/>
    </row>
    <row r="19" spans="2:5" ht="15" customHeight="1" x14ac:dyDescent="0.2">
      <c r="B19" s="171"/>
      <c r="C19" s="171"/>
      <c r="D19" s="171"/>
      <c r="E19" s="143"/>
    </row>
    <row r="20" spans="2:5" ht="15" customHeight="1" x14ac:dyDescent="0.2">
      <c r="B20" s="171"/>
      <c r="C20" s="171"/>
      <c r="D20" s="171"/>
      <c r="E20" s="143"/>
    </row>
    <row r="21" spans="2:5" ht="15" customHeight="1" x14ac:dyDescent="0.2">
      <c r="B21" s="171"/>
      <c r="C21" s="171"/>
      <c r="D21" s="171"/>
      <c r="E21" s="143"/>
    </row>
    <row r="22" spans="2:5" ht="15" customHeight="1" x14ac:dyDescent="0.2">
      <c r="B22" s="171"/>
      <c r="C22" s="171"/>
      <c r="D22" s="171"/>
      <c r="E22" s="143"/>
    </row>
    <row r="23" spans="2:5" ht="15" customHeight="1" x14ac:dyDescent="0.2">
      <c r="B23" s="174"/>
      <c r="C23" s="174"/>
      <c r="D23" s="174"/>
      <c r="E23" s="143"/>
    </row>
    <row r="24" spans="2:5" ht="15" customHeight="1" x14ac:dyDescent="0.2">
      <c r="B24" s="174"/>
      <c r="C24" s="174"/>
      <c r="D24" s="174"/>
      <c r="E24" s="143"/>
    </row>
    <row r="25" spans="2:5" ht="15" customHeight="1" x14ac:dyDescent="0.2">
      <c r="B25" s="171"/>
      <c r="C25" s="171"/>
      <c r="D25" s="171"/>
      <c r="E25" s="143"/>
    </row>
    <row r="26" spans="2:5" ht="15" customHeight="1" x14ac:dyDescent="0.2">
      <c r="B26" s="174"/>
      <c r="C26" s="174"/>
      <c r="D26" s="174"/>
      <c r="E26" s="143"/>
    </row>
    <row r="27" spans="2:5" ht="15" customHeight="1" x14ac:dyDescent="0.2">
      <c r="B27" s="174"/>
      <c r="C27" s="174"/>
      <c r="D27" s="174"/>
      <c r="E27" s="143"/>
    </row>
    <row r="28" spans="2:5" ht="15" customHeight="1" x14ac:dyDescent="0.2">
      <c r="B28" s="174"/>
      <c r="C28" s="174"/>
      <c r="D28" s="174"/>
      <c r="E28" s="143"/>
    </row>
    <row r="29" spans="2:5" ht="15" customHeight="1" x14ac:dyDescent="0.2">
      <c r="B29" s="174"/>
      <c r="C29" s="174"/>
      <c r="D29" s="174"/>
      <c r="E29" s="143"/>
    </row>
    <row r="30" spans="2:5" ht="15" customHeight="1" x14ac:dyDescent="0.2">
      <c r="B30" s="174"/>
      <c r="C30" s="174"/>
      <c r="D30" s="174"/>
      <c r="E30" s="143"/>
    </row>
    <row r="31" spans="2:5" ht="15" customHeight="1" x14ac:dyDescent="0.2">
      <c r="B31" s="171"/>
      <c r="C31" s="171"/>
      <c r="D31" s="171"/>
      <c r="E31" s="143"/>
    </row>
    <row r="32" spans="2:5" ht="15" customHeight="1" x14ac:dyDescent="0.2">
      <c r="B32" s="171"/>
      <c r="C32" s="171"/>
      <c r="D32" s="171"/>
      <c r="E32" s="143"/>
    </row>
    <row r="33" spans="2:5" ht="15" customHeight="1" x14ac:dyDescent="0.2">
      <c r="B33" s="171"/>
      <c r="C33" s="171"/>
      <c r="D33" s="171"/>
      <c r="E33" s="143"/>
    </row>
    <row r="34" spans="2:5" ht="15" customHeight="1" x14ac:dyDescent="0.2">
      <c r="E34" s="143"/>
    </row>
    <row r="35" spans="2:5" ht="15" customHeight="1" x14ac:dyDescent="0.2">
      <c r="E35" s="143"/>
    </row>
    <row r="37" spans="2:5" ht="15" customHeight="1" x14ac:dyDescent="0.2">
      <c r="B37" s="169"/>
      <c r="C37" s="169"/>
      <c r="D37" s="169"/>
    </row>
    <row r="38" spans="2:5" ht="15" customHeight="1" x14ac:dyDescent="0.2">
      <c r="B38" s="169"/>
      <c r="C38" s="169"/>
      <c r="D38" s="169"/>
    </row>
    <row r="39" spans="2:5" ht="15" customHeight="1" x14ac:dyDescent="0.2">
      <c r="B39" s="169"/>
      <c r="C39" s="169"/>
      <c r="D39" s="169"/>
    </row>
    <row r="41" spans="2:5" ht="15" customHeight="1" x14ac:dyDescent="0.2">
      <c r="B41" s="169"/>
      <c r="C41" s="169"/>
      <c r="D41" s="169"/>
    </row>
    <row r="46" spans="2:5" ht="15" customHeight="1" x14ac:dyDescent="0.2">
      <c r="B46" s="169"/>
      <c r="C46" s="169"/>
      <c r="D46" s="169"/>
    </row>
    <row r="54" spans="2:4" ht="15" customHeight="1" x14ac:dyDescent="0.2">
      <c r="B54" s="169"/>
      <c r="C54" s="169"/>
      <c r="D54" s="169"/>
    </row>
    <row r="55" spans="2:4" ht="15" customHeight="1" x14ac:dyDescent="0.2">
      <c r="B55" s="169"/>
      <c r="C55" s="169"/>
      <c r="D55" s="169"/>
    </row>
    <row r="59" spans="2:4" ht="15" customHeight="1" x14ac:dyDescent="0.2">
      <c r="B59" s="169"/>
      <c r="C59" s="169"/>
      <c r="D59" s="169"/>
    </row>
    <row r="60" spans="2:4" ht="15" customHeight="1" x14ac:dyDescent="0.2">
      <c r="B60" s="169"/>
      <c r="C60" s="169"/>
      <c r="D60" s="169"/>
    </row>
    <row r="61" spans="2:4" ht="15" customHeight="1" x14ac:dyDescent="0.2">
      <c r="B61" s="169"/>
      <c r="C61" s="169"/>
      <c r="D61" s="169"/>
    </row>
    <row r="62" spans="2:4" ht="15" customHeight="1" x14ac:dyDescent="0.2">
      <c r="B62" s="169"/>
      <c r="C62" s="169"/>
      <c r="D62" s="169"/>
    </row>
    <row r="67" spans="2:4" ht="15" customHeight="1" x14ac:dyDescent="0.2">
      <c r="B67" s="169"/>
      <c r="C67" s="169"/>
      <c r="D67" s="169"/>
    </row>
    <row r="73" spans="2:4" ht="15" customHeight="1" x14ac:dyDescent="0.2">
      <c r="B73" s="169"/>
      <c r="C73" s="169"/>
      <c r="D73" s="169"/>
    </row>
    <row r="75" spans="2:4" ht="15" customHeight="1" x14ac:dyDescent="0.2">
      <c r="B75" s="169"/>
      <c r="C75" s="169"/>
      <c r="D75" s="169"/>
    </row>
  </sheetData>
  <mergeCells count="3">
    <mergeCell ref="A1:D1"/>
    <mergeCell ref="A4:D4"/>
    <mergeCell ref="A3:D3"/>
  </mergeCells>
  <phoneticPr fontId="0" type="noConversion"/>
  <printOptions horizontalCentered="1"/>
  <pageMargins left="0.59055118110236227" right="0.59055118110236227" top="0.78740157480314965" bottom="0.98425196850393704" header="0.39370078740157483" footer="0.59055118110236227"/>
  <pageSetup paperSize="9" scale="7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1"/>
  <sheetViews>
    <sheetView tabSelected="1" view="pageBreakPreview" zoomScale="130" zoomScaleNormal="100" zoomScaleSheetLayoutView="130" workbookViewId="0">
      <selection activeCell="C7" sqref="C7"/>
    </sheetView>
  </sheetViews>
  <sheetFormatPr defaultRowHeight="12.75" x14ac:dyDescent="0.2"/>
  <cols>
    <col min="1" max="2" width="11.42578125" customWidth="1"/>
    <col min="3" max="3" width="44.7109375" customWidth="1"/>
  </cols>
  <sheetData>
    <row r="1" spans="1:5" ht="27.75" customHeight="1" x14ac:dyDescent="0.2">
      <c r="A1" s="752" t="s">
        <v>477</v>
      </c>
      <c r="B1" s="752"/>
      <c r="C1" s="752"/>
      <c r="D1" s="431"/>
      <c r="E1" s="431"/>
    </row>
    <row r="2" spans="1:5" ht="15.75" x14ac:dyDescent="0.2">
      <c r="A2" s="282"/>
    </row>
    <row r="3" spans="1:5" ht="15.75" x14ac:dyDescent="0.2">
      <c r="A3" s="707" t="s">
        <v>400</v>
      </c>
      <c r="B3" s="707"/>
      <c r="C3" s="707"/>
    </row>
    <row r="4" spans="1:5" ht="16.5" thickBot="1" x14ac:dyDescent="0.25">
      <c r="A4" s="278"/>
    </row>
    <row r="5" spans="1:5" ht="17.25" thickTop="1" thickBot="1" x14ac:dyDescent="0.3">
      <c r="A5" s="753" t="s">
        <v>240</v>
      </c>
      <c r="B5" s="753" t="s">
        <v>241</v>
      </c>
      <c r="C5" s="547" t="s">
        <v>442</v>
      </c>
    </row>
    <row r="6" spans="1:5" ht="17.25" thickTop="1" thickBot="1" x14ac:dyDescent="0.25">
      <c r="A6" s="754"/>
      <c r="B6" s="754"/>
      <c r="C6" s="299" t="s">
        <v>60</v>
      </c>
    </row>
    <row r="7" spans="1:5" ht="20.25" customHeight="1" thickBot="1" x14ac:dyDescent="0.25">
      <c r="A7" s="300" t="s">
        <v>22</v>
      </c>
      <c r="B7" s="301" t="s">
        <v>242</v>
      </c>
      <c r="C7" s="408">
        <f>C$19/12</f>
        <v>3094197.9166666665</v>
      </c>
    </row>
    <row r="8" spans="1:5" ht="20.25" customHeight="1" thickBot="1" x14ac:dyDescent="0.25">
      <c r="A8" s="300" t="s">
        <v>24</v>
      </c>
      <c r="B8" s="301" t="s">
        <v>243</v>
      </c>
      <c r="C8" s="408">
        <f t="shared" ref="C8:C18" si="0">C$19/12</f>
        <v>3094197.9166666665</v>
      </c>
    </row>
    <row r="9" spans="1:5" ht="20.25" customHeight="1" thickBot="1" x14ac:dyDescent="0.25">
      <c r="A9" s="300" t="s">
        <v>26</v>
      </c>
      <c r="B9" s="301" t="s">
        <v>244</v>
      </c>
      <c r="C9" s="408">
        <f t="shared" si="0"/>
        <v>3094197.9166666665</v>
      </c>
    </row>
    <row r="10" spans="1:5" ht="20.25" customHeight="1" thickBot="1" x14ac:dyDescent="0.25">
      <c r="A10" s="300" t="s">
        <v>28</v>
      </c>
      <c r="B10" s="301" t="s">
        <v>245</v>
      </c>
      <c r="C10" s="408">
        <f t="shared" si="0"/>
        <v>3094197.9166666665</v>
      </c>
    </row>
    <row r="11" spans="1:5" ht="20.25" customHeight="1" thickBot="1" x14ac:dyDescent="0.25">
      <c r="A11" s="300" t="s">
        <v>30</v>
      </c>
      <c r="B11" s="301" t="s">
        <v>246</v>
      </c>
      <c r="C11" s="408">
        <f t="shared" si="0"/>
        <v>3094197.9166666665</v>
      </c>
    </row>
    <row r="12" spans="1:5" ht="20.25" customHeight="1" thickBot="1" x14ac:dyDescent="0.25">
      <c r="A12" s="300" t="s">
        <v>99</v>
      </c>
      <c r="B12" s="301" t="s">
        <v>247</v>
      </c>
      <c r="C12" s="408">
        <f t="shared" si="0"/>
        <v>3094197.9166666665</v>
      </c>
    </row>
    <row r="13" spans="1:5" ht="20.25" customHeight="1" thickBot="1" x14ac:dyDescent="0.25">
      <c r="A13" s="300" t="s">
        <v>101</v>
      </c>
      <c r="B13" s="301" t="s">
        <v>248</v>
      </c>
      <c r="C13" s="408">
        <f t="shared" si="0"/>
        <v>3094197.9166666665</v>
      </c>
    </row>
    <row r="14" spans="1:5" ht="20.25" customHeight="1" thickBot="1" x14ac:dyDescent="0.25">
      <c r="A14" s="300" t="s">
        <v>103</v>
      </c>
      <c r="B14" s="301" t="s">
        <v>249</v>
      </c>
      <c r="C14" s="408">
        <f t="shared" si="0"/>
        <v>3094197.9166666665</v>
      </c>
    </row>
    <row r="15" spans="1:5" ht="20.25" customHeight="1" thickBot="1" x14ac:dyDescent="0.25">
      <c r="A15" s="300" t="s">
        <v>250</v>
      </c>
      <c r="B15" s="301" t="s">
        <v>251</v>
      </c>
      <c r="C15" s="408">
        <f t="shared" si="0"/>
        <v>3094197.9166666665</v>
      </c>
    </row>
    <row r="16" spans="1:5" ht="20.25" customHeight="1" thickBot="1" x14ac:dyDescent="0.25">
      <c r="A16" s="300" t="s">
        <v>252</v>
      </c>
      <c r="B16" s="301" t="s">
        <v>253</v>
      </c>
      <c r="C16" s="408">
        <f t="shared" si="0"/>
        <v>3094197.9166666665</v>
      </c>
    </row>
    <row r="17" spans="1:3" ht="20.25" customHeight="1" thickBot="1" x14ac:dyDescent="0.25">
      <c r="A17" s="300" t="s">
        <v>254</v>
      </c>
      <c r="B17" s="301" t="s">
        <v>255</v>
      </c>
      <c r="C17" s="408">
        <f t="shared" si="0"/>
        <v>3094197.9166666665</v>
      </c>
    </row>
    <row r="18" spans="1:3" ht="20.25" customHeight="1" thickBot="1" x14ac:dyDescent="0.25">
      <c r="A18" s="300" t="s">
        <v>256</v>
      </c>
      <c r="B18" s="301" t="s">
        <v>257</v>
      </c>
      <c r="C18" s="408">
        <f t="shared" si="0"/>
        <v>3094197.9166666665</v>
      </c>
    </row>
    <row r="19" spans="1:3" ht="20.25" customHeight="1" thickBot="1" x14ac:dyDescent="0.25">
      <c r="A19" s="302" t="s">
        <v>2</v>
      </c>
      <c r="B19" s="303"/>
      <c r="C19" s="304">
        <v>37130375</v>
      </c>
    </row>
    <row r="20" spans="1:3" ht="19.5" thickTop="1" x14ac:dyDescent="0.2">
      <c r="A20" s="305"/>
    </row>
    <row r="21" spans="1:3" x14ac:dyDescent="0.2">
      <c r="A21" s="281"/>
    </row>
  </sheetData>
  <mergeCells count="4">
    <mergeCell ref="A3:C3"/>
    <mergeCell ref="A1:C1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5"/>
  <sheetViews>
    <sheetView view="pageBreakPreview" zoomScale="130" zoomScaleNormal="100" zoomScaleSheetLayoutView="130" workbookViewId="0">
      <selection activeCell="A22" sqref="A22"/>
    </sheetView>
  </sheetViews>
  <sheetFormatPr defaultRowHeight="12.75" x14ac:dyDescent="0.2"/>
  <cols>
    <col min="1" max="1" width="47.5703125" style="165" customWidth="1"/>
    <col min="2" max="2" width="16" style="165" customWidth="1"/>
    <col min="3" max="3" width="13.42578125" style="165" customWidth="1"/>
    <col min="4" max="5" width="18.42578125" style="165" customWidth="1"/>
    <col min="6" max="16384" width="9.140625" style="165"/>
  </cols>
  <sheetData>
    <row r="1" spans="1:5" ht="24.75" customHeight="1" x14ac:dyDescent="0.2">
      <c r="A1" s="577" t="s">
        <v>475</v>
      </c>
      <c r="B1" s="578"/>
      <c r="C1" s="578"/>
      <c r="D1" s="578"/>
      <c r="E1" s="578"/>
    </row>
    <row r="2" spans="1:5" x14ac:dyDescent="0.2">
      <c r="A2" s="424"/>
      <c r="B2" s="412"/>
      <c r="C2" s="412"/>
      <c r="D2" s="412"/>
      <c r="E2" s="424" t="s">
        <v>420</v>
      </c>
    </row>
    <row r="3" spans="1:5" x14ac:dyDescent="0.2">
      <c r="A3" s="576"/>
      <c r="B3" s="576"/>
      <c r="C3" s="576"/>
      <c r="D3" s="576"/>
      <c r="E3" s="576"/>
    </row>
    <row r="4" spans="1:5" x14ac:dyDescent="0.2">
      <c r="A4" s="579" t="s">
        <v>407</v>
      </c>
      <c r="B4" s="579"/>
      <c r="C4" s="579"/>
      <c r="D4" s="579"/>
      <c r="E4" s="579"/>
    </row>
    <row r="5" spans="1:5" ht="13.5" thickBot="1" x14ac:dyDescent="0.25">
      <c r="A5" s="261"/>
      <c r="B5" s="261"/>
      <c r="C5" s="261"/>
      <c r="D5" s="261"/>
      <c r="E5" s="261"/>
    </row>
    <row r="6" spans="1:5" ht="25.5" x14ac:dyDescent="0.2">
      <c r="A6" s="262" t="s">
        <v>144</v>
      </c>
      <c r="B6" s="263" t="s">
        <v>145</v>
      </c>
      <c r="C6" s="432" t="s">
        <v>435</v>
      </c>
      <c r="D6" s="263" t="s">
        <v>146</v>
      </c>
      <c r="E6" s="266" t="s">
        <v>147</v>
      </c>
    </row>
    <row r="7" spans="1:5" x14ac:dyDescent="0.2">
      <c r="A7" s="264"/>
      <c r="B7" s="265"/>
      <c r="C7" s="265"/>
      <c r="D7" s="265"/>
      <c r="E7" s="267"/>
    </row>
    <row r="8" spans="1:5" ht="13.5" customHeight="1" x14ac:dyDescent="0.2">
      <c r="A8" s="268" t="s">
        <v>148</v>
      </c>
      <c r="B8" s="370">
        <f>SUM(B9:B10)</f>
        <v>26765481</v>
      </c>
      <c r="C8" s="370">
        <f t="shared" ref="C8:D8" si="0">SUM(C9:C10)</f>
        <v>28510461</v>
      </c>
      <c r="D8" s="370">
        <f t="shared" si="0"/>
        <v>28510461</v>
      </c>
      <c r="E8" s="371">
        <f>SUM(E9,E10)</f>
        <v>0</v>
      </c>
    </row>
    <row r="9" spans="1:5" ht="13.5" customHeight="1" x14ac:dyDescent="0.2">
      <c r="A9" s="269" t="s">
        <v>149</v>
      </c>
      <c r="B9" s="370">
        <f>8347461+1918020</f>
        <v>10265481</v>
      </c>
      <c r="C9" s="370">
        <v>9348461</v>
      </c>
      <c r="D9" s="370">
        <v>9348461</v>
      </c>
      <c r="E9" s="371"/>
    </row>
    <row r="10" spans="1:5" ht="13.5" customHeight="1" x14ac:dyDescent="0.2">
      <c r="A10" s="269" t="s">
        <v>150</v>
      </c>
      <c r="B10" s="370">
        <f>SUM(B11:B14)</f>
        <v>16500000</v>
      </c>
      <c r="C10" s="370">
        <f>SUM(C11:C14)</f>
        <v>19162000</v>
      </c>
      <c r="D10" s="370">
        <f>SUM(D11:D14)</f>
        <v>19162000</v>
      </c>
      <c r="E10" s="371">
        <f>SUM(E11:E14)</f>
        <v>0</v>
      </c>
    </row>
    <row r="11" spans="1:5" ht="13.5" customHeight="1" x14ac:dyDescent="0.2">
      <c r="A11" s="365" t="s">
        <v>151</v>
      </c>
      <c r="B11" s="370">
        <v>14100000</v>
      </c>
      <c r="C11" s="370">
        <v>16203000</v>
      </c>
      <c r="D11" s="370">
        <v>16203000</v>
      </c>
      <c r="E11" s="371"/>
    </row>
    <row r="12" spans="1:5" ht="13.5" customHeight="1" x14ac:dyDescent="0.2">
      <c r="A12" s="365" t="s">
        <v>152</v>
      </c>
      <c r="B12" s="370">
        <v>1800000</v>
      </c>
      <c r="C12" s="370">
        <v>2366000</v>
      </c>
      <c r="D12" s="370">
        <v>2366000</v>
      </c>
      <c r="E12" s="371"/>
    </row>
    <row r="13" spans="1:5" ht="13.5" customHeight="1" x14ac:dyDescent="0.2">
      <c r="A13" s="365" t="s">
        <v>153</v>
      </c>
      <c r="B13" s="370">
        <v>100000</v>
      </c>
      <c r="C13" s="370">
        <v>100000</v>
      </c>
      <c r="D13" s="370">
        <v>100000</v>
      </c>
      <c r="E13" s="371"/>
    </row>
    <row r="14" spans="1:5" ht="13.5" customHeight="1" x14ac:dyDescent="0.2">
      <c r="A14" s="365" t="s">
        <v>154</v>
      </c>
      <c r="B14" s="370">
        <v>500000</v>
      </c>
      <c r="C14" s="370">
        <v>493000</v>
      </c>
      <c r="D14" s="370">
        <v>493000</v>
      </c>
      <c r="E14" s="371"/>
    </row>
    <row r="15" spans="1:5" ht="25.5" x14ac:dyDescent="0.2">
      <c r="A15" s="364" t="s">
        <v>223</v>
      </c>
      <c r="B15" s="372">
        <f>SUM(B16:B35)</f>
        <v>64086279</v>
      </c>
      <c r="C15" s="372">
        <f>SUM(C16:C38)</f>
        <v>70771516</v>
      </c>
      <c r="D15" s="372">
        <f>SUM(D16:D38)</f>
        <v>70771516</v>
      </c>
      <c r="E15" s="372">
        <f>SUM(E16:E35)</f>
        <v>0</v>
      </c>
    </row>
    <row r="16" spans="1:5" ht="13.5" customHeight="1" x14ac:dyDescent="0.2">
      <c r="A16" s="270" t="s">
        <v>155</v>
      </c>
      <c r="B16" s="370"/>
      <c r="C16" s="370"/>
      <c r="D16" s="370"/>
      <c r="E16" s="371"/>
    </row>
    <row r="17" spans="1:5" ht="13.5" customHeight="1" x14ac:dyDescent="0.2">
      <c r="A17" s="365" t="s">
        <v>356</v>
      </c>
      <c r="B17" s="370">
        <v>7889740</v>
      </c>
      <c r="C17" s="370">
        <v>7889740</v>
      </c>
      <c r="D17" s="370">
        <v>7889740</v>
      </c>
      <c r="E17" s="371"/>
    </row>
    <row r="18" spans="1:5" ht="13.5" customHeight="1" x14ac:dyDescent="0.2">
      <c r="A18" s="365" t="s">
        <v>357</v>
      </c>
      <c r="B18" s="370">
        <v>4000000</v>
      </c>
      <c r="C18" s="370">
        <v>4000000</v>
      </c>
      <c r="D18" s="370">
        <v>4000000</v>
      </c>
      <c r="E18" s="371"/>
    </row>
    <row r="19" spans="1:5" ht="13.5" customHeight="1" x14ac:dyDescent="0.2">
      <c r="A19" s="365" t="s">
        <v>363</v>
      </c>
      <c r="B19" s="370">
        <v>100000</v>
      </c>
      <c r="C19" s="370">
        <v>100000</v>
      </c>
      <c r="D19" s="370">
        <v>100000</v>
      </c>
      <c r="E19" s="371"/>
    </row>
    <row r="20" spans="1:5" ht="13.5" customHeight="1" x14ac:dyDescent="0.2">
      <c r="A20" s="270" t="s">
        <v>156</v>
      </c>
      <c r="B20" s="370">
        <v>3037260</v>
      </c>
      <c r="C20" s="370">
        <v>3037260</v>
      </c>
      <c r="D20" s="370">
        <v>3037260</v>
      </c>
      <c r="E20" s="371"/>
    </row>
    <row r="21" spans="1:5" ht="13.5" customHeight="1" x14ac:dyDescent="0.2">
      <c r="A21" s="270" t="s">
        <v>393</v>
      </c>
      <c r="B21" s="370">
        <v>560300</v>
      </c>
      <c r="C21" s="370">
        <v>560300</v>
      </c>
      <c r="D21" s="370">
        <v>560300</v>
      </c>
      <c r="E21" s="371"/>
    </row>
    <row r="22" spans="1:5" ht="13.5" customHeight="1" x14ac:dyDescent="0.2">
      <c r="A22" s="270" t="s">
        <v>157</v>
      </c>
      <c r="B22" s="370">
        <v>14139806</v>
      </c>
      <c r="C22" s="370">
        <v>14139806</v>
      </c>
      <c r="D22" s="370">
        <v>14139806</v>
      </c>
      <c r="E22" s="371"/>
    </row>
    <row r="23" spans="1:5" ht="13.5" customHeight="1" x14ac:dyDescent="0.2">
      <c r="A23" s="270" t="s">
        <v>158</v>
      </c>
      <c r="B23" s="370">
        <v>6557250</v>
      </c>
      <c r="C23" s="370">
        <v>6557250</v>
      </c>
      <c r="D23" s="370">
        <v>6557250</v>
      </c>
      <c r="E23" s="371"/>
    </row>
    <row r="24" spans="1:5" ht="25.5" x14ac:dyDescent="0.2">
      <c r="A24" s="366" t="s">
        <v>358</v>
      </c>
      <c r="B24" s="372">
        <v>2205000</v>
      </c>
      <c r="C24" s="372">
        <v>2205000</v>
      </c>
      <c r="D24" s="372">
        <v>2205000</v>
      </c>
      <c r="E24" s="373"/>
    </row>
    <row r="25" spans="1:5" ht="13.5" customHeight="1" x14ac:dyDescent="0.2">
      <c r="A25" s="270" t="s">
        <v>159</v>
      </c>
      <c r="B25" s="370">
        <v>1038933</v>
      </c>
      <c r="C25" s="370">
        <v>1038933</v>
      </c>
      <c r="D25" s="370">
        <v>1038933</v>
      </c>
      <c r="E25" s="371"/>
    </row>
    <row r="26" spans="1:5" ht="13.5" customHeight="1" x14ac:dyDescent="0.2">
      <c r="A26" s="270" t="s">
        <v>160</v>
      </c>
      <c r="B26" s="370"/>
      <c r="C26" s="370"/>
      <c r="D26" s="370"/>
      <c r="E26" s="371"/>
    </row>
    <row r="27" spans="1:5" ht="37.5" customHeight="1" x14ac:dyDescent="0.2">
      <c r="A27" s="433" t="s">
        <v>436</v>
      </c>
      <c r="B27" s="372"/>
      <c r="C27" s="372">
        <v>195000</v>
      </c>
      <c r="D27" s="372">
        <v>195000</v>
      </c>
      <c r="E27" s="373"/>
    </row>
    <row r="28" spans="1:5" ht="25.5" x14ac:dyDescent="0.2">
      <c r="A28" s="434" t="s">
        <v>359</v>
      </c>
      <c r="B28" s="372">
        <v>15790750</v>
      </c>
      <c r="C28" s="372">
        <v>15827531</v>
      </c>
      <c r="D28" s="372">
        <v>15827531</v>
      </c>
      <c r="E28" s="373"/>
    </row>
    <row r="29" spans="1:5" ht="38.25" x14ac:dyDescent="0.2">
      <c r="A29" s="433" t="s">
        <v>436</v>
      </c>
      <c r="B29" s="372"/>
      <c r="C29" s="372">
        <v>730000</v>
      </c>
      <c r="D29" s="372">
        <v>730000</v>
      </c>
      <c r="E29" s="373"/>
    </row>
    <row r="30" spans="1:5" ht="13.5" customHeight="1" x14ac:dyDescent="0.2">
      <c r="A30" s="270" t="s">
        <v>161</v>
      </c>
      <c r="B30" s="370">
        <v>6192200</v>
      </c>
      <c r="C30" s="370">
        <v>6192000</v>
      </c>
      <c r="D30" s="370">
        <v>6192000</v>
      </c>
      <c r="E30" s="371"/>
    </row>
    <row r="31" spans="1:5" ht="13.5" customHeight="1" x14ac:dyDescent="0.2">
      <c r="A31" s="270" t="s">
        <v>201</v>
      </c>
      <c r="B31" s="370">
        <v>775040</v>
      </c>
      <c r="C31" s="370">
        <v>553600</v>
      </c>
      <c r="D31" s="370">
        <v>553600</v>
      </c>
      <c r="E31" s="371"/>
    </row>
    <row r="32" spans="1:5" ht="37.5" customHeight="1" x14ac:dyDescent="0.2">
      <c r="A32" s="433" t="s">
        <v>436</v>
      </c>
      <c r="B32" s="370"/>
      <c r="C32" s="370">
        <v>140000</v>
      </c>
      <c r="D32" s="370">
        <v>140000</v>
      </c>
      <c r="E32" s="371"/>
    </row>
    <row r="33" spans="1:5" ht="13.5" customHeight="1" x14ac:dyDescent="0.2">
      <c r="A33" s="270" t="s">
        <v>162</v>
      </c>
      <c r="B33" s="370"/>
      <c r="C33" s="370"/>
      <c r="D33" s="370"/>
      <c r="E33" s="371"/>
    </row>
    <row r="34" spans="1:5" ht="13.5" customHeight="1" x14ac:dyDescent="0.2">
      <c r="A34" s="270" t="s">
        <v>163</v>
      </c>
      <c r="B34" s="370">
        <v>1800000</v>
      </c>
      <c r="C34" s="370">
        <v>1827246</v>
      </c>
      <c r="D34" s="370">
        <v>1827246</v>
      </c>
      <c r="E34" s="371"/>
    </row>
    <row r="35" spans="1:5" ht="13.5" customHeight="1" x14ac:dyDescent="0.2">
      <c r="A35" s="270" t="s">
        <v>164</v>
      </c>
      <c r="B35" s="370"/>
      <c r="C35" s="370"/>
      <c r="D35" s="370"/>
      <c r="E35" s="371"/>
    </row>
    <row r="36" spans="1:5" ht="13.5" customHeight="1" x14ac:dyDescent="0.2">
      <c r="A36" s="365" t="s">
        <v>437</v>
      </c>
      <c r="B36" s="370"/>
      <c r="C36" s="370">
        <v>1273810</v>
      </c>
      <c r="D36" s="370">
        <v>1273810</v>
      </c>
      <c r="E36" s="371"/>
    </row>
    <row r="37" spans="1:5" ht="13.5" customHeight="1" x14ac:dyDescent="0.2">
      <c r="A37" s="365" t="s">
        <v>438</v>
      </c>
      <c r="B37" s="370"/>
      <c r="C37" s="370">
        <v>4493900</v>
      </c>
      <c r="D37" s="370">
        <v>4493900</v>
      </c>
      <c r="E37" s="371"/>
    </row>
    <row r="38" spans="1:5" ht="27" customHeight="1" x14ac:dyDescent="0.2">
      <c r="A38" s="435" t="s">
        <v>439</v>
      </c>
      <c r="B38" s="370"/>
      <c r="C38" s="370">
        <v>10140</v>
      </c>
      <c r="D38" s="370">
        <v>10140</v>
      </c>
      <c r="E38" s="371"/>
    </row>
    <row r="39" spans="1:5" ht="13.5" customHeight="1" x14ac:dyDescent="0.2">
      <c r="A39" s="268" t="s">
        <v>165</v>
      </c>
      <c r="B39" s="370">
        <f>B41+B40</f>
        <v>240000</v>
      </c>
      <c r="C39" s="370">
        <f>C41+C40</f>
        <v>5730007</v>
      </c>
      <c r="D39" s="370">
        <f>D41+D40</f>
        <v>5730007</v>
      </c>
      <c r="E39" s="371"/>
    </row>
    <row r="40" spans="1:5" ht="13.5" customHeight="1" x14ac:dyDescent="0.2">
      <c r="A40" s="270" t="s">
        <v>394</v>
      </c>
      <c r="B40" s="370"/>
      <c r="C40" s="370">
        <v>4092428</v>
      </c>
      <c r="D40" s="370">
        <v>4092428</v>
      </c>
      <c r="E40" s="371"/>
    </row>
    <row r="41" spans="1:5" ht="13.5" customHeight="1" x14ac:dyDescent="0.2">
      <c r="A41" s="270" t="s">
        <v>395</v>
      </c>
      <c r="B41" s="370">
        <v>240000</v>
      </c>
      <c r="C41" s="370">
        <v>1637579</v>
      </c>
      <c r="D41" s="370">
        <v>1637579</v>
      </c>
      <c r="E41" s="371"/>
    </row>
    <row r="42" spans="1:5" ht="13.5" customHeight="1" x14ac:dyDescent="0.2">
      <c r="A42" s="271" t="s">
        <v>396</v>
      </c>
      <c r="B42" s="370">
        <f>B43+B46+B47</f>
        <v>9017336</v>
      </c>
      <c r="C42" s="370">
        <f>C43+C46+C47</f>
        <v>25049130</v>
      </c>
      <c r="D42" s="370">
        <f t="shared" ref="D42:E42" si="1">D43+D44+D46+D47</f>
        <v>0</v>
      </c>
      <c r="E42" s="370">
        <f t="shared" si="1"/>
        <v>25049130</v>
      </c>
    </row>
    <row r="43" spans="1:5" ht="13.5" customHeight="1" x14ac:dyDescent="0.2">
      <c r="A43" s="270" t="s">
        <v>166</v>
      </c>
      <c r="B43" s="370">
        <f>B44+B45</f>
        <v>3716000</v>
      </c>
      <c r="C43" s="370">
        <f>C44+C45</f>
        <v>4716000</v>
      </c>
      <c r="D43" s="370"/>
      <c r="E43" s="370">
        <v>3716000</v>
      </c>
    </row>
    <row r="44" spans="1:5" ht="13.5" customHeight="1" x14ac:dyDescent="0.2">
      <c r="A44" s="270" t="s">
        <v>167</v>
      </c>
      <c r="B44" s="370">
        <v>0</v>
      </c>
      <c r="C44" s="370">
        <v>1000000</v>
      </c>
      <c r="D44" s="370"/>
      <c r="E44" s="371">
        <v>1000000</v>
      </c>
    </row>
    <row r="45" spans="1:5" ht="25.5" x14ac:dyDescent="0.2">
      <c r="A45" s="366" t="s">
        <v>364</v>
      </c>
      <c r="B45" s="370">
        <v>3716000</v>
      </c>
      <c r="C45" s="370">
        <v>3716000</v>
      </c>
      <c r="D45" s="370"/>
      <c r="E45" s="370">
        <v>3716000</v>
      </c>
    </row>
    <row r="46" spans="1:5" ht="13.5" customHeight="1" x14ac:dyDescent="0.2">
      <c r="A46" s="365" t="s">
        <v>440</v>
      </c>
      <c r="B46" s="370">
        <v>5301336</v>
      </c>
      <c r="C46" s="370">
        <v>5336822</v>
      </c>
      <c r="D46" s="370"/>
      <c r="E46" s="370">
        <v>5336822</v>
      </c>
    </row>
    <row r="47" spans="1:5" ht="26.25" customHeight="1" x14ac:dyDescent="0.2">
      <c r="A47" s="435" t="s">
        <v>441</v>
      </c>
      <c r="B47" s="370">
        <v>0</v>
      </c>
      <c r="C47" s="370">
        <v>14996308</v>
      </c>
      <c r="D47" s="370"/>
      <c r="E47" s="371">
        <v>14996308</v>
      </c>
    </row>
    <row r="48" spans="1:5" ht="13.5" customHeight="1" x14ac:dyDescent="0.2">
      <c r="A48" s="272" t="s">
        <v>360</v>
      </c>
      <c r="B48" s="370">
        <f>B15+B8+B39+B42</f>
        <v>100109096</v>
      </c>
      <c r="C48" s="370">
        <f>C15+C8+C39+C42</f>
        <v>130061114</v>
      </c>
      <c r="D48" s="370">
        <f>D15+D8+D39+D42</f>
        <v>105011984</v>
      </c>
      <c r="E48" s="370">
        <f>E15+E8+E39+E42</f>
        <v>25049130</v>
      </c>
    </row>
    <row r="49" spans="1:5" ht="25.5" x14ac:dyDescent="0.2">
      <c r="A49" s="366" t="s">
        <v>362</v>
      </c>
      <c r="B49" s="372"/>
      <c r="C49" s="372"/>
      <c r="D49" s="372"/>
      <c r="E49" s="373"/>
    </row>
    <row r="50" spans="1:5" ht="13.5" customHeight="1" x14ac:dyDescent="0.2">
      <c r="A50" s="270" t="s">
        <v>169</v>
      </c>
      <c r="B50" s="370">
        <f>SUM(B51:B53)</f>
        <v>24824052</v>
      </c>
      <c r="C50" s="370">
        <f t="shared" ref="C50:D50" si="2">SUM(C51:C53)</f>
        <v>25210085</v>
      </c>
      <c r="D50" s="370">
        <f t="shared" si="2"/>
        <v>25210085</v>
      </c>
      <c r="E50" s="370">
        <f t="shared" ref="E50" si="3">SUM(E51:E53)</f>
        <v>0</v>
      </c>
    </row>
    <row r="51" spans="1:5" ht="13.5" customHeight="1" x14ac:dyDescent="0.2">
      <c r="A51" s="365" t="s">
        <v>459</v>
      </c>
      <c r="B51" s="370">
        <v>24824052</v>
      </c>
      <c r="C51" s="370">
        <v>23481858</v>
      </c>
      <c r="D51" s="370">
        <v>23481858</v>
      </c>
      <c r="E51" s="371"/>
    </row>
    <row r="52" spans="1:5" ht="13.5" customHeight="1" x14ac:dyDescent="0.2">
      <c r="A52" s="365" t="s">
        <v>458</v>
      </c>
      <c r="B52" s="370"/>
      <c r="C52" s="370">
        <v>1587177</v>
      </c>
      <c r="D52" s="370">
        <v>1587177</v>
      </c>
      <c r="E52" s="370"/>
    </row>
    <row r="53" spans="1:5" ht="13.5" customHeight="1" x14ac:dyDescent="0.2">
      <c r="A53" s="365" t="s">
        <v>443</v>
      </c>
      <c r="B53" s="370"/>
      <c r="C53" s="370">
        <v>141050</v>
      </c>
      <c r="D53" s="370">
        <v>141050</v>
      </c>
      <c r="E53" s="370"/>
    </row>
    <row r="54" spans="1:5" ht="13.5" customHeight="1" x14ac:dyDescent="0.2">
      <c r="A54" s="268" t="s">
        <v>361</v>
      </c>
      <c r="B54" s="370"/>
      <c r="C54" s="370"/>
      <c r="D54" s="370"/>
      <c r="E54" s="371"/>
    </row>
    <row r="55" spans="1:5" ht="13.5" customHeight="1" thickBot="1" x14ac:dyDescent="0.25">
      <c r="A55" s="273" t="s">
        <v>170</v>
      </c>
      <c r="B55" s="374">
        <f>B48+B50</f>
        <v>124933148</v>
      </c>
      <c r="C55" s="374">
        <f>C48+C50</f>
        <v>155271199</v>
      </c>
      <c r="D55" s="374">
        <f>D48+D50</f>
        <v>130222069</v>
      </c>
      <c r="E55" s="374">
        <f>E48+E50</f>
        <v>25049130</v>
      </c>
    </row>
  </sheetData>
  <mergeCells count="3">
    <mergeCell ref="A3:E3"/>
    <mergeCell ref="A1:E1"/>
    <mergeCell ref="A4:E4"/>
  </mergeCells>
  <phoneticPr fontId="22" type="noConversion"/>
  <pageMargins left="0.39" right="0.25" top="1" bottom="1" header="0.5" footer="0.5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1"/>
  <sheetViews>
    <sheetView view="pageBreakPreview" zoomScale="85" zoomScaleNormal="100" zoomScaleSheetLayoutView="85" workbookViewId="0">
      <selection sqref="A1:M1"/>
    </sheetView>
  </sheetViews>
  <sheetFormatPr defaultRowHeight="12.75" x14ac:dyDescent="0.2"/>
  <cols>
    <col min="1" max="1" width="35.5703125" style="144" customWidth="1"/>
    <col min="2" max="2" width="7.7109375" style="145" customWidth="1"/>
    <col min="3" max="7" width="10.42578125" style="144" customWidth="1"/>
    <col min="8" max="8" width="12.140625" style="144" customWidth="1"/>
    <col min="9" max="12" width="10.42578125" style="144" customWidth="1"/>
    <col min="13" max="13" width="12.42578125" style="144" customWidth="1"/>
    <col min="14" max="16384" width="9.140625" style="143"/>
  </cols>
  <sheetData>
    <row r="1" spans="1:15" ht="15.75" customHeight="1" x14ac:dyDescent="0.2">
      <c r="A1" s="581" t="s">
        <v>476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5" ht="15.75" customHeight="1" x14ac:dyDescent="0.2">
      <c r="L2" s="151"/>
      <c r="M2" s="151" t="s">
        <v>421</v>
      </c>
    </row>
    <row r="3" spans="1:15" ht="15.75" customHeight="1" x14ac:dyDescent="0.2">
      <c r="A3" s="580" t="s">
        <v>406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</row>
    <row r="4" spans="1:15" ht="15.75" customHeight="1" x14ac:dyDescent="0.2">
      <c r="A4" s="10"/>
      <c r="B4" s="10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5" ht="9" customHeight="1" thickBot="1" x14ac:dyDescent="0.25"/>
    <row r="6" spans="1:15" s="146" customFormat="1" ht="21" customHeight="1" x14ac:dyDescent="0.2">
      <c r="A6" s="584" t="s">
        <v>16</v>
      </c>
      <c r="B6" s="587" t="s">
        <v>124</v>
      </c>
      <c r="C6" s="582" t="s">
        <v>442</v>
      </c>
      <c r="D6" s="582"/>
      <c r="E6" s="582"/>
      <c r="F6" s="582"/>
      <c r="G6" s="582"/>
      <c r="H6" s="582"/>
      <c r="I6" s="582"/>
      <c r="J6" s="582"/>
      <c r="K6" s="582"/>
      <c r="L6" s="582"/>
      <c r="M6" s="583"/>
    </row>
    <row r="7" spans="1:15" s="148" customFormat="1" ht="42.75" customHeight="1" x14ac:dyDescent="0.2">
      <c r="A7" s="585"/>
      <c r="B7" s="588"/>
      <c r="C7" s="592" t="s">
        <v>125</v>
      </c>
      <c r="D7" s="592" t="s">
        <v>126</v>
      </c>
      <c r="E7" s="592" t="s">
        <v>127</v>
      </c>
      <c r="F7" s="592" t="s">
        <v>128</v>
      </c>
      <c r="G7" s="592" t="s">
        <v>129</v>
      </c>
      <c r="H7" s="592" t="s">
        <v>130</v>
      </c>
      <c r="I7" s="592" t="s">
        <v>131</v>
      </c>
      <c r="J7" s="592" t="s">
        <v>132</v>
      </c>
      <c r="K7" s="592" t="s">
        <v>133</v>
      </c>
      <c r="L7" s="592" t="s">
        <v>134</v>
      </c>
      <c r="M7" s="590" t="s">
        <v>135</v>
      </c>
    </row>
    <row r="8" spans="1:15" s="149" customFormat="1" ht="12.75" customHeight="1" thickBot="1" x14ac:dyDescent="0.25">
      <c r="A8" s="586"/>
      <c r="B8" s="589"/>
      <c r="C8" s="589"/>
      <c r="D8" s="589"/>
      <c r="E8" s="589"/>
      <c r="F8" s="589"/>
      <c r="G8" s="589"/>
      <c r="H8" s="589"/>
      <c r="I8" s="589"/>
      <c r="J8" s="589"/>
      <c r="K8" s="589"/>
      <c r="L8" s="589"/>
      <c r="M8" s="591"/>
    </row>
    <row r="9" spans="1:15" ht="25.5" customHeight="1" thickBot="1" x14ac:dyDescent="0.25">
      <c r="A9" s="381" t="s">
        <v>136</v>
      </c>
      <c r="B9" s="382">
        <v>900020</v>
      </c>
      <c r="C9" s="441"/>
      <c r="D9" s="36">
        <v>19162000</v>
      </c>
      <c r="E9" s="439"/>
      <c r="F9" s="439"/>
      <c r="G9" s="439"/>
      <c r="H9" s="439"/>
      <c r="I9" s="439"/>
      <c r="J9" s="439"/>
      <c r="K9" s="439"/>
      <c r="L9" s="36"/>
      <c r="M9" s="383">
        <f>SUM(D9:L9)</f>
        <v>19162000</v>
      </c>
      <c r="N9" s="151"/>
      <c r="O9" s="144"/>
    </row>
    <row r="10" spans="1:15" ht="25.5" customHeight="1" thickBot="1" x14ac:dyDescent="0.25">
      <c r="A10" s="152" t="s">
        <v>137</v>
      </c>
      <c r="B10" s="258" t="s">
        <v>217</v>
      </c>
      <c r="C10" s="439"/>
      <c r="D10" s="36"/>
      <c r="E10" s="36">
        <f>5336822+14996308</f>
        <v>20333130</v>
      </c>
      <c r="F10" s="36">
        <f>29727106+6192000</f>
        <v>35919106</v>
      </c>
      <c r="G10" s="439"/>
      <c r="H10" s="439"/>
      <c r="I10" s="439"/>
      <c r="J10" s="439"/>
      <c r="K10" s="439"/>
      <c r="L10" s="36"/>
      <c r="M10" s="150">
        <f t="shared" ref="M10:M24" si="0">SUM(C10:L10)</f>
        <v>56252236</v>
      </c>
      <c r="N10" s="151"/>
      <c r="O10" s="144"/>
    </row>
    <row r="11" spans="1:15" ht="25.5" customHeight="1" thickBot="1" x14ac:dyDescent="0.25">
      <c r="A11" s="152" t="s">
        <v>138</v>
      </c>
      <c r="B11" s="258" t="s">
        <v>218</v>
      </c>
      <c r="C11" s="36">
        <f>5000+23928+2530000</f>
        <v>2558928</v>
      </c>
      <c r="D11" s="439"/>
      <c r="E11" s="439"/>
      <c r="F11" s="439"/>
      <c r="G11" s="439"/>
      <c r="H11" s="439"/>
      <c r="I11" s="439"/>
      <c r="J11" s="36">
        <v>23622908</v>
      </c>
      <c r="K11" s="439"/>
      <c r="L11" s="36"/>
      <c r="M11" s="150">
        <f t="shared" si="0"/>
        <v>26181836</v>
      </c>
      <c r="N11" s="151"/>
      <c r="O11" s="144"/>
    </row>
    <row r="12" spans="1:15" ht="25.5" customHeight="1" thickBot="1" x14ac:dyDescent="0.25">
      <c r="A12" s="152" t="s">
        <v>139</v>
      </c>
      <c r="B12" s="258" t="s">
        <v>219</v>
      </c>
      <c r="C12" s="36"/>
      <c r="D12" s="439"/>
      <c r="E12" s="439"/>
      <c r="F12" s="36">
        <v>1827246</v>
      </c>
      <c r="G12" s="439"/>
      <c r="H12" s="439"/>
      <c r="I12" s="439"/>
      <c r="J12" s="439"/>
      <c r="K12" s="439"/>
      <c r="L12" s="36"/>
      <c r="M12" s="150">
        <f t="shared" si="0"/>
        <v>1827246</v>
      </c>
      <c r="N12" s="151"/>
      <c r="O12" s="144"/>
    </row>
    <row r="13" spans="1:15" ht="25.5" customHeight="1" thickBot="1" x14ac:dyDescent="0.25">
      <c r="A13" s="152" t="s">
        <v>449</v>
      </c>
      <c r="B13" s="258" t="s">
        <v>217</v>
      </c>
      <c r="C13" s="36"/>
      <c r="D13" s="439"/>
      <c r="E13" s="439"/>
      <c r="F13" s="36">
        <v>1273810</v>
      </c>
      <c r="G13" s="439"/>
      <c r="H13" s="439"/>
      <c r="I13" s="439"/>
      <c r="J13" s="439"/>
      <c r="K13" s="439"/>
      <c r="L13" s="36"/>
      <c r="M13" s="150">
        <f t="shared" si="0"/>
        <v>1273810</v>
      </c>
      <c r="N13" s="151"/>
      <c r="O13" s="144"/>
    </row>
    <row r="14" spans="1:15" ht="25.5" customHeight="1" thickBot="1" x14ac:dyDescent="0.25">
      <c r="A14" s="152" t="s">
        <v>438</v>
      </c>
      <c r="B14" s="258" t="s">
        <v>217</v>
      </c>
      <c r="C14" s="36"/>
      <c r="D14" s="439"/>
      <c r="E14" s="439"/>
      <c r="F14" s="36">
        <v>4493900</v>
      </c>
      <c r="G14" s="439"/>
      <c r="H14" s="439"/>
      <c r="I14" s="439"/>
      <c r="J14" s="439"/>
      <c r="K14" s="439"/>
      <c r="L14" s="36"/>
      <c r="M14" s="150">
        <f t="shared" si="0"/>
        <v>4493900</v>
      </c>
      <c r="N14" s="151"/>
      <c r="O14" s="144"/>
    </row>
    <row r="15" spans="1:15" ht="25.5" customHeight="1" thickBot="1" x14ac:dyDescent="0.25">
      <c r="A15" s="152" t="s">
        <v>450</v>
      </c>
      <c r="B15" s="258" t="s">
        <v>217</v>
      </c>
      <c r="C15" s="36"/>
      <c r="D15" s="439"/>
      <c r="E15" s="439"/>
      <c r="F15" s="36">
        <v>10140</v>
      </c>
      <c r="G15" s="439"/>
      <c r="H15" s="439"/>
      <c r="I15" s="439"/>
      <c r="J15" s="439"/>
      <c r="K15" s="439"/>
      <c r="L15" s="36"/>
      <c r="M15" s="150">
        <f t="shared" si="0"/>
        <v>10140</v>
      </c>
      <c r="N15" s="151"/>
      <c r="O15" s="144"/>
    </row>
    <row r="16" spans="1:15" ht="25.5" customHeight="1" thickBot="1" x14ac:dyDescent="0.25">
      <c r="A16" s="152" t="s">
        <v>445</v>
      </c>
      <c r="B16" s="258" t="s">
        <v>221</v>
      </c>
      <c r="C16" s="36">
        <v>61000</v>
      </c>
      <c r="D16" s="439"/>
      <c r="E16" s="439"/>
      <c r="F16" s="36"/>
      <c r="G16" s="439"/>
      <c r="H16" s="439"/>
      <c r="I16" s="439"/>
      <c r="J16" s="439"/>
      <c r="K16" s="439"/>
      <c r="L16" s="36"/>
      <c r="M16" s="150">
        <f t="shared" si="0"/>
        <v>61000</v>
      </c>
      <c r="N16" s="151"/>
      <c r="O16" s="144"/>
    </row>
    <row r="17" spans="1:15" ht="25.5" customHeight="1" thickBot="1" x14ac:dyDescent="0.25">
      <c r="A17" s="152" t="s">
        <v>444</v>
      </c>
      <c r="B17" s="258" t="s">
        <v>281</v>
      </c>
      <c r="C17" s="36">
        <v>37000</v>
      </c>
      <c r="D17" s="439"/>
      <c r="E17" s="439"/>
      <c r="F17" s="36"/>
      <c r="G17" s="439"/>
      <c r="H17" s="439"/>
      <c r="I17" s="439"/>
      <c r="J17" s="439"/>
      <c r="K17" s="439"/>
      <c r="L17" s="36"/>
      <c r="M17" s="150">
        <f t="shared" si="0"/>
        <v>37000</v>
      </c>
      <c r="N17" s="151"/>
      <c r="O17" s="144"/>
    </row>
    <row r="18" spans="1:15" ht="25.5" customHeight="1" thickBot="1" x14ac:dyDescent="0.25">
      <c r="A18" s="152" t="s">
        <v>465</v>
      </c>
      <c r="B18" s="258" t="s">
        <v>447</v>
      </c>
      <c r="C18" s="36">
        <v>1000000</v>
      </c>
      <c r="D18" s="36"/>
      <c r="E18" s="439"/>
      <c r="F18" s="36"/>
      <c r="G18" s="439"/>
      <c r="H18" s="439"/>
      <c r="I18" s="439"/>
      <c r="J18" s="439"/>
      <c r="K18" s="439"/>
      <c r="L18" s="36"/>
      <c r="M18" s="150">
        <f t="shared" si="0"/>
        <v>1000000</v>
      </c>
      <c r="N18" s="151"/>
      <c r="O18" s="144"/>
    </row>
    <row r="19" spans="1:15" ht="25.5" customHeight="1" thickBot="1" x14ac:dyDescent="0.25">
      <c r="A19" s="152" t="s">
        <v>446</v>
      </c>
      <c r="B19" s="258" t="s">
        <v>291</v>
      </c>
      <c r="C19" s="36">
        <v>1312000</v>
      </c>
      <c r="D19" s="439"/>
      <c r="E19" s="439"/>
      <c r="F19" s="36">
        <v>693600</v>
      </c>
      <c r="G19" s="439"/>
      <c r="H19" s="439"/>
      <c r="I19" s="439"/>
      <c r="J19" s="439"/>
      <c r="K19" s="439"/>
      <c r="L19" s="36"/>
      <c r="M19" s="150">
        <f t="shared" si="0"/>
        <v>2005600</v>
      </c>
      <c r="N19" s="151"/>
      <c r="O19" s="144"/>
    </row>
    <row r="20" spans="1:15" ht="25.5" customHeight="1" thickBot="1" x14ac:dyDescent="0.25">
      <c r="A20" s="152" t="s">
        <v>448</v>
      </c>
      <c r="B20" s="258" t="s">
        <v>447</v>
      </c>
      <c r="C20" s="36">
        <v>123500</v>
      </c>
      <c r="D20" s="439"/>
      <c r="E20" s="439"/>
      <c r="F20" s="36"/>
      <c r="G20" s="439"/>
      <c r="H20" s="439"/>
      <c r="I20" s="439"/>
      <c r="J20" s="439"/>
      <c r="K20" s="439"/>
      <c r="L20" s="36"/>
      <c r="M20" s="150">
        <f t="shared" si="0"/>
        <v>123500</v>
      </c>
      <c r="N20" s="151"/>
      <c r="O20" s="144"/>
    </row>
    <row r="21" spans="1:15" ht="25.5" customHeight="1" thickBot="1" x14ac:dyDescent="0.25">
      <c r="A21" s="153" t="s">
        <v>140</v>
      </c>
      <c r="B21" s="258" t="s">
        <v>217</v>
      </c>
      <c r="C21" s="439"/>
      <c r="D21" s="439"/>
      <c r="E21" s="439"/>
      <c r="F21" s="36">
        <v>9996183</v>
      </c>
      <c r="G21" s="439"/>
      <c r="H21" s="439"/>
      <c r="I21" s="439"/>
      <c r="J21" s="36">
        <v>1587177</v>
      </c>
      <c r="K21" s="439"/>
      <c r="L21" s="36"/>
      <c r="M21" s="150">
        <f t="shared" si="0"/>
        <v>11583360</v>
      </c>
      <c r="N21" s="151"/>
      <c r="O21" s="144"/>
    </row>
    <row r="22" spans="1:15" ht="25.5" customHeight="1" thickBot="1" x14ac:dyDescent="0.25">
      <c r="A22" s="152" t="s">
        <v>220</v>
      </c>
      <c r="B22" s="259" t="s">
        <v>287</v>
      </c>
      <c r="C22" s="543">
        <v>9348461</v>
      </c>
      <c r="D22" s="439"/>
      <c r="E22" s="439"/>
      <c r="F22" s="36">
        <f>15827531+730000</f>
        <v>16557531</v>
      </c>
      <c r="G22" s="439"/>
      <c r="H22" s="439"/>
      <c r="I22" s="439"/>
      <c r="J22" s="439"/>
      <c r="K22" s="439"/>
      <c r="L22" s="36"/>
      <c r="M22" s="150">
        <f>SUM(C22:L22)</f>
        <v>25905992</v>
      </c>
      <c r="N22" s="151"/>
      <c r="O22" s="144"/>
    </row>
    <row r="23" spans="1:15" ht="25.5" customHeight="1" thickBot="1" x14ac:dyDescent="0.25">
      <c r="A23" s="154" t="s">
        <v>365</v>
      </c>
      <c r="B23" s="258" t="s">
        <v>221</v>
      </c>
      <c r="C23" s="439"/>
      <c r="D23" s="440"/>
      <c r="E23" s="36">
        <v>3716000</v>
      </c>
      <c r="F23" s="439"/>
      <c r="G23" s="439"/>
      <c r="H23" s="439"/>
      <c r="I23" s="439"/>
      <c r="J23" s="439"/>
      <c r="K23" s="439"/>
      <c r="L23" s="36"/>
      <c r="M23" s="150">
        <f t="shared" si="0"/>
        <v>3716000</v>
      </c>
      <c r="N23" s="151"/>
      <c r="O23" s="144"/>
    </row>
    <row r="24" spans="1:15" ht="25.5" customHeight="1" thickBot="1" x14ac:dyDescent="0.25">
      <c r="A24" s="155" t="s">
        <v>273</v>
      </c>
      <c r="B24" s="260" t="s">
        <v>222</v>
      </c>
      <c r="C24" s="442"/>
      <c r="D24" s="443"/>
      <c r="E24" s="442"/>
      <c r="F24" s="440"/>
      <c r="G24" s="442"/>
      <c r="H24" s="156">
        <v>1637579</v>
      </c>
      <c r="I24" s="442"/>
      <c r="J24" s="442"/>
      <c r="K24" s="442"/>
      <c r="L24" s="156"/>
      <c r="M24" s="150">
        <f t="shared" si="0"/>
        <v>1637579</v>
      </c>
      <c r="N24" s="151"/>
      <c r="O24" s="144"/>
    </row>
    <row r="25" spans="1:15" s="146" customFormat="1" ht="30" customHeight="1" thickBot="1" x14ac:dyDescent="0.25">
      <c r="A25" s="157" t="s">
        <v>141</v>
      </c>
      <c r="B25" s="158"/>
      <c r="C25" s="159">
        <f t="shared" ref="C25:L25" si="1">SUM(C9:C24)</f>
        <v>14440889</v>
      </c>
      <c r="D25" s="159">
        <f t="shared" si="1"/>
        <v>19162000</v>
      </c>
      <c r="E25" s="159">
        <f t="shared" si="1"/>
        <v>24049130</v>
      </c>
      <c r="F25" s="159">
        <f t="shared" si="1"/>
        <v>70771516</v>
      </c>
      <c r="G25" s="159">
        <f t="shared" si="1"/>
        <v>0</v>
      </c>
      <c r="H25" s="159">
        <f t="shared" si="1"/>
        <v>1637579</v>
      </c>
      <c r="I25" s="159">
        <f t="shared" si="1"/>
        <v>0</v>
      </c>
      <c r="J25" s="159">
        <f t="shared" si="1"/>
        <v>25210085</v>
      </c>
      <c r="K25" s="159">
        <f t="shared" si="1"/>
        <v>0</v>
      </c>
      <c r="L25" s="380">
        <f t="shared" si="1"/>
        <v>0</v>
      </c>
      <c r="M25" s="379">
        <f>SUM(C25:L25)</f>
        <v>155271199</v>
      </c>
      <c r="N25" s="160"/>
    </row>
    <row r="26" spans="1:15" x14ac:dyDescent="0.2">
      <c r="N26" s="151"/>
    </row>
    <row r="27" spans="1:15" x14ac:dyDescent="0.2">
      <c r="N27" s="151"/>
    </row>
    <row r="28" spans="1:15" x14ac:dyDescent="0.2">
      <c r="N28" s="151"/>
    </row>
    <row r="41" spans="1:2" x14ac:dyDescent="0.2">
      <c r="A41" s="161"/>
      <c r="B41" s="162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D23"/>
  <sheetViews>
    <sheetView view="pageBreakPreview" zoomScale="145" zoomScaleNormal="100" zoomScaleSheetLayoutView="145" workbookViewId="0">
      <selection sqref="A1:D1"/>
    </sheetView>
  </sheetViews>
  <sheetFormatPr defaultRowHeight="12.75" x14ac:dyDescent="0.2"/>
  <cols>
    <col min="1" max="1" width="3.7109375" style="1" customWidth="1"/>
    <col min="2" max="2" width="47.5703125" style="1" customWidth="1"/>
    <col min="3" max="4" width="20.85546875" style="6" customWidth="1"/>
    <col min="5" max="5" width="9.140625" style="2"/>
    <col min="6" max="6" width="12" style="2" bestFit="1" customWidth="1"/>
    <col min="7" max="7" width="10.140625" style="2" bestFit="1" customWidth="1"/>
    <col min="8" max="16384" width="9.140625" style="2"/>
  </cols>
  <sheetData>
    <row r="1" spans="1:4" ht="31.5" customHeight="1" x14ac:dyDescent="0.2">
      <c r="A1" s="599" t="s">
        <v>477</v>
      </c>
      <c r="B1" s="599"/>
      <c r="C1" s="599"/>
      <c r="D1" s="599"/>
    </row>
    <row r="2" spans="1:4" ht="19.5" customHeight="1" x14ac:dyDescent="0.2">
      <c r="A2" s="415"/>
      <c r="B2" s="415"/>
      <c r="D2" s="415" t="s">
        <v>422</v>
      </c>
    </row>
    <row r="3" spans="1:4" ht="27" customHeight="1" x14ac:dyDescent="0.2">
      <c r="A3" s="580" t="s">
        <v>10</v>
      </c>
      <c r="B3" s="580"/>
      <c r="C3" s="580"/>
      <c r="D3" s="580"/>
    </row>
    <row r="4" spans="1:4" ht="23.25" customHeight="1" x14ac:dyDescent="0.2">
      <c r="A4" s="600" t="s">
        <v>405</v>
      </c>
      <c r="B4" s="600"/>
      <c r="C4" s="600"/>
      <c r="D4" s="600"/>
    </row>
    <row r="5" spans="1:4" ht="23.25" customHeight="1" thickBot="1" x14ac:dyDescent="0.25">
      <c r="A5" s="414"/>
      <c r="B5" s="414"/>
      <c r="C5" s="414"/>
      <c r="D5" s="414"/>
    </row>
    <row r="6" spans="1:4" ht="15" customHeight="1" x14ac:dyDescent="0.2">
      <c r="A6" s="601" t="s">
        <v>16</v>
      </c>
      <c r="B6" s="602"/>
      <c r="C6" s="438" t="s">
        <v>64</v>
      </c>
      <c r="D6" s="438" t="s">
        <v>442</v>
      </c>
    </row>
    <row r="7" spans="1:4" ht="30" customHeight="1" x14ac:dyDescent="0.2">
      <c r="A7" s="597" t="s">
        <v>6</v>
      </c>
      <c r="B7" s="598"/>
      <c r="C7" s="436">
        <f>SUM(C8:C11)</f>
        <v>14100000</v>
      </c>
      <c r="D7" s="436">
        <f>SUM(D8:D11)</f>
        <v>16203000</v>
      </c>
    </row>
    <row r="8" spans="1:4" s="5" customFormat="1" ht="30" customHeight="1" x14ac:dyDescent="0.2">
      <c r="A8" s="3"/>
      <c r="B8" s="4" t="s">
        <v>3</v>
      </c>
      <c r="C8" s="375">
        <v>5000000</v>
      </c>
      <c r="D8" s="437">
        <v>5170000</v>
      </c>
    </row>
    <row r="9" spans="1:4" s="5" customFormat="1" ht="30" customHeight="1" x14ac:dyDescent="0.2">
      <c r="A9" s="3"/>
      <c r="B9" s="4" t="s">
        <v>4</v>
      </c>
      <c r="C9" s="375">
        <v>5000000</v>
      </c>
      <c r="D9" s="437">
        <v>6693000</v>
      </c>
    </row>
    <row r="10" spans="1:4" s="5" customFormat="1" ht="30" customHeight="1" x14ac:dyDescent="0.2">
      <c r="A10" s="3"/>
      <c r="B10" s="4" t="s">
        <v>0</v>
      </c>
      <c r="C10" s="375">
        <v>1500000</v>
      </c>
      <c r="D10" s="437">
        <v>1999000</v>
      </c>
    </row>
    <row r="11" spans="1:4" s="5" customFormat="1" ht="30" customHeight="1" x14ac:dyDescent="0.2">
      <c r="A11" s="3"/>
      <c r="B11" s="4" t="s">
        <v>8</v>
      </c>
      <c r="C11" s="375">
        <v>2600000</v>
      </c>
      <c r="D11" s="437">
        <v>2341000</v>
      </c>
    </row>
    <row r="12" spans="1:4" s="5" customFormat="1" ht="30" customHeight="1" x14ac:dyDescent="0.2">
      <c r="A12" s="595" t="s">
        <v>7</v>
      </c>
      <c r="B12" s="596"/>
      <c r="C12" s="375">
        <f>C13</f>
        <v>1800000</v>
      </c>
      <c r="D12" s="375">
        <f>D13</f>
        <v>2366000</v>
      </c>
    </row>
    <row r="13" spans="1:4" ht="30" customHeight="1" x14ac:dyDescent="0.2">
      <c r="A13" s="3"/>
      <c r="B13" s="4" t="s">
        <v>1</v>
      </c>
      <c r="C13" s="375">
        <v>1800000</v>
      </c>
      <c r="D13" s="437">
        <v>2366000</v>
      </c>
    </row>
    <row r="14" spans="1:4" s="5" customFormat="1" ht="30" customHeight="1" x14ac:dyDescent="0.2">
      <c r="A14" s="595" t="s">
        <v>9</v>
      </c>
      <c r="B14" s="596"/>
      <c r="C14" s="375">
        <f>C16+C15</f>
        <v>600000</v>
      </c>
      <c r="D14" s="375">
        <f>D16+D15</f>
        <v>593000</v>
      </c>
    </row>
    <row r="15" spans="1:4" ht="30" customHeight="1" x14ac:dyDescent="0.2">
      <c r="A15" s="3"/>
      <c r="B15" s="4" t="s">
        <v>397</v>
      </c>
      <c r="C15" s="375">
        <v>500000</v>
      </c>
      <c r="D15" s="437">
        <v>493000</v>
      </c>
    </row>
    <row r="16" spans="1:4" ht="30" customHeight="1" x14ac:dyDescent="0.2">
      <c r="A16" s="3"/>
      <c r="B16" s="4" t="s">
        <v>5</v>
      </c>
      <c r="C16" s="375">
        <v>100000</v>
      </c>
      <c r="D16" s="437">
        <v>100000</v>
      </c>
    </row>
    <row r="17" spans="1:4" s="5" customFormat="1" ht="30" customHeight="1" thickBot="1" x14ac:dyDescent="0.25">
      <c r="A17" s="593" t="s">
        <v>2</v>
      </c>
      <c r="B17" s="594"/>
      <c r="C17" s="376">
        <f>C14+C12+C7</f>
        <v>16500000</v>
      </c>
      <c r="D17" s="376">
        <f>D14+D12+D7</f>
        <v>19162000</v>
      </c>
    </row>
    <row r="18" spans="1:4" ht="30" customHeight="1" x14ac:dyDescent="0.2"/>
    <row r="20" spans="1:4" x14ac:dyDescent="0.2">
      <c r="A20" s="8"/>
      <c r="B20" s="8"/>
    </row>
    <row r="21" spans="1:4" x14ac:dyDescent="0.2">
      <c r="A21" s="8"/>
      <c r="B21" s="9"/>
    </row>
    <row r="22" spans="1:4" x14ac:dyDescent="0.2">
      <c r="A22" s="8"/>
      <c r="B22" s="8"/>
    </row>
    <row r="23" spans="1:4" x14ac:dyDescent="0.2">
      <c r="A23" s="8"/>
      <c r="B23" s="8"/>
    </row>
  </sheetData>
  <mergeCells count="8">
    <mergeCell ref="A17:B17"/>
    <mergeCell ref="A14:B14"/>
    <mergeCell ref="A7:B7"/>
    <mergeCell ref="A12:B12"/>
    <mergeCell ref="A1:D1"/>
    <mergeCell ref="A3:D3"/>
    <mergeCell ref="A4:D4"/>
    <mergeCell ref="A6:B6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BreakPreview" zoomScale="115" zoomScaleNormal="100" zoomScaleSheetLayoutView="115" workbookViewId="0">
      <selection sqref="A1:I1"/>
    </sheetView>
  </sheetViews>
  <sheetFormatPr defaultRowHeight="12.75" x14ac:dyDescent="0.2"/>
  <cols>
    <col min="1" max="1" width="7.140625" customWidth="1"/>
    <col min="3" max="3" width="32.7109375" customWidth="1"/>
    <col min="4" max="4" width="12.140625" customWidth="1"/>
    <col min="5" max="5" width="12.7109375" customWidth="1"/>
    <col min="7" max="7" width="12.28515625" customWidth="1"/>
    <col min="8" max="8" width="12" customWidth="1"/>
  </cols>
  <sheetData>
    <row r="1" spans="1:9" ht="41.25" customHeight="1" x14ac:dyDescent="0.2">
      <c r="A1" s="603" t="s">
        <v>478</v>
      </c>
      <c r="B1" s="603"/>
      <c r="C1" s="603"/>
      <c r="D1" s="603"/>
      <c r="E1" s="603"/>
      <c r="F1" s="603"/>
      <c r="G1" s="603"/>
      <c r="H1" s="603"/>
      <c r="I1" s="603"/>
    </row>
    <row r="2" spans="1:9" x14ac:dyDescent="0.2">
      <c r="A2" s="283"/>
      <c r="I2" s="426" t="s">
        <v>423</v>
      </c>
    </row>
    <row r="3" spans="1:9" x14ac:dyDescent="0.2">
      <c r="A3" s="607" t="s">
        <v>404</v>
      </c>
      <c r="B3" s="607"/>
      <c r="C3" s="607"/>
      <c r="D3" s="607"/>
      <c r="E3" s="607"/>
      <c r="F3" s="607"/>
      <c r="G3" s="607"/>
      <c r="H3" s="607"/>
      <c r="I3" s="607"/>
    </row>
    <row r="4" spans="1:9" ht="13.5" thickBot="1" x14ac:dyDescent="0.25">
      <c r="A4" s="167"/>
    </row>
    <row r="5" spans="1:9" ht="39.75" customHeight="1" thickBot="1" x14ac:dyDescent="0.25">
      <c r="A5" s="312"/>
      <c r="B5" s="605" t="s">
        <v>196</v>
      </c>
      <c r="C5" s="606"/>
      <c r="D5" s="604" t="s">
        <v>258</v>
      </c>
      <c r="E5" s="605"/>
      <c r="F5" s="606"/>
      <c r="G5" s="604" t="s">
        <v>259</v>
      </c>
      <c r="H5" s="605"/>
      <c r="I5" s="606"/>
    </row>
    <row r="6" spans="1:9" x14ac:dyDescent="0.2">
      <c r="A6" s="313" t="s">
        <v>260</v>
      </c>
      <c r="B6" s="306"/>
      <c r="C6" s="310"/>
      <c r="D6" s="295"/>
      <c r="E6" s="306"/>
      <c r="F6" s="306"/>
      <c r="G6" s="306"/>
      <c r="H6" s="306"/>
      <c r="I6" s="306"/>
    </row>
    <row r="7" spans="1:9" ht="13.5" thickBot="1" x14ac:dyDescent="0.25">
      <c r="A7" s="314" t="s">
        <v>264</v>
      </c>
      <c r="B7" s="307" t="s">
        <v>62</v>
      </c>
      <c r="C7" s="311" t="s">
        <v>197</v>
      </c>
      <c r="D7" s="293" t="s">
        <v>261</v>
      </c>
      <c r="E7" s="307" t="s">
        <v>262</v>
      </c>
      <c r="F7" s="307" t="s">
        <v>263</v>
      </c>
      <c r="G7" s="307" t="s">
        <v>261</v>
      </c>
      <c r="H7" s="307" t="s">
        <v>262</v>
      </c>
      <c r="I7" s="307" t="s">
        <v>263</v>
      </c>
    </row>
    <row r="8" spans="1:9" ht="16.5" customHeight="1" thickBot="1" x14ac:dyDescent="0.25">
      <c r="A8" s="608" t="s">
        <v>265</v>
      </c>
      <c r="B8" s="609"/>
      <c r="C8" s="609"/>
      <c r="D8" s="367"/>
      <c r="E8" s="285"/>
      <c r="F8" s="285"/>
      <c r="G8" s="285"/>
      <c r="H8" s="285"/>
      <c r="I8" s="285"/>
    </row>
    <row r="9" spans="1:9" ht="13.5" thickBot="1" x14ac:dyDescent="0.25">
      <c r="A9" s="291">
        <v>1</v>
      </c>
      <c r="B9" s="317" t="s">
        <v>218</v>
      </c>
      <c r="C9" s="308" t="s">
        <v>266</v>
      </c>
      <c r="D9" s="551">
        <v>28179650</v>
      </c>
      <c r="E9" s="552">
        <v>21691532</v>
      </c>
      <c r="F9" s="552"/>
      <c r="G9" s="553">
        <v>24824052</v>
      </c>
      <c r="H9" s="552">
        <f>25210085+2558928</f>
        <v>27769013</v>
      </c>
      <c r="I9" s="552"/>
    </row>
    <row r="10" spans="1:9" ht="13.5" thickBot="1" x14ac:dyDescent="0.25">
      <c r="A10" s="291">
        <v>1</v>
      </c>
      <c r="B10" s="317" t="s">
        <v>281</v>
      </c>
      <c r="C10" s="308" t="s">
        <v>267</v>
      </c>
      <c r="D10" s="554">
        <v>1524000</v>
      </c>
      <c r="E10" s="552">
        <v>1440022</v>
      </c>
      <c r="F10" s="552"/>
      <c r="G10" s="553"/>
      <c r="H10" s="552">
        <v>37000</v>
      </c>
      <c r="I10" s="552"/>
    </row>
    <row r="11" spans="1:9" ht="13.5" thickBot="1" x14ac:dyDescent="0.25">
      <c r="A11" s="291">
        <v>1</v>
      </c>
      <c r="B11" s="317" t="s">
        <v>282</v>
      </c>
      <c r="C11" s="308" t="s">
        <v>229</v>
      </c>
      <c r="D11" s="554">
        <v>11724710</v>
      </c>
      <c r="E11" s="552">
        <v>4617214</v>
      </c>
      <c r="F11" s="552"/>
      <c r="G11" s="553"/>
      <c r="H11" s="552"/>
      <c r="I11" s="552"/>
    </row>
    <row r="12" spans="1:9" ht="13.5" thickBot="1" x14ac:dyDescent="0.25">
      <c r="A12" s="291">
        <v>1</v>
      </c>
      <c r="B12" s="317" t="s">
        <v>283</v>
      </c>
      <c r="C12" s="308" t="s">
        <v>268</v>
      </c>
      <c r="D12" s="554">
        <v>4000000</v>
      </c>
      <c r="E12" s="552">
        <v>2208990</v>
      </c>
      <c r="F12" s="552"/>
      <c r="G12" s="553"/>
      <c r="H12" s="552"/>
      <c r="I12" s="552"/>
    </row>
    <row r="13" spans="1:9" ht="13.5" thickBot="1" x14ac:dyDescent="0.25">
      <c r="A13" s="291">
        <v>1</v>
      </c>
      <c r="B13" s="317" t="s">
        <v>284</v>
      </c>
      <c r="C13" s="308" t="s">
        <v>269</v>
      </c>
      <c r="D13" s="554">
        <v>1183400</v>
      </c>
      <c r="E13" s="552">
        <v>721118</v>
      </c>
      <c r="F13" s="552"/>
      <c r="G13" s="553"/>
      <c r="H13" s="552"/>
      <c r="I13" s="552"/>
    </row>
    <row r="14" spans="1:9" ht="13.5" thickBot="1" x14ac:dyDescent="0.25">
      <c r="A14" s="291">
        <v>1</v>
      </c>
      <c r="B14" s="317" t="s">
        <v>216</v>
      </c>
      <c r="C14" s="308" t="s">
        <v>208</v>
      </c>
      <c r="D14" s="554">
        <v>180000</v>
      </c>
      <c r="E14" s="552"/>
      <c r="F14" s="552"/>
      <c r="G14" s="553"/>
      <c r="H14" s="552"/>
      <c r="I14" s="552"/>
    </row>
    <row r="15" spans="1:9" ht="13.5" thickBot="1" x14ac:dyDescent="0.25">
      <c r="A15" s="291">
        <v>1</v>
      </c>
      <c r="B15" s="317" t="s">
        <v>212</v>
      </c>
      <c r="C15" s="308" t="s">
        <v>203</v>
      </c>
      <c r="D15" s="554">
        <v>2220000</v>
      </c>
      <c r="E15" s="552">
        <v>2120000</v>
      </c>
      <c r="F15" s="552"/>
      <c r="G15" s="553"/>
      <c r="H15" s="552"/>
      <c r="I15" s="552"/>
    </row>
    <row r="16" spans="1:9" ht="13.5" thickBot="1" x14ac:dyDescent="0.25">
      <c r="A16" s="291">
        <v>1</v>
      </c>
      <c r="B16" s="317" t="s">
        <v>214</v>
      </c>
      <c r="C16" s="308" t="s">
        <v>205</v>
      </c>
      <c r="D16" s="554">
        <v>2040000</v>
      </c>
      <c r="E16" s="552">
        <v>2040000</v>
      </c>
      <c r="F16" s="552"/>
      <c r="G16" s="553"/>
      <c r="H16" s="552"/>
      <c r="I16" s="552"/>
    </row>
    <row r="17" spans="1:9" ht="13.5" thickBot="1" x14ac:dyDescent="0.25">
      <c r="A17" s="291">
        <v>1</v>
      </c>
      <c r="B17" s="317" t="s">
        <v>213</v>
      </c>
      <c r="C17" s="308" t="s">
        <v>204</v>
      </c>
      <c r="D17" s="554">
        <v>250000</v>
      </c>
      <c r="E17" s="552">
        <v>175000</v>
      </c>
      <c r="F17" s="552"/>
      <c r="G17" s="553"/>
      <c r="H17" s="552"/>
      <c r="I17" s="552"/>
    </row>
    <row r="18" spans="1:9" ht="13.5" thickBot="1" x14ac:dyDescent="0.25">
      <c r="A18" s="291">
        <v>1</v>
      </c>
      <c r="B18" s="317" t="s">
        <v>215</v>
      </c>
      <c r="C18" s="308" t="s">
        <v>206</v>
      </c>
      <c r="D18" s="554">
        <v>50000</v>
      </c>
      <c r="E18" s="552">
        <v>50000</v>
      </c>
      <c r="F18" s="552"/>
      <c r="G18" s="553"/>
      <c r="H18" s="552"/>
      <c r="I18" s="552"/>
    </row>
    <row r="19" spans="1:9" ht="13.5" thickBot="1" x14ac:dyDescent="0.25">
      <c r="A19" s="291">
        <v>1</v>
      </c>
      <c r="B19" s="317" t="s">
        <v>285</v>
      </c>
      <c r="C19" s="308" t="s">
        <v>270</v>
      </c>
      <c r="D19" s="554">
        <v>825000</v>
      </c>
      <c r="E19" s="552">
        <v>381152</v>
      </c>
      <c r="F19" s="552"/>
      <c r="G19" s="553"/>
      <c r="H19" s="552"/>
      <c r="I19" s="552"/>
    </row>
    <row r="20" spans="1:9" ht="13.5" thickBot="1" x14ac:dyDescent="0.25">
      <c r="A20" s="291">
        <v>1</v>
      </c>
      <c r="B20" s="317" t="s">
        <v>447</v>
      </c>
      <c r="C20" s="308" t="s">
        <v>466</v>
      </c>
      <c r="D20" s="554"/>
      <c r="E20" s="552">
        <f>8399247-381152</f>
        <v>8018095</v>
      </c>
      <c r="F20" s="552"/>
      <c r="G20" s="553"/>
      <c r="H20" s="552">
        <f>1000000+123500</f>
        <v>1123500</v>
      </c>
      <c r="I20" s="552"/>
    </row>
    <row r="21" spans="1:9" ht="13.5" thickBot="1" x14ac:dyDescent="0.25">
      <c r="A21" s="291">
        <v>1</v>
      </c>
      <c r="B21" s="317" t="s">
        <v>219</v>
      </c>
      <c r="C21" s="308" t="s">
        <v>139</v>
      </c>
      <c r="D21" s="554">
        <v>3869366</v>
      </c>
      <c r="E21" s="552">
        <v>155526</v>
      </c>
      <c r="F21" s="552"/>
      <c r="G21" s="553">
        <v>1800000</v>
      </c>
      <c r="H21" s="552">
        <f>1827246</f>
        <v>1827246</v>
      </c>
      <c r="I21" s="552"/>
    </row>
    <row r="22" spans="1:9" ht="13.5" thickBot="1" x14ac:dyDescent="0.25">
      <c r="A22" s="291">
        <v>1</v>
      </c>
      <c r="B22" s="317" t="s">
        <v>221</v>
      </c>
      <c r="C22" s="308" t="s">
        <v>271</v>
      </c>
      <c r="D22" s="554">
        <v>320000</v>
      </c>
      <c r="E22" s="552">
        <v>8913947</v>
      </c>
      <c r="F22" s="552"/>
      <c r="G22" s="553"/>
      <c r="H22" s="552">
        <v>61000</v>
      </c>
      <c r="I22" s="552"/>
    </row>
    <row r="23" spans="1:9" ht="13.5" thickBot="1" x14ac:dyDescent="0.25">
      <c r="A23" s="291">
        <v>1</v>
      </c>
      <c r="B23" s="317" t="s">
        <v>286</v>
      </c>
      <c r="C23" s="308" t="s">
        <v>272</v>
      </c>
      <c r="D23" s="554">
        <v>6256000</v>
      </c>
      <c r="E23" s="552"/>
      <c r="F23" s="552"/>
      <c r="G23" s="553">
        <f>'2a'!M23</f>
        <v>3716000</v>
      </c>
      <c r="H23" s="552">
        <v>3716000</v>
      </c>
      <c r="I23" s="552"/>
    </row>
    <row r="24" spans="1:9" ht="13.5" thickBot="1" x14ac:dyDescent="0.25">
      <c r="A24" s="291">
        <v>1</v>
      </c>
      <c r="B24" s="317" t="s">
        <v>222</v>
      </c>
      <c r="C24" s="308" t="s">
        <v>273</v>
      </c>
      <c r="D24" s="554">
        <v>277610</v>
      </c>
      <c r="E24" s="552">
        <v>2200176</v>
      </c>
      <c r="F24" s="552"/>
      <c r="G24" s="553">
        <v>240000</v>
      </c>
      <c r="H24" s="552">
        <v>1637579</v>
      </c>
      <c r="I24" s="552"/>
    </row>
    <row r="25" spans="1:9" ht="13.5" thickBot="1" x14ac:dyDescent="0.25">
      <c r="A25" s="291">
        <v>1</v>
      </c>
      <c r="B25" s="317" t="s">
        <v>368</v>
      </c>
      <c r="C25" s="308" t="s">
        <v>369</v>
      </c>
      <c r="D25" s="554"/>
      <c r="E25" s="552">
        <v>4493900</v>
      </c>
      <c r="F25" s="552"/>
      <c r="G25" s="553"/>
      <c r="H25" s="552">
        <v>4493900</v>
      </c>
      <c r="I25" s="552"/>
    </row>
    <row r="26" spans="1:9" ht="13.5" thickBot="1" x14ac:dyDescent="0.25">
      <c r="A26" s="291">
        <v>1</v>
      </c>
      <c r="B26" s="317" t="s">
        <v>288</v>
      </c>
      <c r="C26" s="308" t="s">
        <v>274</v>
      </c>
      <c r="D26" s="554">
        <v>9678744</v>
      </c>
      <c r="E26" s="552">
        <v>38248071</v>
      </c>
      <c r="F26" s="552"/>
      <c r="G26" s="553"/>
      <c r="H26" s="552"/>
      <c r="I26" s="552"/>
    </row>
    <row r="27" spans="1:9" ht="13.5" thickBot="1" x14ac:dyDescent="0.25">
      <c r="A27" s="291">
        <v>1</v>
      </c>
      <c r="B27" s="317" t="s">
        <v>289</v>
      </c>
      <c r="C27" s="308" t="s">
        <v>275</v>
      </c>
      <c r="D27" s="554"/>
      <c r="E27" s="552"/>
      <c r="F27" s="552"/>
      <c r="G27" s="553">
        <v>16500000</v>
      </c>
      <c r="H27" s="552">
        <v>19162000</v>
      </c>
      <c r="I27" s="552"/>
    </row>
    <row r="28" spans="1:9" ht="17.25" customHeight="1" thickBot="1" x14ac:dyDescent="0.25">
      <c r="A28" s="291">
        <v>1</v>
      </c>
      <c r="B28" s="317" t="s">
        <v>217</v>
      </c>
      <c r="C28" s="308" t="s">
        <v>276</v>
      </c>
      <c r="D28" s="554"/>
      <c r="E28" s="552">
        <f>5404580+2345353</f>
        <v>7749933</v>
      </c>
      <c r="F28" s="552"/>
      <c r="G28" s="553">
        <f>41995682-240000</f>
        <v>41755682</v>
      </c>
      <c r="H28" s="552">
        <f>29727106+6192000+553600+140000+1273810+10140+14996308+5336822</f>
        <v>58229786</v>
      </c>
      <c r="I28" s="552"/>
    </row>
    <row r="29" spans="1:9" ht="13.5" thickBot="1" x14ac:dyDescent="0.25">
      <c r="A29" s="291">
        <v>1</v>
      </c>
      <c r="B29" s="317" t="s">
        <v>290</v>
      </c>
      <c r="C29" s="308" t="s">
        <v>277</v>
      </c>
      <c r="D29" s="554">
        <v>16208545</v>
      </c>
      <c r="E29" s="552">
        <v>15281897</v>
      </c>
      <c r="F29" s="552"/>
      <c r="G29" s="553">
        <v>9801183</v>
      </c>
      <c r="H29" s="552">
        <v>9996183</v>
      </c>
      <c r="I29" s="552"/>
    </row>
    <row r="30" spans="1:9" ht="13.5" thickBot="1" x14ac:dyDescent="0.25">
      <c r="A30" s="291">
        <v>1</v>
      </c>
      <c r="B30" s="317" t="s">
        <v>287</v>
      </c>
      <c r="C30" s="308" t="s">
        <v>278</v>
      </c>
      <c r="D30" s="554">
        <v>29349683</v>
      </c>
      <c r="E30" s="552">
        <f>64455+19753834</f>
        <v>19818289</v>
      </c>
      <c r="F30" s="552"/>
      <c r="G30" s="553">
        <v>26296231</v>
      </c>
      <c r="H30" s="552">
        <f>16557531+3010125</f>
        <v>19567656</v>
      </c>
      <c r="I30" s="552"/>
    </row>
    <row r="31" spans="1:9" ht="13.5" thickBot="1" x14ac:dyDescent="0.25">
      <c r="A31" s="291">
        <v>1</v>
      </c>
      <c r="B31" s="317" t="s">
        <v>468</v>
      </c>
      <c r="C31" s="308" t="s">
        <v>467</v>
      </c>
      <c r="D31" s="554"/>
      <c r="E31" s="552">
        <v>9564108</v>
      </c>
      <c r="F31" s="552"/>
      <c r="G31" s="553"/>
      <c r="H31" s="552">
        <v>5193025</v>
      </c>
      <c r="I31" s="552"/>
    </row>
    <row r="32" spans="1:9" ht="13.5" thickBot="1" x14ac:dyDescent="0.25">
      <c r="A32" s="291">
        <v>1</v>
      </c>
      <c r="B32" s="317" t="s">
        <v>291</v>
      </c>
      <c r="C32" s="308" t="s">
        <v>279</v>
      </c>
      <c r="D32" s="554">
        <v>3836040</v>
      </c>
      <c r="E32" s="552">
        <v>2614827</v>
      </c>
      <c r="F32" s="552"/>
      <c r="G32" s="552"/>
      <c r="H32" s="555">
        <v>1312000</v>
      </c>
      <c r="I32" s="552"/>
    </row>
    <row r="33" spans="1:9" ht="13.5" thickBot="1" x14ac:dyDescent="0.25">
      <c r="A33" s="315">
        <v>1</v>
      </c>
      <c r="B33" s="318" t="s">
        <v>292</v>
      </c>
      <c r="C33" s="309" t="s">
        <v>280</v>
      </c>
      <c r="D33" s="554">
        <v>2960400</v>
      </c>
      <c r="E33" s="556">
        <v>2767402</v>
      </c>
      <c r="F33" s="556"/>
      <c r="G33" s="556"/>
      <c r="H33" s="556">
        <f>1146750-1439</f>
        <v>1145311</v>
      </c>
      <c r="I33" s="556"/>
    </row>
    <row r="34" spans="1:9" ht="15" thickTop="1" thickBot="1" x14ac:dyDescent="0.25">
      <c r="A34" s="319" t="s">
        <v>2</v>
      </c>
      <c r="B34" s="320"/>
      <c r="C34" s="316"/>
      <c r="D34" s="557">
        <f>SUM(D9:D33)</f>
        <v>124933148</v>
      </c>
      <c r="E34" s="557">
        <f>SUM(E9:E33)</f>
        <v>155271199</v>
      </c>
      <c r="F34" s="558"/>
      <c r="G34" s="557">
        <f>SUM(G9:G33)</f>
        <v>124933148</v>
      </c>
      <c r="H34" s="557">
        <f>SUM(H9:H33)</f>
        <v>155271199</v>
      </c>
      <c r="I34" s="558"/>
    </row>
    <row r="35" spans="1:9" x14ac:dyDescent="0.2">
      <c r="A35" s="284"/>
      <c r="B35" s="284"/>
      <c r="C35" s="284"/>
      <c r="D35" s="284"/>
      <c r="E35" s="284"/>
      <c r="F35" s="284"/>
      <c r="G35" s="284"/>
      <c r="H35" s="284"/>
      <c r="I35" s="284"/>
    </row>
    <row r="36" spans="1:9" ht="18.75" x14ac:dyDescent="0.2">
      <c r="A36" s="279"/>
    </row>
    <row r="37" spans="1:9" ht="15.75" x14ac:dyDescent="0.2">
      <c r="A37" s="282"/>
    </row>
  </sheetData>
  <mergeCells count="6">
    <mergeCell ref="A1:I1"/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5">
    <tabColor rgb="FF92D050"/>
  </sheetPr>
  <dimension ref="A1:O45"/>
  <sheetViews>
    <sheetView view="pageBreakPreview" zoomScale="115" zoomScaleNormal="100" zoomScaleSheetLayoutView="115" workbookViewId="0">
      <selection sqref="A1:J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11.28515625" style="2" bestFit="1" customWidth="1"/>
    <col min="9" max="9" width="10.85546875" style="2" customWidth="1"/>
    <col min="10" max="10" width="11.85546875" style="2" customWidth="1"/>
    <col min="11" max="16384" width="9.140625" style="2"/>
  </cols>
  <sheetData>
    <row r="1" spans="1:10" ht="15" customHeight="1" x14ac:dyDescent="0.2">
      <c r="A1" s="610" t="s">
        <v>473</v>
      </c>
      <c r="B1" s="610"/>
      <c r="C1" s="610"/>
      <c r="D1" s="610"/>
      <c r="E1" s="610"/>
      <c r="F1" s="610"/>
      <c r="G1" s="610"/>
      <c r="H1" s="610"/>
      <c r="I1" s="610"/>
      <c r="J1" s="610"/>
    </row>
    <row r="2" spans="1:10" ht="15.75" customHeight="1" x14ac:dyDescent="0.2">
      <c r="I2" s="409" t="s">
        <v>424</v>
      </c>
    </row>
    <row r="3" spans="1:10" ht="15.75" customHeight="1" x14ac:dyDescent="0.2">
      <c r="A3" s="580" t="s">
        <v>403</v>
      </c>
      <c r="B3" s="580"/>
      <c r="C3" s="580"/>
      <c r="D3" s="580"/>
      <c r="E3" s="580"/>
      <c r="F3" s="580"/>
      <c r="G3" s="580"/>
      <c r="H3" s="580"/>
      <c r="I3" s="580"/>
      <c r="J3" s="580"/>
    </row>
    <row r="4" spans="1:10" ht="15.75" customHeight="1" x14ac:dyDescent="0.2">
      <c r="A4" s="580" t="s">
        <v>392</v>
      </c>
      <c r="B4" s="580"/>
      <c r="C4" s="580"/>
      <c r="D4" s="580"/>
      <c r="E4" s="580"/>
      <c r="F4" s="580"/>
      <c r="G4" s="580"/>
      <c r="H4" s="580"/>
      <c r="I4" s="580"/>
      <c r="J4" s="580"/>
    </row>
    <row r="5" spans="1:10" ht="15.75" customHeight="1" x14ac:dyDescent="0.2">
      <c r="A5" s="10"/>
      <c r="B5" s="10"/>
      <c r="C5" s="10"/>
      <c r="D5" s="10"/>
      <c r="E5" s="15"/>
      <c r="F5" s="15"/>
      <c r="G5" s="16"/>
    </row>
    <row r="6" spans="1:10" ht="9" customHeight="1" thickBot="1" x14ac:dyDescent="0.25">
      <c r="E6" s="17"/>
      <c r="F6" s="17"/>
    </row>
    <row r="7" spans="1:10" ht="21" customHeight="1" x14ac:dyDescent="0.2">
      <c r="A7" s="645" t="s">
        <v>16</v>
      </c>
      <c r="B7" s="646"/>
      <c r="C7" s="646"/>
      <c r="D7" s="651" t="s">
        <v>64</v>
      </c>
      <c r="E7" s="652"/>
      <c r="F7" s="652"/>
      <c r="G7" s="653"/>
      <c r="H7" s="656" t="s">
        <v>442</v>
      </c>
      <c r="I7" s="657"/>
      <c r="J7" s="658"/>
    </row>
    <row r="8" spans="1:10" ht="39.75" customHeight="1" x14ac:dyDescent="0.2">
      <c r="A8" s="647"/>
      <c r="B8" s="648"/>
      <c r="C8" s="648"/>
      <c r="D8" s="163" t="s">
        <v>17</v>
      </c>
      <c r="E8" s="19" t="s">
        <v>142</v>
      </c>
      <c r="F8" s="147" t="s">
        <v>123</v>
      </c>
      <c r="G8" s="637" t="s">
        <v>143</v>
      </c>
      <c r="H8" s="448" t="s">
        <v>142</v>
      </c>
      <c r="I8" s="449" t="s">
        <v>123</v>
      </c>
      <c r="J8" s="654" t="s">
        <v>143</v>
      </c>
    </row>
    <row r="9" spans="1:10" ht="30" customHeight="1" thickBot="1" x14ac:dyDescent="0.25">
      <c r="A9" s="649"/>
      <c r="B9" s="650"/>
      <c r="C9" s="650"/>
      <c r="D9" s="164" t="s">
        <v>19</v>
      </c>
      <c r="E9" s="643" t="s">
        <v>20</v>
      </c>
      <c r="F9" s="644"/>
      <c r="G9" s="638"/>
      <c r="H9" s="632" t="s">
        <v>20</v>
      </c>
      <c r="I9" s="633"/>
      <c r="J9" s="655"/>
    </row>
    <row r="10" spans="1:10" ht="15.75" customHeight="1" x14ac:dyDescent="0.2">
      <c r="A10" s="641" t="s">
        <v>21</v>
      </c>
      <c r="B10" s="642"/>
      <c r="C10" s="642"/>
      <c r="D10" s="187">
        <f>D11+D18+D19</f>
        <v>0</v>
      </c>
      <c r="E10" s="187">
        <f>E11+E18+E19</f>
        <v>51007766</v>
      </c>
      <c r="F10" s="453">
        <f>F11+F18+F19</f>
        <v>49458648</v>
      </c>
      <c r="G10" s="458">
        <f>SUM(D10:F10)</f>
        <v>100466414</v>
      </c>
      <c r="H10" s="451">
        <f>H11+H18+H19</f>
        <v>60820875</v>
      </c>
      <c r="I10" s="390">
        <f>I11+I18+I19</f>
        <v>47581013</v>
      </c>
      <c r="J10" s="515">
        <f>SUM(H10:I10)</f>
        <v>108401888</v>
      </c>
    </row>
    <row r="11" spans="1:10" ht="15.75" customHeight="1" x14ac:dyDescent="0.2">
      <c r="A11" s="639" t="s">
        <v>22</v>
      </c>
      <c r="B11" s="613" t="s">
        <v>21</v>
      </c>
      <c r="C11" s="613"/>
      <c r="D11" s="189">
        <f>SUM(D12:D16)</f>
        <v>0</v>
      </c>
      <c r="E11" s="391">
        <f>SUM(E12:E16)</f>
        <v>47707866</v>
      </c>
      <c r="F11" s="189">
        <f>SUM(F12:F16)</f>
        <v>49458648</v>
      </c>
      <c r="G11" s="456">
        <f>SUM(D11:F11)</f>
        <v>97166514</v>
      </c>
      <c r="H11" s="450">
        <f>SUM(H12:H17)</f>
        <v>52961475</v>
      </c>
      <c r="I11" s="391">
        <f>SUM(I12:I16)</f>
        <v>47581013</v>
      </c>
      <c r="J11" s="516">
        <f t="shared" ref="J11:J41" si="0">SUM(H11:I11)</f>
        <v>100542488</v>
      </c>
    </row>
    <row r="12" spans="1:10" ht="15.75" customHeight="1" x14ac:dyDescent="0.2">
      <c r="A12" s="639"/>
      <c r="B12" s="23" t="s">
        <v>22</v>
      </c>
      <c r="C12" s="560" t="s">
        <v>23</v>
      </c>
      <c r="D12" s="183"/>
      <c r="E12" s="178">
        <f>'4önk'!E12</f>
        <v>10695490</v>
      </c>
      <c r="F12" s="457">
        <f>'4ovi'!D12</f>
        <v>25365000</v>
      </c>
      <c r="G12" s="456">
        <f>SUM(D12:F12)</f>
        <v>36060490</v>
      </c>
      <c r="H12" s="178">
        <v>14415388</v>
      </c>
      <c r="I12" s="378">
        <v>25755000</v>
      </c>
      <c r="J12" s="516">
        <f t="shared" si="0"/>
        <v>40170388</v>
      </c>
    </row>
    <row r="13" spans="1:10" ht="15.75" customHeight="1" x14ac:dyDescent="0.2">
      <c r="A13" s="639"/>
      <c r="B13" s="23" t="s">
        <v>24</v>
      </c>
      <c r="C13" s="560" t="s">
        <v>25</v>
      </c>
      <c r="D13" s="183"/>
      <c r="E13" s="178">
        <f>'4önk'!E13</f>
        <v>2116696</v>
      </c>
      <c r="F13" s="457">
        <f>'4ovi'!D13</f>
        <v>4931675</v>
      </c>
      <c r="G13" s="456">
        <f t="shared" ref="G13:G45" si="1">SUM(D13:F13)</f>
        <v>7048371</v>
      </c>
      <c r="H13" s="178">
        <v>2444196</v>
      </c>
      <c r="I13" s="378">
        <v>4931675</v>
      </c>
      <c r="J13" s="516">
        <f t="shared" si="0"/>
        <v>7375871</v>
      </c>
    </row>
    <row r="14" spans="1:10" ht="15.75" customHeight="1" x14ac:dyDescent="0.2">
      <c r="A14" s="639"/>
      <c r="B14" s="23" t="s">
        <v>26</v>
      </c>
      <c r="C14" s="560" t="s">
        <v>27</v>
      </c>
      <c r="D14" s="183"/>
      <c r="E14" s="178">
        <f>'4önk'!E14</f>
        <v>29855680</v>
      </c>
      <c r="F14" s="457">
        <f>'4ovi'!D14</f>
        <v>19161973</v>
      </c>
      <c r="G14" s="456">
        <f t="shared" si="1"/>
        <v>49017653</v>
      </c>
      <c r="H14" s="178">
        <v>29195491</v>
      </c>
      <c r="I14" s="378">
        <v>16894338</v>
      </c>
      <c r="J14" s="516">
        <f t="shared" si="0"/>
        <v>46089829</v>
      </c>
    </row>
    <row r="15" spans="1:10" ht="15.75" customHeight="1" x14ac:dyDescent="0.2">
      <c r="A15" s="639"/>
      <c r="B15" s="23" t="s">
        <v>28</v>
      </c>
      <c r="C15" s="560" t="s">
        <v>29</v>
      </c>
      <c r="D15" s="183"/>
      <c r="E15" s="178">
        <f>'4önk'!E15</f>
        <v>0</v>
      </c>
      <c r="F15" s="457">
        <f>'4ovi'!D15</f>
        <v>0</v>
      </c>
      <c r="G15" s="456">
        <f t="shared" si="1"/>
        <v>0</v>
      </c>
      <c r="H15" s="178">
        <f>'4önk'!H15</f>
        <v>0</v>
      </c>
      <c r="I15" s="378"/>
      <c r="J15" s="516">
        <f t="shared" si="0"/>
        <v>0</v>
      </c>
    </row>
    <row r="16" spans="1:10" ht="15.75" customHeight="1" x14ac:dyDescent="0.2">
      <c r="A16" s="639"/>
      <c r="B16" s="23" t="s">
        <v>30</v>
      </c>
      <c r="C16" s="560" t="s">
        <v>31</v>
      </c>
      <c r="D16" s="183"/>
      <c r="E16" s="178">
        <f>'4önk'!E16</f>
        <v>5040000</v>
      </c>
      <c r="F16" s="457">
        <f>'4ovi'!D16</f>
        <v>0</v>
      </c>
      <c r="G16" s="456">
        <f t="shared" si="1"/>
        <v>5040000</v>
      </c>
      <c r="H16" s="178">
        <v>4090000</v>
      </c>
      <c r="I16" s="378"/>
      <c r="J16" s="516">
        <f t="shared" si="0"/>
        <v>4090000</v>
      </c>
    </row>
    <row r="17" spans="1:15" ht="15.75" customHeight="1" x14ac:dyDescent="0.2">
      <c r="A17" s="559"/>
      <c r="B17" s="23" t="s">
        <v>99</v>
      </c>
      <c r="C17" s="560" t="s">
        <v>451</v>
      </c>
      <c r="D17" s="183"/>
      <c r="E17" s="178">
        <v>0</v>
      </c>
      <c r="F17" s="457">
        <v>0</v>
      </c>
      <c r="G17" s="456">
        <v>0</v>
      </c>
      <c r="H17" s="178">
        <v>2816400</v>
      </c>
      <c r="I17" s="378"/>
      <c r="J17" s="516">
        <f t="shared" si="0"/>
        <v>2816400</v>
      </c>
    </row>
    <row r="18" spans="1:15" s="25" customFormat="1" ht="15.75" customHeight="1" x14ac:dyDescent="0.2">
      <c r="A18" s="559" t="s">
        <v>24</v>
      </c>
      <c r="B18" s="615" t="s">
        <v>32</v>
      </c>
      <c r="C18" s="615"/>
      <c r="D18" s="182"/>
      <c r="E18" s="185">
        <f>'4önk'!E18</f>
        <v>2209900</v>
      </c>
      <c r="F18" s="457">
        <f>'4ovi'!D17</f>
        <v>0</v>
      </c>
      <c r="G18" s="456">
        <f t="shared" si="1"/>
        <v>2209900</v>
      </c>
      <c r="H18" s="179">
        <v>3269900</v>
      </c>
      <c r="I18" s="520"/>
      <c r="J18" s="516">
        <f t="shared" si="0"/>
        <v>3269900</v>
      </c>
      <c r="L18" s="7"/>
      <c r="M18" s="7"/>
      <c r="N18" s="7"/>
      <c r="O18" s="7"/>
    </row>
    <row r="19" spans="1:15" s="25" customFormat="1" ht="15.75" customHeight="1" thickBot="1" x14ac:dyDescent="0.25">
      <c r="A19" s="26" t="s">
        <v>26</v>
      </c>
      <c r="B19" s="634" t="s">
        <v>33</v>
      </c>
      <c r="C19" s="634"/>
      <c r="D19" s="190"/>
      <c r="E19" s="180">
        <f>'4önk'!E19</f>
        <v>1090000</v>
      </c>
      <c r="F19" s="455">
        <f>'4ovi'!D18</f>
        <v>0</v>
      </c>
      <c r="G19" s="188">
        <f t="shared" si="1"/>
        <v>1090000</v>
      </c>
      <c r="H19" s="447">
        <v>4589500</v>
      </c>
      <c r="I19" s="521"/>
      <c r="J19" s="517">
        <f t="shared" si="0"/>
        <v>4589500</v>
      </c>
      <c r="L19" s="7"/>
      <c r="M19" s="7"/>
      <c r="N19" s="7"/>
      <c r="O19" s="7"/>
    </row>
    <row r="20" spans="1:15" s="25" customFormat="1" ht="15.75" customHeight="1" x14ac:dyDescent="0.2">
      <c r="A20" s="620" t="s">
        <v>34</v>
      </c>
      <c r="B20" s="621"/>
      <c r="C20" s="622"/>
      <c r="D20" s="27">
        <f>SUM(D21:D24)</f>
        <v>0</v>
      </c>
      <c r="E20" s="392">
        <f>SUM(E21:E22)</f>
        <v>16641484</v>
      </c>
      <c r="F20" s="463">
        <f>SUM(F21:F24)</f>
        <v>978000</v>
      </c>
      <c r="G20" s="454">
        <f t="shared" si="1"/>
        <v>17619484</v>
      </c>
      <c r="H20" s="467">
        <f>SUM(H21:H22)</f>
        <v>39882294</v>
      </c>
      <c r="I20" s="522">
        <v>485000</v>
      </c>
      <c r="J20" s="472">
        <f t="shared" si="0"/>
        <v>40367294</v>
      </c>
      <c r="L20" s="7"/>
      <c r="M20" s="570"/>
      <c r="N20" s="7"/>
      <c r="O20" s="7"/>
    </row>
    <row r="21" spans="1:15" ht="20.25" customHeight="1" x14ac:dyDescent="0.2">
      <c r="A21" s="28" t="s">
        <v>22</v>
      </c>
      <c r="B21" s="640" t="s">
        <v>202</v>
      </c>
      <c r="C21" s="640"/>
      <c r="D21" s="183"/>
      <c r="E21" s="178">
        <f>'4önk'!E21</f>
        <v>16641484</v>
      </c>
      <c r="F21" s="457">
        <f>'4ovi'!D20</f>
        <v>978000</v>
      </c>
      <c r="G21" s="456">
        <f t="shared" si="1"/>
        <v>17619484</v>
      </c>
      <c r="H21" s="178">
        <v>39132294</v>
      </c>
      <c r="I21" s="378">
        <v>485000</v>
      </c>
      <c r="J21" s="516">
        <f t="shared" si="0"/>
        <v>39617294</v>
      </c>
      <c r="L21" s="5"/>
      <c r="M21" s="570"/>
      <c r="N21" s="5"/>
      <c r="O21" s="5"/>
    </row>
    <row r="22" spans="1:15" ht="24" customHeight="1" thickBot="1" x14ac:dyDescent="0.25">
      <c r="A22" s="461" t="s">
        <v>24</v>
      </c>
      <c r="B22" s="635" t="s">
        <v>452</v>
      </c>
      <c r="C22" s="636"/>
      <c r="D22" s="462"/>
      <c r="E22" s="180">
        <f>'4önk'!E22</f>
        <v>0</v>
      </c>
      <c r="F22" s="464">
        <f>'4ovi'!D21</f>
        <v>0</v>
      </c>
      <c r="G22" s="188">
        <f t="shared" si="1"/>
        <v>0</v>
      </c>
      <c r="H22" s="180">
        <v>750000</v>
      </c>
      <c r="I22" s="523"/>
      <c r="J22" s="518">
        <f t="shared" si="0"/>
        <v>750000</v>
      </c>
      <c r="L22" s="5"/>
      <c r="M22" s="212"/>
      <c r="N22" s="5"/>
      <c r="O22" s="5"/>
    </row>
    <row r="23" spans="1:15" ht="14.25" customHeight="1" x14ac:dyDescent="0.2">
      <c r="A23" s="659" t="s">
        <v>443</v>
      </c>
      <c r="B23" s="660"/>
      <c r="C23" s="661"/>
      <c r="D23" s="459"/>
      <c r="E23" s="181">
        <v>2432107</v>
      </c>
      <c r="F23" s="465"/>
      <c r="G23" s="454">
        <v>2432107</v>
      </c>
      <c r="H23" s="181">
        <f>H24</f>
        <v>2588931</v>
      </c>
      <c r="I23" s="36"/>
      <c r="J23" s="519">
        <v>2588931</v>
      </c>
      <c r="L23" s="5"/>
      <c r="M23" s="212"/>
      <c r="N23" s="5"/>
      <c r="O23" s="5"/>
    </row>
    <row r="24" spans="1:15" ht="15.75" customHeight="1" thickBot="1" x14ac:dyDescent="0.25">
      <c r="A24" s="29" t="s">
        <v>22</v>
      </c>
      <c r="B24" s="629" t="s">
        <v>453</v>
      </c>
      <c r="C24" s="629"/>
      <c r="D24" s="192"/>
      <c r="E24" s="178">
        <f>'4önk'!E23</f>
        <v>2432107</v>
      </c>
      <c r="F24" s="452">
        <f>'4ovi'!D22</f>
        <v>0</v>
      </c>
      <c r="G24" s="466">
        <f t="shared" si="1"/>
        <v>2432107</v>
      </c>
      <c r="H24" s="185">
        <v>2588931</v>
      </c>
      <c r="I24" s="524"/>
      <c r="J24" s="517">
        <f t="shared" si="0"/>
        <v>2588931</v>
      </c>
      <c r="L24" s="5"/>
      <c r="M24" s="212"/>
      <c r="N24" s="5"/>
      <c r="O24" s="5"/>
    </row>
    <row r="25" spans="1:15" ht="18" customHeight="1" x14ac:dyDescent="0.2">
      <c r="A25" s="641" t="s">
        <v>456</v>
      </c>
      <c r="B25" s="642"/>
      <c r="C25" s="642"/>
      <c r="D25" s="368">
        <v>0</v>
      </c>
      <c r="E25" s="195">
        <v>39776010</v>
      </c>
      <c r="F25" s="468">
        <v>0</v>
      </c>
      <c r="G25" s="454">
        <f t="shared" si="1"/>
        <v>39776010</v>
      </c>
      <c r="H25" s="482">
        <v>37130375</v>
      </c>
      <c r="I25" s="525">
        <v>0</v>
      </c>
      <c r="J25" s="472">
        <f t="shared" si="0"/>
        <v>37130375</v>
      </c>
      <c r="L25" s="5"/>
      <c r="M25" s="212"/>
      <c r="N25" s="5"/>
      <c r="O25" s="5"/>
    </row>
    <row r="26" spans="1:15" s="25" customFormat="1" ht="18" customHeight="1" thickBot="1" x14ac:dyDescent="0.25">
      <c r="A26" s="422" t="s">
        <v>22</v>
      </c>
      <c r="B26" s="613" t="s">
        <v>60</v>
      </c>
      <c r="C26" s="614"/>
      <c r="D26" s="194">
        <v>0</v>
      </c>
      <c r="E26" s="476">
        <v>39776010</v>
      </c>
      <c r="F26" s="194">
        <v>0</v>
      </c>
      <c r="G26" s="477">
        <f t="shared" si="1"/>
        <v>39776010</v>
      </c>
      <c r="H26" s="481">
        <v>37130375</v>
      </c>
      <c r="I26" s="526">
        <v>0</v>
      </c>
      <c r="J26" s="518">
        <f t="shared" si="0"/>
        <v>37130375</v>
      </c>
      <c r="L26" s="7"/>
      <c r="M26" s="212"/>
      <c r="N26" s="7"/>
      <c r="O26" s="7"/>
    </row>
    <row r="27" spans="1:15" s="25" customFormat="1" ht="18" customHeight="1" x14ac:dyDescent="0.2">
      <c r="A27" s="620" t="s">
        <v>42</v>
      </c>
      <c r="B27" s="621"/>
      <c r="C27" s="622"/>
      <c r="D27" s="195">
        <f>D28+D29</f>
        <v>0</v>
      </c>
      <c r="E27" s="195">
        <f>E28+E29</f>
        <v>4415143</v>
      </c>
      <c r="F27" s="478">
        <f>F28+F29</f>
        <v>0</v>
      </c>
      <c r="G27" s="479">
        <f t="shared" si="1"/>
        <v>4415143</v>
      </c>
      <c r="H27" s="482">
        <v>3913086</v>
      </c>
      <c r="I27" s="522"/>
      <c r="J27" s="472">
        <f t="shared" si="0"/>
        <v>3913086</v>
      </c>
      <c r="L27" s="7"/>
      <c r="M27" s="7"/>
      <c r="N27" s="7"/>
      <c r="O27" s="7"/>
    </row>
    <row r="28" spans="1:15" s="25" customFormat="1" ht="18" customHeight="1" x14ac:dyDescent="0.2">
      <c r="A28" s="33" t="s">
        <v>22</v>
      </c>
      <c r="B28" s="623" t="s">
        <v>43</v>
      </c>
      <c r="C28" s="624"/>
      <c r="D28" s="27"/>
      <c r="E28" s="178">
        <f>'4önk'!E28</f>
        <v>0</v>
      </c>
      <c r="F28" s="457">
        <f>'4ovi'!D31</f>
        <v>0</v>
      </c>
      <c r="G28" s="456">
        <f t="shared" si="1"/>
        <v>0</v>
      </c>
      <c r="H28" s="480">
        <v>0</v>
      </c>
      <c r="I28" s="520"/>
      <c r="J28" s="516">
        <f t="shared" si="0"/>
        <v>0</v>
      </c>
    </row>
    <row r="29" spans="1:15" s="25" customFormat="1" ht="18" customHeight="1" x14ac:dyDescent="0.2">
      <c r="A29" s="625" t="s">
        <v>24</v>
      </c>
      <c r="B29" s="623" t="s">
        <v>44</v>
      </c>
      <c r="C29" s="624"/>
      <c r="D29" s="181">
        <f>SUM(D30:D31)</f>
        <v>0</v>
      </c>
      <c r="E29" s="181">
        <f>SUM(E30:E31)</f>
        <v>4415143</v>
      </c>
      <c r="F29" s="179">
        <f>SUM(F30:F31)</f>
        <v>0</v>
      </c>
      <c r="G29" s="456">
        <f t="shared" si="1"/>
        <v>4415143</v>
      </c>
      <c r="H29" s="483">
        <v>3913086</v>
      </c>
      <c r="I29" s="520"/>
      <c r="J29" s="516">
        <f t="shared" si="0"/>
        <v>3913086</v>
      </c>
    </row>
    <row r="30" spans="1:15" ht="18" customHeight="1" x14ac:dyDescent="0.2">
      <c r="A30" s="626"/>
      <c r="B30" s="34" t="s">
        <v>22</v>
      </c>
      <c r="C30" s="35" t="s">
        <v>45</v>
      </c>
      <c r="D30" s="196"/>
      <c r="E30" s="178">
        <f>'4önk'!E30</f>
        <v>4415143</v>
      </c>
      <c r="F30" s="457">
        <f>'4ovi'!D33</f>
        <v>0</v>
      </c>
      <c r="G30" s="456">
        <f t="shared" si="1"/>
        <v>4415143</v>
      </c>
      <c r="H30" s="480">
        <v>3913086</v>
      </c>
      <c r="I30" s="378"/>
      <c r="J30" s="516">
        <f t="shared" si="0"/>
        <v>3913086</v>
      </c>
    </row>
    <row r="31" spans="1:15" s="25" customFormat="1" ht="18" customHeight="1" thickBot="1" x14ac:dyDescent="0.25">
      <c r="A31" s="627"/>
      <c r="B31" s="37" t="s">
        <v>24</v>
      </c>
      <c r="C31" s="38" t="s">
        <v>46</v>
      </c>
      <c r="D31" s="198"/>
      <c r="E31" s="178">
        <f>'4önk'!E31</f>
        <v>0</v>
      </c>
      <c r="F31" s="460">
        <f>'4ovi'!D34</f>
        <v>0</v>
      </c>
      <c r="G31" s="188">
        <f t="shared" si="1"/>
        <v>0</v>
      </c>
      <c r="H31" s="481">
        <v>0</v>
      </c>
      <c r="I31" s="526"/>
      <c r="J31" s="518">
        <f t="shared" si="0"/>
        <v>0</v>
      </c>
    </row>
    <row r="32" spans="1:15" s="25" customFormat="1" ht="18" customHeight="1" thickBot="1" x14ac:dyDescent="0.25">
      <c r="A32" s="39"/>
      <c r="B32" s="628" t="s">
        <v>47</v>
      </c>
      <c r="C32" s="628"/>
      <c r="D32" s="199">
        <f>SUM(D10,D20,D27)</f>
        <v>0</v>
      </c>
      <c r="E32" s="203">
        <f>SUM(E10,E20,E23,E25,E27)</f>
        <v>114272510</v>
      </c>
      <c r="F32" s="203">
        <f>SUM(F10,F20,F23,F25,F27)</f>
        <v>50436648</v>
      </c>
      <c r="G32" s="203">
        <f>SUM(G10,G20,G23,G25,G27)</f>
        <v>164709158</v>
      </c>
      <c r="H32" s="203">
        <f>SUM(H10,H20,H23,H25,H27)</f>
        <v>144335561</v>
      </c>
      <c r="I32" s="203">
        <f t="shared" ref="I32:J32" si="2">SUM(I10,I20,I23,I25,I27)</f>
        <v>48066013</v>
      </c>
      <c r="J32" s="203">
        <f t="shared" si="2"/>
        <v>192401574</v>
      </c>
    </row>
    <row r="33" spans="1:11" s="25" customFormat="1" ht="18" customHeight="1" x14ac:dyDescent="0.2">
      <c r="A33" s="33">
        <v>1</v>
      </c>
      <c r="B33" s="618" t="s">
        <v>48</v>
      </c>
      <c r="C33" s="618"/>
      <c r="D33" s="528">
        <f t="shared" ref="D33:E33" si="3">SUM(D34:D35)</f>
        <v>0</v>
      </c>
      <c r="E33" s="528">
        <f t="shared" si="3"/>
        <v>0</v>
      </c>
      <c r="F33" s="528">
        <f>SUM(F34:F35)</f>
        <v>0</v>
      </c>
      <c r="G33" s="454">
        <f t="shared" si="1"/>
        <v>0</v>
      </c>
      <c r="H33" s="178">
        <v>0</v>
      </c>
      <c r="I33" s="520"/>
      <c r="J33" s="472">
        <f t="shared" si="0"/>
        <v>0</v>
      </c>
    </row>
    <row r="34" spans="1:11" s="25" customFormat="1" ht="18" customHeight="1" x14ac:dyDescent="0.2">
      <c r="A34" s="630"/>
      <c r="B34" s="23" t="s">
        <v>22</v>
      </c>
      <c r="C34" s="40" t="s">
        <v>49</v>
      </c>
      <c r="D34" s="183"/>
      <c r="E34" s="178">
        <f>'4önk'!E34</f>
        <v>0</v>
      </c>
      <c r="F34" s="457">
        <f>'4ovi'!D37</f>
        <v>0</v>
      </c>
      <c r="G34" s="456">
        <f t="shared" si="1"/>
        <v>0</v>
      </c>
      <c r="H34" s="178">
        <v>0</v>
      </c>
      <c r="I34" s="520"/>
      <c r="J34" s="516">
        <f t="shared" si="0"/>
        <v>0</v>
      </c>
    </row>
    <row r="35" spans="1:11" s="25" customFormat="1" ht="18" customHeight="1" x14ac:dyDescent="0.2">
      <c r="A35" s="631"/>
      <c r="B35" s="23" t="s">
        <v>24</v>
      </c>
      <c r="C35" s="40" t="s">
        <v>50</v>
      </c>
      <c r="D35" s="183"/>
      <c r="E35" s="178">
        <f>'4önk'!E35</f>
        <v>0</v>
      </c>
      <c r="F35" s="457">
        <f>'4ovi'!D38</f>
        <v>0</v>
      </c>
      <c r="G35" s="456">
        <f t="shared" si="1"/>
        <v>0</v>
      </c>
      <c r="H35" s="178">
        <v>0</v>
      </c>
      <c r="I35" s="520"/>
      <c r="J35" s="516">
        <f t="shared" si="0"/>
        <v>0</v>
      </c>
    </row>
    <row r="36" spans="1:11" s="25" customFormat="1" ht="18" customHeight="1" x14ac:dyDescent="0.2">
      <c r="A36" s="41" t="s">
        <v>24</v>
      </c>
      <c r="B36" s="615" t="s">
        <v>51</v>
      </c>
      <c r="C36" s="615"/>
      <c r="D36" s="391">
        <f t="shared" ref="D36:E36" si="4">SUM(D37:D39)</f>
        <v>0</v>
      </c>
      <c r="E36" s="391">
        <f t="shared" si="4"/>
        <v>0</v>
      </c>
      <c r="F36" s="391">
        <f>SUM(F37:F39)</f>
        <v>0</v>
      </c>
      <c r="G36" s="456">
        <f t="shared" si="1"/>
        <v>0</v>
      </c>
      <c r="H36" s="178">
        <v>0</v>
      </c>
      <c r="I36" s="520"/>
      <c r="J36" s="516">
        <f t="shared" si="0"/>
        <v>0</v>
      </c>
    </row>
    <row r="37" spans="1:11" s="25" customFormat="1" ht="18" customHeight="1" x14ac:dyDescent="0.2">
      <c r="A37" s="630"/>
      <c r="B37" s="23" t="s">
        <v>22</v>
      </c>
      <c r="C37" s="24" t="s">
        <v>52</v>
      </c>
      <c r="D37" s="183"/>
      <c r="E37" s="178">
        <f>'4önk'!E37</f>
        <v>0</v>
      </c>
      <c r="F37" s="457">
        <f>'4ovi'!D40</f>
        <v>0</v>
      </c>
      <c r="G37" s="456">
        <f t="shared" si="1"/>
        <v>0</v>
      </c>
      <c r="H37" s="178">
        <v>0</v>
      </c>
      <c r="I37" s="520"/>
      <c r="J37" s="516">
        <f t="shared" si="0"/>
        <v>0</v>
      </c>
    </row>
    <row r="38" spans="1:11" s="25" customFormat="1" ht="18" customHeight="1" x14ac:dyDescent="0.2">
      <c r="A38" s="631"/>
      <c r="B38" s="23" t="s">
        <v>24</v>
      </c>
      <c r="C38" s="24" t="s">
        <v>53</v>
      </c>
      <c r="D38" s="183"/>
      <c r="E38" s="178">
        <f>'4önk'!E38</f>
        <v>0</v>
      </c>
      <c r="F38" s="457">
        <f>'4ovi'!D41</f>
        <v>0</v>
      </c>
      <c r="G38" s="456">
        <f t="shared" si="1"/>
        <v>0</v>
      </c>
      <c r="H38" s="178">
        <v>0</v>
      </c>
      <c r="I38" s="520"/>
      <c r="J38" s="516">
        <f t="shared" si="0"/>
        <v>0</v>
      </c>
    </row>
    <row r="39" spans="1:11" s="25" customFormat="1" ht="18" customHeight="1" thickBot="1" x14ac:dyDescent="0.25">
      <c r="A39" s="42"/>
      <c r="B39" s="43" t="s">
        <v>26</v>
      </c>
      <c r="C39" s="44" t="s">
        <v>54</v>
      </c>
      <c r="D39" s="473"/>
      <c r="E39" s="180">
        <f>'4önk'!E39</f>
        <v>0</v>
      </c>
      <c r="F39" s="452">
        <f>'4ovi'!D42</f>
        <v>0</v>
      </c>
      <c r="G39" s="466">
        <f t="shared" si="1"/>
        <v>0</v>
      </c>
      <c r="H39" s="185">
        <v>0</v>
      </c>
      <c r="I39" s="521"/>
      <c r="J39" s="518">
        <f t="shared" si="0"/>
        <v>0</v>
      </c>
    </row>
    <row r="40" spans="1:11" s="25" customFormat="1" ht="18" customHeight="1" thickBot="1" x14ac:dyDescent="0.25">
      <c r="A40" s="39"/>
      <c r="B40" s="616" t="s">
        <v>55</v>
      </c>
      <c r="C40" s="617"/>
      <c r="D40" s="369">
        <f>D36+D33</f>
        <v>0</v>
      </c>
      <c r="E40" s="369">
        <f t="shared" ref="E40:F40" si="5">E36+E33</f>
        <v>0</v>
      </c>
      <c r="F40" s="369">
        <f t="shared" si="5"/>
        <v>0</v>
      </c>
      <c r="G40" s="188">
        <f t="shared" si="1"/>
        <v>0</v>
      </c>
      <c r="H40" s="529">
        <v>0</v>
      </c>
      <c r="I40" s="530"/>
      <c r="J40" s="531">
        <f t="shared" si="0"/>
        <v>0</v>
      </c>
    </row>
    <row r="41" spans="1:11" s="25" customFormat="1" ht="21" customHeight="1" thickBot="1" x14ac:dyDescent="0.25">
      <c r="A41" s="45"/>
      <c r="B41" s="611" t="s">
        <v>56</v>
      </c>
      <c r="C41" s="611"/>
      <c r="D41" s="186">
        <f>D40+D32</f>
        <v>0</v>
      </c>
      <c r="E41" s="186">
        <f>E40+E32</f>
        <v>114272510</v>
      </c>
      <c r="F41" s="186">
        <f>F40+F32</f>
        <v>50436648</v>
      </c>
      <c r="G41" s="535">
        <f t="shared" si="1"/>
        <v>164709158</v>
      </c>
      <c r="H41" s="536">
        <v>0</v>
      </c>
      <c r="I41" s="537"/>
      <c r="J41" s="538">
        <f t="shared" si="0"/>
        <v>0</v>
      </c>
    </row>
    <row r="42" spans="1:11" ht="15.75" customHeight="1" thickBot="1" x14ac:dyDescent="0.25">
      <c r="A42" s="142"/>
      <c r="B42" s="8"/>
      <c r="C42" s="5"/>
      <c r="D42" s="204"/>
      <c r="E42" s="205"/>
      <c r="F42" s="139"/>
      <c r="G42" s="188"/>
      <c r="H42" s="532"/>
      <c r="I42" s="533"/>
      <c r="J42" s="534"/>
    </row>
    <row r="43" spans="1:11" ht="15.75" customHeight="1" thickBot="1" x14ac:dyDescent="0.25">
      <c r="A43" s="46" t="s">
        <v>22</v>
      </c>
      <c r="B43" s="619" t="s">
        <v>57</v>
      </c>
      <c r="C43" s="619"/>
      <c r="D43" s="193">
        <f>D10+D30+D34+D37</f>
        <v>0</v>
      </c>
      <c r="E43" s="368">
        <f>E10+E30+E34+E37+E23+E25</f>
        <v>97631026</v>
      </c>
      <c r="F43" s="193">
        <f>F10+F30+F34+F37</f>
        <v>49458648</v>
      </c>
      <c r="G43" s="188">
        <f t="shared" si="1"/>
        <v>147089674</v>
      </c>
      <c r="H43" s="368">
        <f>H10+H30+H34+H37+H23+H25</f>
        <v>104453267</v>
      </c>
      <c r="I43" s="193">
        <f>I10+I30+I34+I37</f>
        <v>47581013</v>
      </c>
      <c r="J43" s="540">
        <f>SUM(H43:I43)</f>
        <v>152034280</v>
      </c>
    </row>
    <row r="44" spans="1:11" ht="15.75" customHeight="1" thickBot="1" x14ac:dyDescent="0.25">
      <c r="A44" s="47" t="s">
        <v>24</v>
      </c>
      <c r="B44" s="629" t="s">
        <v>58</v>
      </c>
      <c r="C44" s="629"/>
      <c r="D44" s="192">
        <f>D20+D31+D35+D38+D39</f>
        <v>0</v>
      </c>
      <c r="E44" s="185">
        <f>E20+E31+E35+E38+E39</f>
        <v>16641484</v>
      </c>
      <c r="F44" s="185">
        <f>F20+F31+F35+F38+F39</f>
        <v>978000</v>
      </c>
      <c r="G44" s="188">
        <f>SUM(D44:F44)</f>
        <v>17619484</v>
      </c>
      <c r="H44" s="185">
        <f>H20+H31+H35+H38+H39</f>
        <v>39882294</v>
      </c>
      <c r="I44" s="185">
        <f>I20+I31+I35+I38+I39</f>
        <v>485000</v>
      </c>
      <c r="J44" s="540">
        <f>SUM(H44:I44)</f>
        <v>40367294</v>
      </c>
    </row>
    <row r="45" spans="1:11" ht="21" customHeight="1" thickBot="1" x14ac:dyDescent="0.25">
      <c r="A45" s="48"/>
      <c r="B45" s="611" t="s">
        <v>56</v>
      </c>
      <c r="C45" s="612"/>
      <c r="D45" s="206">
        <f>D43+D44</f>
        <v>0</v>
      </c>
      <c r="E45" s="206">
        <f>E43+E44</f>
        <v>114272510</v>
      </c>
      <c r="F45" s="206">
        <f>F43+F44</f>
        <v>50436648</v>
      </c>
      <c r="G45" s="535">
        <f t="shared" si="1"/>
        <v>164709158</v>
      </c>
      <c r="H45" s="206">
        <f>H43+H44</f>
        <v>144335561</v>
      </c>
      <c r="I45" s="206">
        <f t="shared" ref="I45:J45" si="6">I43+I44</f>
        <v>48066013</v>
      </c>
      <c r="J45" s="206">
        <f t="shared" si="6"/>
        <v>192401574</v>
      </c>
      <c r="K45" s="539"/>
    </row>
  </sheetData>
  <mergeCells count="36">
    <mergeCell ref="A4:J4"/>
    <mergeCell ref="J8:J9"/>
    <mergeCell ref="H7:J7"/>
    <mergeCell ref="A23:C23"/>
    <mergeCell ref="A34:A35"/>
    <mergeCell ref="A10:C10"/>
    <mergeCell ref="A25:C25"/>
    <mergeCell ref="E9:F9"/>
    <mergeCell ref="B24:C24"/>
    <mergeCell ref="A7:C9"/>
    <mergeCell ref="D7:G7"/>
    <mergeCell ref="H9:I9"/>
    <mergeCell ref="B18:C18"/>
    <mergeCell ref="B19:C19"/>
    <mergeCell ref="A20:C20"/>
    <mergeCell ref="B22:C22"/>
    <mergeCell ref="G8:G9"/>
    <mergeCell ref="A11:A16"/>
    <mergeCell ref="B11:C11"/>
    <mergeCell ref="B21:C21"/>
    <mergeCell ref="A1:J1"/>
    <mergeCell ref="A3:J3"/>
    <mergeCell ref="B45:C45"/>
    <mergeCell ref="B26:C26"/>
    <mergeCell ref="B41:C41"/>
    <mergeCell ref="B36:C36"/>
    <mergeCell ref="B40:C40"/>
    <mergeCell ref="B33:C33"/>
    <mergeCell ref="B43:C43"/>
    <mergeCell ref="A27:C27"/>
    <mergeCell ref="B28:C28"/>
    <mergeCell ref="B29:C29"/>
    <mergeCell ref="A29:A31"/>
    <mergeCell ref="B32:C32"/>
    <mergeCell ref="B44:C44"/>
    <mergeCell ref="A37:A38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</sheetPr>
  <dimension ref="A1:AA45"/>
  <sheetViews>
    <sheetView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9" sqref="A9"/>
      <selection pane="bottomRight" sqref="A1:G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12.5703125" style="2" customWidth="1"/>
    <col min="8" max="8" width="12" style="2" customWidth="1"/>
    <col min="9" max="16384" width="9.140625" style="2"/>
  </cols>
  <sheetData>
    <row r="1" spans="1:27" ht="31.5" customHeight="1" x14ac:dyDescent="0.2">
      <c r="A1" s="610" t="s">
        <v>479</v>
      </c>
      <c r="B1" s="610"/>
      <c r="C1" s="610"/>
      <c r="D1" s="610"/>
      <c r="E1" s="610"/>
      <c r="F1" s="610"/>
      <c r="G1" s="610"/>
    </row>
    <row r="2" spans="1:27" ht="15" customHeight="1" x14ac:dyDescent="0.2">
      <c r="A2" s="413"/>
      <c r="B2" s="413"/>
      <c r="C2" s="413"/>
      <c r="D2" s="413"/>
      <c r="E2" s="413"/>
      <c r="G2" s="413" t="s">
        <v>424</v>
      </c>
    </row>
    <row r="3" spans="1:27" ht="15.75" customHeight="1" x14ac:dyDescent="0.2">
      <c r="A3" s="580" t="s">
        <v>200</v>
      </c>
      <c r="B3" s="580"/>
      <c r="C3" s="580"/>
      <c r="D3" s="580"/>
      <c r="E3" s="580"/>
      <c r="F3" s="580"/>
      <c r="G3" s="580"/>
    </row>
    <row r="4" spans="1:27" ht="15.75" customHeight="1" x14ac:dyDescent="0.2">
      <c r="A4" s="10"/>
      <c r="B4" s="10"/>
      <c r="C4" s="10"/>
      <c r="D4" s="10"/>
      <c r="E4" s="15"/>
    </row>
    <row r="5" spans="1:27" ht="15.75" customHeight="1" x14ac:dyDescent="0.2">
      <c r="A5" s="580" t="s">
        <v>15</v>
      </c>
      <c r="B5" s="580"/>
      <c r="C5" s="580"/>
      <c r="D5" s="580"/>
      <c r="E5" s="580"/>
      <c r="F5" s="580"/>
      <c r="G5" s="580"/>
    </row>
    <row r="6" spans="1:27" ht="9" customHeight="1" thickBot="1" x14ac:dyDescent="0.25">
      <c r="E6" s="17"/>
    </row>
    <row r="7" spans="1:27" ht="31.5" customHeight="1" x14ac:dyDescent="0.2">
      <c r="A7" s="645" t="s">
        <v>16</v>
      </c>
      <c r="B7" s="646"/>
      <c r="C7" s="666"/>
      <c r="D7" s="669" t="s">
        <v>64</v>
      </c>
      <c r="E7" s="652"/>
      <c r="F7" s="653"/>
      <c r="G7" s="444" t="s">
        <v>442</v>
      </c>
    </row>
    <row r="8" spans="1:27" ht="21" customHeight="1" x14ac:dyDescent="0.2">
      <c r="A8" s="647"/>
      <c r="B8" s="648"/>
      <c r="C8" s="667"/>
      <c r="D8" s="18" t="s">
        <v>17</v>
      </c>
      <c r="E8" s="19" t="s">
        <v>17</v>
      </c>
      <c r="F8" s="662" t="s">
        <v>18</v>
      </c>
      <c r="G8" s="664" t="s">
        <v>143</v>
      </c>
    </row>
    <row r="9" spans="1:27" ht="30" customHeight="1" thickBot="1" x14ac:dyDescent="0.25">
      <c r="A9" s="649"/>
      <c r="B9" s="650"/>
      <c r="C9" s="668"/>
      <c r="D9" s="20" t="s">
        <v>19</v>
      </c>
      <c r="E9" s="21" t="s">
        <v>20</v>
      </c>
      <c r="F9" s="663"/>
      <c r="G9" s="665"/>
      <c r="H9" s="220" t="s">
        <v>374</v>
      </c>
      <c r="I9" s="220" t="s">
        <v>375</v>
      </c>
      <c r="J9" s="220" t="s">
        <v>376</v>
      </c>
      <c r="K9" s="220" t="s">
        <v>377</v>
      </c>
      <c r="L9" s="220" t="s">
        <v>378</v>
      </c>
      <c r="M9" s="220" t="s">
        <v>379</v>
      </c>
      <c r="N9" s="220" t="s">
        <v>380</v>
      </c>
      <c r="O9" s="220" t="s">
        <v>381</v>
      </c>
      <c r="P9" s="220" t="s">
        <v>382</v>
      </c>
      <c r="Q9" s="220" t="s">
        <v>383</v>
      </c>
      <c r="R9" s="220" t="s">
        <v>384</v>
      </c>
      <c r="S9" s="220" t="s">
        <v>385</v>
      </c>
      <c r="T9" s="220" t="s">
        <v>386</v>
      </c>
      <c r="U9" s="220" t="s">
        <v>387</v>
      </c>
      <c r="V9" s="220" t="s">
        <v>388</v>
      </c>
      <c r="W9" s="220" t="s">
        <v>410</v>
      </c>
      <c r="X9" s="220" t="s">
        <v>389</v>
      </c>
    </row>
    <row r="10" spans="1:27" ht="15.75" customHeight="1" thickBot="1" x14ac:dyDescent="0.25">
      <c r="A10" s="641" t="s">
        <v>21</v>
      </c>
      <c r="B10" s="642"/>
      <c r="C10" s="642"/>
      <c r="D10" s="187">
        <f>D11+D18+D19</f>
        <v>0</v>
      </c>
      <c r="E10" s="390">
        <f>E11+E18+E19</f>
        <v>51007766</v>
      </c>
      <c r="F10" s="49">
        <f t="shared" ref="F10:F44" si="0">SUM(D10:E10)</f>
        <v>51007766</v>
      </c>
      <c r="G10" s="390">
        <f>G11+G18+G19</f>
        <v>60820875</v>
      </c>
    </row>
    <row r="11" spans="1:27" ht="15.75" customHeight="1" thickBot="1" x14ac:dyDescent="0.25">
      <c r="A11" s="639" t="s">
        <v>22</v>
      </c>
      <c r="B11" s="613" t="s">
        <v>21</v>
      </c>
      <c r="C11" s="613"/>
      <c r="D11" s="189">
        <f>SUM(D12:D16)</f>
        <v>0</v>
      </c>
      <c r="E11" s="391">
        <f>SUM(E12:E16)</f>
        <v>47707866</v>
      </c>
      <c r="F11" s="49">
        <f t="shared" si="0"/>
        <v>47707866</v>
      </c>
      <c r="G11" s="391">
        <f>SUM(G12:G17)</f>
        <v>52961475</v>
      </c>
      <c r="Y11" s="220"/>
      <c r="Z11" s="220"/>
      <c r="AA11" s="220"/>
    </row>
    <row r="12" spans="1:27" ht="15.75" customHeight="1" thickBot="1" x14ac:dyDescent="0.25">
      <c r="A12" s="639"/>
      <c r="B12" s="23" t="s">
        <v>22</v>
      </c>
      <c r="C12" s="24" t="s">
        <v>23</v>
      </c>
      <c r="D12" s="183"/>
      <c r="E12" s="178">
        <f>SUM(H12:X12)</f>
        <v>10695490</v>
      </c>
      <c r="F12" s="49">
        <f t="shared" si="0"/>
        <v>10695490</v>
      </c>
      <c r="G12" s="178">
        <v>14415388</v>
      </c>
      <c r="H12" s="2">
        <v>500000</v>
      </c>
      <c r="K12" s="2">
        <v>8328000</v>
      </c>
      <c r="N12" s="2">
        <v>1622900</v>
      </c>
      <c r="X12" s="2">
        <v>244590</v>
      </c>
    </row>
    <row r="13" spans="1:27" ht="15.75" customHeight="1" thickBot="1" x14ac:dyDescent="0.25">
      <c r="A13" s="639"/>
      <c r="B13" s="23" t="s">
        <v>24</v>
      </c>
      <c r="C13" s="24" t="s">
        <v>25</v>
      </c>
      <c r="D13" s="183"/>
      <c r="E13" s="178">
        <f t="shared" ref="E13:E22" si="1">SUM(H13:X13)</f>
        <v>2116696</v>
      </c>
      <c r="F13" s="49">
        <f t="shared" si="0"/>
        <v>2116696</v>
      </c>
      <c r="G13" s="178">
        <v>2444196</v>
      </c>
      <c r="H13" s="2">
        <v>97500</v>
      </c>
      <c r="K13" s="2">
        <v>1669710</v>
      </c>
      <c r="N13" s="2">
        <v>316466</v>
      </c>
      <c r="X13" s="2">
        <v>33020</v>
      </c>
    </row>
    <row r="14" spans="1:27" ht="15.75" customHeight="1" thickBot="1" x14ac:dyDescent="0.25">
      <c r="A14" s="639"/>
      <c r="B14" s="23" t="s">
        <v>26</v>
      </c>
      <c r="C14" s="24" t="s">
        <v>27</v>
      </c>
      <c r="D14" s="183"/>
      <c r="E14" s="178">
        <f t="shared" si="1"/>
        <v>29855680</v>
      </c>
      <c r="F14" s="49">
        <f t="shared" si="0"/>
        <v>29855680</v>
      </c>
      <c r="G14" s="178">
        <v>29195491</v>
      </c>
      <c r="H14" s="2">
        <v>9605000</v>
      </c>
      <c r="I14" s="2">
        <v>254000</v>
      </c>
      <c r="J14" s="2">
        <v>3037260</v>
      </c>
      <c r="K14" s="2">
        <v>1727000</v>
      </c>
      <c r="L14" s="2">
        <v>4000000</v>
      </c>
      <c r="M14" s="2">
        <v>533400</v>
      </c>
      <c r="N14" s="2">
        <v>1930000</v>
      </c>
      <c r="T14" s="2">
        <v>275000</v>
      </c>
      <c r="U14" s="2">
        <v>320000</v>
      </c>
      <c r="V14" s="2">
        <v>6256000</v>
      </c>
      <c r="W14" s="2">
        <v>1918020</v>
      </c>
    </row>
    <row r="15" spans="1:27" ht="15.75" customHeight="1" thickBot="1" x14ac:dyDescent="0.25">
      <c r="A15" s="639"/>
      <c r="B15" s="23" t="s">
        <v>28</v>
      </c>
      <c r="C15" s="24" t="s">
        <v>29</v>
      </c>
      <c r="D15" s="183"/>
      <c r="E15" s="178">
        <f t="shared" si="1"/>
        <v>0</v>
      </c>
      <c r="F15" s="49">
        <f t="shared" si="0"/>
        <v>0</v>
      </c>
      <c r="G15" s="178">
        <v>0</v>
      </c>
    </row>
    <row r="16" spans="1:27" ht="15.75" customHeight="1" thickBot="1" x14ac:dyDescent="0.25">
      <c r="A16" s="639"/>
      <c r="B16" s="23" t="s">
        <v>30</v>
      </c>
      <c r="C16" s="24" t="s">
        <v>31</v>
      </c>
      <c r="D16" s="183"/>
      <c r="E16" s="178">
        <v>5040000</v>
      </c>
      <c r="F16" s="49">
        <f t="shared" si="0"/>
        <v>5040000</v>
      </c>
      <c r="G16" s="178">
        <v>4090000</v>
      </c>
      <c r="O16" s="2">
        <v>2220000</v>
      </c>
      <c r="P16" s="2">
        <v>250000</v>
      </c>
      <c r="Q16" s="2">
        <v>2220000</v>
      </c>
      <c r="R16" s="2">
        <v>50000</v>
      </c>
      <c r="T16" s="2">
        <v>550000</v>
      </c>
    </row>
    <row r="17" spans="1:13" ht="15.75" customHeight="1" thickBot="1" x14ac:dyDescent="0.25">
      <c r="A17" s="416"/>
      <c r="B17" s="23" t="s">
        <v>99</v>
      </c>
      <c r="C17" s="417" t="s">
        <v>451</v>
      </c>
      <c r="D17" s="183"/>
      <c r="E17" s="178">
        <v>0</v>
      </c>
      <c r="F17" s="49">
        <v>0</v>
      </c>
      <c r="G17" s="178">
        <v>2816400</v>
      </c>
    </row>
    <row r="18" spans="1:13" s="25" customFormat="1" ht="15.75" customHeight="1" thickBot="1" x14ac:dyDescent="0.25">
      <c r="A18" s="22" t="s">
        <v>24</v>
      </c>
      <c r="B18" s="615" t="s">
        <v>408</v>
      </c>
      <c r="C18" s="615"/>
      <c r="D18" s="182"/>
      <c r="E18" s="178">
        <v>2209900</v>
      </c>
      <c r="F18" s="49">
        <f t="shared" si="0"/>
        <v>2209900</v>
      </c>
      <c r="G18" s="178">
        <v>3269900</v>
      </c>
      <c r="H18" s="25">
        <v>2209900</v>
      </c>
      <c r="M18" s="25">
        <v>650000</v>
      </c>
    </row>
    <row r="19" spans="1:13" s="25" customFormat="1" ht="15.75" customHeight="1" thickBot="1" x14ac:dyDescent="0.25">
      <c r="A19" s="26" t="s">
        <v>26</v>
      </c>
      <c r="B19" s="634" t="s">
        <v>409</v>
      </c>
      <c r="C19" s="634"/>
      <c r="D19" s="190"/>
      <c r="E19" s="180">
        <v>1090000</v>
      </c>
      <c r="F19" s="49">
        <f t="shared" si="0"/>
        <v>1090000</v>
      </c>
      <c r="G19" s="178">
        <v>4589500</v>
      </c>
      <c r="H19" s="25">
        <v>190000</v>
      </c>
    </row>
    <row r="20" spans="1:13" s="25" customFormat="1" ht="15.75" customHeight="1" thickBot="1" x14ac:dyDescent="0.25">
      <c r="A20" s="620" t="s">
        <v>34</v>
      </c>
      <c r="B20" s="621"/>
      <c r="C20" s="622"/>
      <c r="D20" s="27">
        <f>SUM(D21:D23)</f>
        <v>0</v>
      </c>
      <c r="E20" s="392">
        <f>SUM(E21:E22)</f>
        <v>16641484</v>
      </c>
      <c r="F20" s="49">
        <f t="shared" si="0"/>
        <v>16641484</v>
      </c>
      <c r="G20" s="392">
        <f>SUM(G21:G22)</f>
        <v>39882294</v>
      </c>
    </row>
    <row r="21" spans="1:13" ht="20.25" customHeight="1" thickBot="1" x14ac:dyDescent="0.25">
      <c r="A21" s="28" t="s">
        <v>22</v>
      </c>
      <c r="B21" s="640" t="s">
        <v>202</v>
      </c>
      <c r="C21" s="640"/>
      <c r="D21" s="183"/>
      <c r="E21" s="178">
        <f t="shared" si="1"/>
        <v>16641484</v>
      </c>
      <c r="F21" s="49">
        <f t="shared" si="0"/>
        <v>16641484</v>
      </c>
      <c r="G21" s="178">
        <v>39132294</v>
      </c>
      <c r="H21" s="2">
        <v>8730000</v>
      </c>
      <c r="I21" s="2">
        <v>1270000</v>
      </c>
      <c r="J21" s="2">
        <v>6641484</v>
      </c>
    </row>
    <row r="22" spans="1:13" ht="33" customHeight="1" thickBot="1" x14ac:dyDescent="0.25">
      <c r="A22" s="29" t="s">
        <v>24</v>
      </c>
      <c r="B22" s="674" t="s">
        <v>452</v>
      </c>
      <c r="C22" s="675"/>
      <c r="D22" s="201"/>
      <c r="E22" s="185">
        <f t="shared" si="1"/>
        <v>0</v>
      </c>
      <c r="F22" s="445">
        <f t="shared" si="0"/>
        <v>0</v>
      </c>
      <c r="G22" s="185">
        <v>750000</v>
      </c>
    </row>
    <row r="23" spans="1:13" ht="15.75" customHeight="1" x14ac:dyDescent="0.2">
      <c r="A23" s="641" t="s">
        <v>443</v>
      </c>
      <c r="B23" s="642"/>
      <c r="C23" s="642"/>
      <c r="D23" s="193"/>
      <c r="E23" s="195">
        <v>2432107</v>
      </c>
      <c r="F23" s="471">
        <f>SUM(D23:E23)</f>
        <v>2432107</v>
      </c>
      <c r="G23" s="472">
        <v>2588931</v>
      </c>
    </row>
    <row r="24" spans="1:13" ht="15.75" customHeight="1" thickBot="1" x14ac:dyDescent="0.25">
      <c r="A24" s="461" t="s">
        <v>22</v>
      </c>
      <c r="B24" s="670" t="s">
        <v>453</v>
      </c>
      <c r="C24" s="671"/>
      <c r="D24" s="473"/>
      <c r="E24" s="180">
        <v>2432107</v>
      </c>
      <c r="F24" s="474">
        <v>2432107</v>
      </c>
      <c r="G24" s="475">
        <v>2588931</v>
      </c>
    </row>
    <row r="25" spans="1:13" ht="18" customHeight="1" x14ac:dyDescent="0.2">
      <c r="A25" s="672" t="s">
        <v>454</v>
      </c>
      <c r="B25" s="673"/>
      <c r="C25" s="673"/>
      <c r="D25" s="197">
        <f>D26</f>
        <v>0</v>
      </c>
      <c r="E25" s="181">
        <f>E26</f>
        <v>39776010</v>
      </c>
      <c r="F25" s="484">
        <f t="shared" si="0"/>
        <v>39776010</v>
      </c>
      <c r="G25" s="181">
        <v>37130375</v>
      </c>
    </row>
    <row r="26" spans="1:13" s="25" customFormat="1" ht="18" customHeight="1" thickBot="1" x14ac:dyDescent="0.25">
      <c r="A26" s="416" t="s">
        <v>22</v>
      </c>
      <c r="B26" s="613" t="s">
        <v>455</v>
      </c>
      <c r="C26" s="614"/>
      <c r="D26" s="182">
        <v>0</v>
      </c>
      <c r="E26" s="178">
        <v>39776010</v>
      </c>
      <c r="F26" s="485">
        <f t="shared" si="0"/>
        <v>39776010</v>
      </c>
      <c r="G26" s="178">
        <v>37130375</v>
      </c>
    </row>
    <row r="27" spans="1:13" s="25" customFormat="1" ht="18" customHeight="1" x14ac:dyDescent="0.2">
      <c r="A27" s="620" t="s">
        <v>42</v>
      </c>
      <c r="B27" s="621"/>
      <c r="C27" s="622"/>
      <c r="D27" s="195">
        <f>D28+D29</f>
        <v>0</v>
      </c>
      <c r="E27" s="195">
        <f>E28+E29</f>
        <v>4415143</v>
      </c>
      <c r="F27" s="445">
        <f t="shared" si="0"/>
        <v>4415143</v>
      </c>
      <c r="G27" s="179">
        <v>3913086</v>
      </c>
    </row>
    <row r="28" spans="1:13" s="25" customFormat="1" ht="18" customHeight="1" x14ac:dyDescent="0.2">
      <c r="A28" s="33" t="s">
        <v>22</v>
      </c>
      <c r="B28" s="623" t="s">
        <v>43</v>
      </c>
      <c r="C28" s="624"/>
      <c r="D28" s="181"/>
      <c r="E28" s="178">
        <f t="shared" ref="E28" si="2">SUM(H28:X28)</f>
        <v>0</v>
      </c>
      <c r="F28" s="470">
        <f t="shared" si="0"/>
        <v>0</v>
      </c>
      <c r="G28" s="178">
        <v>0</v>
      </c>
    </row>
    <row r="29" spans="1:13" s="25" customFormat="1" ht="18" customHeight="1" x14ac:dyDescent="0.2">
      <c r="A29" s="625" t="s">
        <v>24</v>
      </c>
      <c r="B29" s="623" t="s">
        <v>44</v>
      </c>
      <c r="C29" s="624"/>
      <c r="D29" s="181">
        <f>SUM(D30:D31)</f>
        <v>0</v>
      </c>
      <c r="E29" s="181">
        <f>SUM(E30:E31)</f>
        <v>4415143</v>
      </c>
      <c r="F29" s="470">
        <f t="shared" si="0"/>
        <v>4415143</v>
      </c>
      <c r="G29" s="181">
        <f>SUM(G30:G31)</f>
        <v>3913086</v>
      </c>
    </row>
    <row r="30" spans="1:13" ht="18" customHeight="1" x14ac:dyDescent="0.2">
      <c r="A30" s="626"/>
      <c r="B30" s="34" t="s">
        <v>22</v>
      </c>
      <c r="C30" s="35" t="s">
        <v>45</v>
      </c>
      <c r="D30" s="196"/>
      <c r="E30" s="178">
        <v>4415143</v>
      </c>
      <c r="F30" s="470">
        <f t="shared" si="0"/>
        <v>4415143</v>
      </c>
      <c r="G30" s="178">
        <v>3913086</v>
      </c>
      <c r="H30" s="2">
        <f>4815942+2031308</f>
        <v>6847250</v>
      </c>
    </row>
    <row r="31" spans="1:13" s="25" customFormat="1" ht="18" customHeight="1" thickBot="1" x14ac:dyDescent="0.25">
      <c r="A31" s="627"/>
      <c r="B31" s="37" t="s">
        <v>24</v>
      </c>
      <c r="C31" s="38" t="s">
        <v>46</v>
      </c>
      <c r="D31" s="198"/>
      <c r="E31" s="178">
        <f t="shared" ref="E31" si="3">SUM(H31:X31)</f>
        <v>0</v>
      </c>
      <c r="F31" s="446">
        <f t="shared" si="0"/>
        <v>0</v>
      </c>
      <c r="G31" s="178">
        <v>0</v>
      </c>
    </row>
    <row r="32" spans="1:13" s="25" customFormat="1" ht="18" customHeight="1" thickBot="1" x14ac:dyDescent="0.25">
      <c r="A32" s="39"/>
      <c r="B32" s="628" t="s">
        <v>47</v>
      </c>
      <c r="C32" s="628"/>
      <c r="D32" s="199">
        <f>SUM(D10,D20,D27)</f>
        <v>0</v>
      </c>
      <c r="E32" s="203">
        <f>SUM(E10,E20,E23,E25,E27)</f>
        <v>114272510</v>
      </c>
      <c r="F32" s="49">
        <f t="shared" si="0"/>
        <v>114272510</v>
      </c>
      <c r="G32" s="203">
        <f>SUM(G10,G20,G23,G25,G27)</f>
        <v>144335561</v>
      </c>
    </row>
    <row r="33" spans="1:26" s="25" customFormat="1" ht="18" customHeight="1" x14ac:dyDescent="0.2">
      <c r="A33" s="33">
        <v>1</v>
      </c>
      <c r="B33" s="618" t="s">
        <v>48</v>
      </c>
      <c r="C33" s="618"/>
      <c r="D33" s="200">
        <f>SUM(D34:D35)</f>
        <v>0</v>
      </c>
      <c r="E33" s="200">
        <f>SUM(E34:E35)</f>
        <v>0</v>
      </c>
      <c r="F33" s="445">
        <f>SUM(D33:E33)</f>
        <v>0</v>
      </c>
      <c r="G33" s="178">
        <v>0</v>
      </c>
    </row>
    <row r="34" spans="1:26" s="25" customFormat="1" ht="18" customHeight="1" x14ac:dyDescent="0.2">
      <c r="A34" s="630"/>
      <c r="B34" s="23" t="s">
        <v>22</v>
      </c>
      <c r="C34" s="40" t="s">
        <v>49</v>
      </c>
      <c r="D34" s="184"/>
      <c r="E34" s="178">
        <f t="shared" ref="E34:E35" si="4">SUM(H34:X34)</f>
        <v>0</v>
      </c>
      <c r="F34" s="470">
        <f t="shared" si="0"/>
        <v>0</v>
      </c>
      <c r="G34" s="178">
        <v>0</v>
      </c>
    </row>
    <row r="35" spans="1:26" s="25" customFormat="1" ht="18" customHeight="1" x14ac:dyDescent="0.2">
      <c r="A35" s="631"/>
      <c r="B35" s="23" t="s">
        <v>24</v>
      </c>
      <c r="C35" s="40" t="s">
        <v>50</v>
      </c>
      <c r="D35" s="184"/>
      <c r="E35" s="178">
        <f t="shared" si="4"/>
        <v>0</v>
      </c>
      <c r="F35" s="470">
        <f t="shared" si="0"/>
        <v>0</v>
      </c>
      <c r="G35" s="178">
        <v>0</v>
      </c>
    </row>
    <row r="36" spans="1:26" s="25" customFormat="1" ht="18" customHeight="1" x14ac:dyDescent="0.2">
      <c r="A36" s="41" t="s">
        <v>24</v>
      </c>
      <c r="B36" s="615" t="s">
        <v>51</v>
      </c>
      <c r="C36" s="615"/>
      <c r="D36" s="182">
        <f>SUM(D37:D39)</f>
        <v>0</v>
      </c>
      <c r="E36" s="182">
        <f>SUM(E37:E39)</f>
        <v>0</v>
      </c>
      <c r="F36" s="470">
        <f t="shared" si="0"/>
        <v>0</v>
      </c>
      <c r="G36" s="178">
        <v>0</v>
      </c>
    </row>
    <row r="37" spans="1:26" s="25" customFormat="1" ht="18" customHeight="1" x14ac:dyDescent="0.2">
      <c r="A37" s="630"/>
      <c r="B37" s="23" t="s">
        <v>22</v>
      </c>
      <c r="C37" s="24" t="s">
        <v>52</v>
      </c>
      <c r="D37" s="183"/>
      <c r="E37" s="178">
        <f t="shared" ref="E37:E39" si="5">SUM(H37:X37)</f>
        <v>0</v>
      </c>
      <c r="F37" s="470">
        <f t="shared" si="0"/>
        <v>0</v>
      </c>
      <c r="G37" s="178">
        <v>0</v>
      </c>
    </row>
    <row r="38" spans="1:26" s="25" customFormat="1" ht="18" customHeight="1" x14ac:dyDescent="0.2">
      <c r="A38" s="631"/>
      <c r="B38" s="23" t="s">
        <v>24</v>
      </c>
      <c r="C38" s="24" t="s">
        <v>53</v>
      </c>
      <c r="D38" s="183"/>
      <c r="E38" s="178">
        <f t="shared" si="5"/>
        <v>0</v>
      </c>
      <c r="F38" s="470">
        <f t="shared" si="0"/>
        <v>0</v>
      </c>
      <c r="G38" s="178">
        <v>0</v>
      </c>
    </row>
    <row r="39" spans="1:26" s="25" customFormat="1" ht="18" customHeight="1" thickBot="1" x14ac:dyDescent="0.25">
      <c r="A39" s="42"/>
      <c r="B39" s="43" t="s">
        <v>26</v>
      </c>
      <c r="C39" s="44" t="s">
        <v>54</v>
      </c>
      <c r="D39" s="201"/>
      <c r="E39" s="178">
        <f t="shared" si="5"/>
        <v>0</v>
      </c>
      <c r="F39" s="446">
        <f t="shared" si="0"/>
        <v>0</v>
      </c>
      <c r="G39" s="178">
        <v>0</v>
      </c>
    </row>
    <row r="40" spans="1:26" s="25" customFormat="1" ht="18" customHeight="1" thickBot="1" x14ac:dyDescent="0.25">
      <c r="A40" s="39"/>
      <c r="B40" s="616" t="s">
        <v>55</v>
      </c>
      <c r="C40" s="617"/>
      <c r="D40" s="202">
        <f>D33+D36</f>
        <v>0</v>
      </c>
      <c r="E40" s="203">
        <f>E36+E33</f>
        <v>0</v>
      </c>
      <c r="F40" s="49">
        <f t="shared" si="0"/>
        <v>0</v>
      </c>
      <c r="G40" s="178">
        <v>0</v>
      </c>
    </row>
    <row r="41" spans="1:26" s="25" customFormat="1" ht="21" customHeight="1" thickBot="1" x14ac:dyDescent="0.25">
      <c r="A41" s="45"/>
      <c r="B41" s="611" t="s">
        <v>56</v>
      </c>
      <c r="C41" s="611"/>
      <c r="D41" s="186">
        <f>D40+D32</f>
        <v>0</v>
      </c>
      <c r="E41" s="393">
        <f>E40+E32</f>
        <v>114272510</v>
      </c>
      <c r="F41" s="49">
        <f t="shared" si="0"/>
        <v>114272510</v>
      </c>
      <c r="G41" s="393">
        <f>G40+G32</f>
        <v>144335561</v>
      </c>
      <c r="H41" s="25">
        <f>SUM(H12:H40)</f>
        <v>28179650</v>
      </c>
      <c r="I41" s="25">
        <f t="shared" ref="I41:Z41" si="6">SUM(I12:I40)</f>
        <v>1524000</v>
      </c>
      <c r="J41" s="25">
        <f t="shared" si="6"/>
        <v>9678744</v>
      </c>
      <c r="K41" s="25">
        <f t="shared" si="6"/>
        <v>11724710</v>
      </c>
      <c r="L41" s="25">
        <f t="shared" si="6"/>
        <v>4000000</v>
      </c>
      <c r="M41" s="25">
        <f t="shared" si="6"/>
        <v>1183400</v>
      </c>
      <c r="N41" s="25">
        <f t="shared" si="6"/>
        <v>3869366</v>
      </c>
      <c r="O41" s="25">
        <f t="shared" si="6"/>
        <v>2220000</v>
      </c>
      <c r="P41" s="25">
        <f t="shared" si="6"/>
        <v>250000</v>
      </c>
      <c r="Q41" s="25">
        <f t="shared" si="6"/>
        <v>2220000</v>
      </c>
      <c r="R41" s="25">
        <f t="shared" si="6"/>
        <v>50000</v>
      </c>
      <c r="S41" s="25">
        <f t="shared" si="6"/>
        <v>0</v>
      </c>
      <c r="T41" s="25">
        <f t="shared" si="6"/>
        <v>825000</v>
      </c>
      <c r="U41" s="25">
        <f t="shared" si="6"/>
        <v>320000</v>
      </c>
      <c r="V41" s="25">
        <f t="shared" si="6"/>
        <v>6256000</v>
      </c>
      <c r="W41" s="25">
        <f t="shared" si="6"/>
        <v>1918020</v>
      </c>
      <c r="X41" s="25">
        <f t="shared" si="6"/>
        <v>277610</v>
      </c>
      <c r="Y41" s="25">
        <f t="shared" si="6"/>
        <v>0</v>
      </c>
      <c r="Z41" s="25">
        <f t="shared" si="6"/>
        <v>0</v>
      </c>
    </row>
    <row r="42" spans="1:26" ht="15.75" customHeight="1" thickBot="1" x14ac:dyDescent="0.25">
      <c r="D42" s="204"/>
      <c r="E42" s="205"/>
      <c r="F42" s="49"/>
      <c r="G42" s="178">
        <v>0</v>
      </c>
    </row>
    <row r="43" spans="1:26" ht="15.75" customHeight="1" thickBot="1" x14ac:dyDescent="0.25">
      <c r="A43" s="46" t="s">
        <v>22</v>
      </c>
      <c r="B43" s="619" t="s">
        <v>57</v>
      </c>
      <c r="C43" s="619"/>
      <c r="D43" s="193">
        <f>D10+D30+D34+D37</f>
        <v>0</v>
      </c>
      <c r="E43" s="368">
        <f>E10+E23+E25+E30+E34+E37</f>
        <v>97631026</v>
      </c>
      <c r="F43" s="49">
        <f t="shared" si="0"/>
        <v>97631026</v>
      </c>
      <c r="G43" s="368">
        <f>G10+G23+G25+G30+G34+G37</f>
        <v>104453267</v>
      </c>
    </row>
    <row r="44" spans="1:26" ht="15.75" customHeight="1" thickBot="1" x14ac:dyDescent="0.25">
      <c r="A44" s="47" t="s">
        <v>24</v>
      </c>
      <c r="B44" s="629" t="s">
        <v>58</v>
      </c>
      <c r="C44" s="629"/>
      <c r="D44" s="192">
        <f>D20+D31+D35+D38+D39</f>
        <v>0</v>
      </c>
      <c r="E44" s="185">
        <f>E20+E31+E35+E38+E39</f>
        <v>16641484</v>
      </c>
      <c r="F44" s="49">
        <f t="shared" si="0"/>
        <v>16641484</v>
      </c>
      <c r="G44" s="185">
        <f>G20+G31+G35+G38+G39</f>
        <v>39882294</v>
      </c>
    </row>
    <row r="45" spans="1:26" ht="21" customHeight="1" thickBot="1" x14ac:dyDescent="0.25">
      <c r="A45" s="48"/>
      <c r="B45" s="611" t="s">
        <v>56</v>
      </c>
      <c r="C45" s="611"/>
      <c r="D45" s="206">
        <f>D43+D44</f>
        <v>0</v>
      </c>
      <c r="E45" s="206">
        <f>E43+E44</f>
        <v>114272510</v>
      </c>
      <c r="F45" s="49">
        <f>SUM(D45:E45)</f>
        <v>114272510</v>
      </c>
      <c r="G45" s="206">
        <f>G43+G44</f>
        <v>144335561</v>
      </c>
    </row>
  </sheetData>
  <mergeCells count="33">
    <mergeCell ref="B45:C45"/>
    <mergeCell ref="B26:C26"/>
    <mergeCell ref="B41:C41"/>
    <mergeCell ref="B36:C36"/>
    <mergeCell ref="B40:C40"/>
    <mergeCell ref="B33:C33"/>
    <mergeCell ref="B43:C43"/>
    <mergeCell ref="A27:C27"/>
    <mergeCell ref="B28:C28"/>
    <mergeCell ref="B29:C29"/>
    <mergeCell ref="A34:A35"/>
    <mergeCell ref="B44:C44"/>
    <mergeCell ref="A37:A38"/>
    <mergeCell ref="A29:A31"/>
    <mergeCell ref="B24:C24"/>
    <mergeCell ref="B32:C32"/>
    <mergeCell ref="A11:A16"/>
    <mergeCell ref="B11:C11"/>
    <mergeCell ref="B21:C21"/>
    <mergeCell ref="A25:C25"/>
    <mergeCell ref="B18:C18"/>
    <mergeCell ref="A20:C20"/>
    <mergeCell ref="B22:C22"/>
    <mergeCell ref="F8:F9"/>
    <mergeCell ref="G8:G9"/>
    <mergeCell ref="A23:C23"/>
    <mergeCell ref="A1:G1"/>
    <mergeCell ref="A3:G3"/>
    <mergeCell ref="A5:G5"/>
    <mergeCell ref="A7:C9"/>
    <mergeCell ref="D7:F7"/>
    <mergeCell ref="A10:C10"/>
    <mergeCell ref="B19:C19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J48"/>
  <sheetViews>
    <sheetView view="pageBreakPreview" zoomScale="85" zoomScaleNormal="100" zoomScaleSheetLayoutView="85" workbookViewId="0">
      <selection sqref="A1:F1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2.7109375" style="2" customWidth="1"/>
    <col min="5" max="5" width="12.7109375" style="6" customWidth="1"/>
    <col min="6" max="6" width="15" style="2" customWidth="1"/>
    <col min="7" max="9" width="11.7109375" style="2" customWidth="1"/>
    <col min="10" max="16384" width="9.140625" style="2"/>
  </cols>
  <sheetData>
    <row r="1" spans="1:10" ht="32.25" customHeight="1" x14ac:dyDescent="0.2">
      <c r="A1" s="690" t="s">
        <v>479</v>
      </c>
      <c r="B1" s="690"/>
      <c r="C1" s="690"/>
      <c r="D1" s="690"/>
      <c r="E1" s="690"/>
      <c r="F1" s="690"/>
    </row>
    <row r="2" spans="1:10" ht="32.25" customHeight="1" x14ac:dyDescent="0.2">
      <c r="A2" s="413"/>
      <c r="B2" s="413"/>
      <c r="C2" s="413"/>
      <c r="D2" s="413"/>
      <c r="F2" s="413" t="s">
        <v>424</v>
      </c>
    </row>
    <row r="3" spans="1:10" ht="15.75" customHeight="1" x14ac:dyDescent="0.2">
      <c r="A3" s="580" t="s">
        <v>199</v>
      </c>
      <c r="B3" s="580"/>
      <c r="C3" s="580"/>
      <c r="D3" s="580"/>
      <c r="E3" s="580"/>
      <c r="F3" s="580"/>
    </row>
    <row r="4" spans="1:10" ht="8.25" customHeight="1" x14ac:dyDescent="0.2">
      <c r="A4" s="10"/>
      <c r="B4" s="10"/>
      <c r="C4" s="10"/>
      <c r="D4" s="10"/>
      <c r="E4" s="15"/>
    </row>
    <row r="5" spans="1:10" ht="15.75" customHeight="1" x14ac:dyDescent="0.2">
      <c r="A5" s="580" t="s">
        <v>123</v>
      </c>
      <c r="B5" s="580"/>
      <c r="C5" s="580"/>
      <c r="D5" s="580"/>
      <c r="E5" s="580"/>
      <c r="F5" s="580"/>
    </row>
    <row r="6" spans="1:10" ht="8.25" customHeight="1" thickBot="1" x14ac:dyDescent="0.25">
      <c r="E6" s="17"/>
    </row>
    <row r="7" spans="1:10" ht="36" customHeight="1" thickBot="1" x14ac:dyDescent="0.25">
      <c r="A7" s="645" t="s">
        <v>16</v>
      </c>
      <c r="B7" s="646"/>
      <c r="C7" s="646"/>
      <c r="D7" s="691" t="s">
        <v>64</v>
      </c>
      <c r="E7" s="692"/>
      <c r="F7" s="527" t="s">
        <v>442</v>
      </c>
    </row>
    <row r="8" spans="1:10" ht="39.75" customHeight="1" x14ac:dyDescent="0.2">
      <c r="A8" s="647"/>
      <c r="B8" s="648"/>
      <c r="C8" s="648"/>
      <c r="D8" s="255" t="s">
        <v>123</v>
      </c>
      <c r="E8" s="137" t="s">
        <v>143</v>
      </c>
      <c r="F8" s="255" t="s">
        <v>123</v>
      </c>
    </row>
    <row r="9" spans="1:10" ht="30" customHeight="1" thickBot="1" x14ac:dyDescent="0.25">
      <c r="A9" s="649"/>
      <c r="B9" s="650"/>
      <c r="C9" s="650"/>
      <c r="D9" s="256" t="s">
        <v>20</v>
      </c>
      <c r="E9" s="138"/>
      <c r="F9" s="256" t="s">
        <v>20</v>
      </c>
    </row>
    <row r="10" spans="1:10" ht="15.75" customHeight="1" x14ac:dyDescent="0.2">
      <c r="A10" s="620" t="s">
        <v>21</v>
      </c>
      <c r="B10" s="621"/>
      <c r="C10" s="622"/>
      <c r="D10" s="390">
        <f>D11+D17+D18</f>
        <v>49458648</v>
      </c>
      <c r="E10" s="488">
        <f>D10</f>
        <v>49458648</v>
      </c>
      <c r="F10" s="390">
        <f>F11+F17+F18</f>
        <v>47581013</v>
      </c>
    </row>
    <row r="11" spans="1:10" ht="15.75" customHeight="1" x14ac:dyDescent="0.2">
      <c r="A11" s="625" t="s">
        <v>22</v>
      </c>
      <c r="B11" s="623" t="s">
        <v>21</v>
      </c>
      <c r="C11" s="624"/>
      <c r="D11" s="391">
        <f>SUM(D12:D16)</f>
        <v>49458648</v>
      </c>
      <c r="E11" s="489">
        <f t="shared" ref="E11:E48" si="0">D11</f>
        <v>49458648</v>
      </c>
      <c r="F11" s="391">
        <f>SUM(F12:F16)</f>
        <v>47581013</v>
      </c>
      <c r="G11" s="2" t="s">
        <v>370</v>
      </c>
      <c r="H11" s="2" t="s">
        <v>371</v>
      </c>
      <c r="I11" s="2" t="s">
        <v>372</v>
      </c>
      <c r="J11" s="2" t="s">
        <v>373</v>
      </c>
    </row>
    <row r="12" spans="1:10" ht="15.75" customHeight="1" x14ac:dyDescent="0.2">
      <c r="A12" s="626"/>
      <c r="B12" s="23" t="s">
        <v>22</v>
      </c>
      <c r="C12" s="24" t="s">
        <v>23</v>
      </c>
      <c r="D12" s="378">
        <f>SUM(G12:J12)</f>
        <v>25365000</v>
      </c>
      <c r="E12" s="489">
        <f>D12</f>
        <v>25365000</v>
      </c>
      <c r="F12" s="507">
        <v>25755000</v>
      </c>
      <c r="G12" s="469">
        <v>10501000</v>
      </c>
      <c r="H12" s="2">
        <v>14864000</v>
      </c>
    </row>
    <row r="13" spans="1:10" ht="15.75" customHeight="1" x14ac:dyDescent="0.2">
      <c r="A13" s="626"/>
      <c r="B13" s="23" t="s">
        <v>24</v>
      </c>
      <c r="C13" s="24" t="s">
        <v>25</v>
      </c>
      <c r="D13" s="378">
        <f t="shared" ref="D13:D14" si="1">SUM(G13:J13)</f>
        <v>4931675</v>
      </c>
      <c r="E13" s="489">
        <f t="shared" ref="E13:E14" si="2">D13</f>
        <v>4931675</v>
      </c>
      <c r="F13" s="507">
        <v>4931675</v>
      </c>
      <c r="G13" s="469">
        <v>2050545</v>
      </c>
      <c r="H13" s="2">
        <v>2881130</v>
      </c>
    </row>
    <row r="14" spans="1:10" ht="15.75" customHeight="1" x14ac:dyDescent="0.2">
      <c r="A14" s="626"/>
      <c r="B14" s="23" t="s">
        <v>26</v>
      </c>
      <c r="C14" s="24" t="s">
        <v>27</v>
      </c>
      <c r="D14" s="378">
        <f t="shared" si="1"/>
        <v>19161973</v>
      </c>
      <c r="E14" s="489">
        <f t="shared" si="2"/>
        <v>19161973</v>
      </c>
      <c r="F14" s="507">
        <v>16894338</v>
      </c>
      <c r="G14" s="2">
        <v>2679000</v>
      </c>
      <c r="H14" s="2">
        <v>11604553</v>
      </c>
      <c r="I14" s="2">
        <v>2960400</v>
      </c>
      <c r="J14" s="2">
        <v>1918020</v>
      </c>
    </row>
    <row r="15" spans="1:10" ht="15.75" customHeight="1" x14ac:dyDescent="0.2">
      <c r="A15" s="626"/>
      <c r="B15" s="23" t="s">
        <v>28</v>
      </c>
      <c r="C15" s="24" t="s">
        <v>29</v>
      </c>
      <c r="D15" s="178"/>
      <c r="E15" s="489">
        <f t="shared" si="0"/>
        <v>0</v>
      </c>
      <c r="F15" s="507">
        <v>0</v>
      </c>
    </row>
    <row r="16" spans="1:10" ht="15.75" customHeight="1" x14ac:dyDescent="0.2">
      <c r="A16" s="676"/>
      <c r="B16" s="23" t="s">
        <v>30</v>
      </c>
      <c r="C16" s="24" t="s">
        <v>31</v>
      </c>
      <c r="D16" s="178"/>
      <c r="E16" s="489">
        <f t="shared" si="0"/>
        <v>0</v>
      </c>
      <c r="F16" s="507">
        <v>0</v>
      </c>
    </row>
    <row r="17" spans="1:7" s="25" customFormat="1" ht="15.75" customHeight="1" x14ac:dyDescent="0.2">
      <c r="A17" s="22" t="s">
        <v>24</v>
      </c>
      <c r="B17" s="682" t="s">
        <v>32</v>
      </c>
      <c r="C17" s="683"/>
      <c r="D17" s="179"/>
      <c r="E17" s="489">
        <f t="shared" si="0"/>
        <v>0</v>
      </c>
      <c r="F17" s="507">
        <v>0</v>
      </c>
    </row>
    <row r="18" spans="1:7" s="25" customFormat="1" ht="15.75" customHeight="1" thickBot="1" x14ac:dyDescent="0.25">
      <c r="A18" s="26" t="s">
        <v>26</v>
      </c>
      <c r="B18" s="694" t="s">
        <v>33</v>
      </c>
      <c r="C18" s="695"/>
      <c r="D18" s="191"/>
      <c r="E18" s="490">
        <f t="shared" si="0"/>
        <v>0</v>
      </c>
      <c r="F18" s="494"/>
    </row>
    <row r="19" spans="1:7" s="25" customFormat="1" ht="15.75" customHeight="1" x14ac:dyDescent="0.2">
      <c r="A19" s="620" t="s">
        <v>34</v>
      </c>
      <c r="B19" s="621"/>
      <c r="C19" s="622"/>
      <c r="D19" s="390">
        <f>SUM(D20:D22)</f>
        <v>978000</v>
      </c>
      <c r="E19" s="488">
        <f t="shared" si="0"/>
        <v>978000</v>
      </c>
      <c r="F19" s="390">
        <f>SUM(F20:F22)</f>
        <v>485000</v>
      </c>
    </row>
    <row r="20" spans="1:7" ht="20.25" customHeight="1" x14ac:dyDescent="0.2">
      <c r="A20" s="28" t="s">
        <v>22</v>
      </c>
      <c r="B20" s="677" t="s">
        <v>202</v>
      </c>
      <c r="C20" s="678"/>
      <c r="D20" s="378">
        <f>SUM(G20:J20)</f>
        <v>978000</v>
      </c>
      <c r="E20" s="489">
        <f t="shared" si="0"/>
        <v>978000</v>
      </c>
      <c r="F20" s="492">
        <v>485000</v>
      </c>
      <c r="G20" s="2">
        <v>978000</v>
      </c>
    </row>
    <row r="21" spans="1:7" ht="15.75" customHeight="1" x14ac:dyDescent="0.2">
      <c r="A21" s="28" t="s">
        <v>24</v>
      </c>
      <c r="B21" s="677" t="s">
        <v>35</v>
      </c>
      <c r="C21" s="678"/>
      <c r="D21" s="178"/>
      <c r="E21" s="489">
        <f t="shared" si="0"/>
        <v>0</v>
      </c>
      <c r="F21" s="492"/>
    </row>
    <row r="22" spans="1:7" ht="15.75" customHeight="1" thickBot="1" x14ac:dyDescent="0.25">
      <c r="A22" s="29" t="s">
        <v>26</v>
      </c>
      <c r="B22" s="670" t="s">
        <v>36</v>
      </c>
      <c r="C22" s="671"/>
      <c r="D22" s="180"/>
      <c r="E22" s="490">
        <f t="shared" si="0"/>
        <v>0</v>
      </c>
      <c r="F22" s="496"/>
    </row>
    <row r="23" spans="1:7" ht="18" customHeight="1" x14ac:dyDescent="0.2">
      <c r="A23" s="620" t="s">
        <v>37</v>
      </c>
      <c r="B23" s="621"/>
      <c r="C23" s="622"/>
      <c r="D23" s="497">
        <f>D24+D27</f>
        <v>0</v>
      </c>
      <c r="E23" s="500">
        <f t="shared" si="0"/>
        <v>0</v>
      </c>
      <c r="F23" s="491"/>
    </row>
    <row r="24" spans="1:7" s="25" customFormat="1" ht="18" customHeight="1" x14ac:dyDescent="0.2">
      <c r="A24" s="625" t="s">
        <v>22</v>
      </c>
      <c r="B24" s="623" t="s">
        <v>38</v>
      </c>
      <c r="C24" s="624"/>
      <c r="D24" s="498">
        <f t="shared" ref="D24" si="3">SUM(D25:D26)</f>
        <v>0</v>
      </c>
      <c r="E24" s="487">
        <f t="shared" si="0"/>
        <v>0</v>
      </c>
      <c r="F24" s="493"/>
    </row>
    <row r="25" spans="1:7" ht="18" customHeight="1" x14ac:dyDescent="0.2">
      <c r="A25" s="626"/>
      <c r="B25" s="23" t="s">
        <v>22</v>
      </c>
      <c r="C25" s="30" t="s">
        <v>39</v>
      </c>
      <c r="D25" s="486"/>
      <c r="E25" s="487">
        <f t="shared" si="0"/>
        <v>0</v>
      </c>
      <c r="F25" s="492"/>
    </row>
    <row r="26" spans="1:7" ht="18" customHeight="1" x14ac:dyDescent="0.2">
      <c r="A26" s="676"/>
      <c r="B26" s="23" t="s">
        <v>24</v>
      </c>
      <c r="C26" s="30" t="s">
        <v>40</v>
      </c>
      <c r="D26" s="486"/>
      <c r="E26" s="487">
        <f t="shared" si="0"/>
        <v>0</v>
      </c>
      <c r="F26" s="492"/>
    </row>
    <row r="27" spans="1:7" s="25" customFormat="1" ht="18" customHeight="1" x14ac:dyDescent="0.2">
      <c r="A27" s="625" t="s">
        <v>24</v>
      </c>
      <c r="B27" s="623" t="s">
        <v>41</v>
      </c>
      <c r="C27" s="624"/>
      <c r="D27" s="498">
        <f>SUM(D28:D29)</f>
        <v>0</v>
      </c>
      <c r="E27" s="487">
        <f t="shared" si="0"/>
        <v>0</v>
      </c>
      <c r="F27" s="493"/>
    </row>
    <row r="28" spans="1:7" ht="15.75" customHeight="1" x14ac:dyDescent="0.2">
      <c r="A28" s="626"/>
      <c r="B28" s="23" t="s">
        <v>22</v>
      </c>
      <c r="C28" s="30" t="s">
        <v>39</v>
      </c>
      <c r="D28" s="486"/>
      <c r="E28" s="487">
        <f t="shared" si="0"/>
        <v>0</v>
      </c>
      <c r="F28" s="492"/>
    </row>
    <row r="29" spans="1:7" ht="15.75" customHeight="1" thickBot="1" x14ac:dyDescent="0.25">
      <c r="A29" s="627"/>
      <c r="B29" s="31" t="s">
        <v>24</v>
      </c>
      <c r="C29" s="32" t="s">
        <v>40</v>
      </c>
      <c r="D29" s="499"/>
      <c r="E29" s="501">
        <f t="shared" si="0"/>
        <v>0</v>
      </c>
      <c r="F29" s="496"/>
    </row>
    <row r="30" spans="1:7" s="25" customFormat="1" ht="18" customHeight="1" x14ac:dyDescent="0.2">
      <c r="A30" s="620" t="s">
        <v>42</v>
      </c>
      <c r="B30" s="621"/>
      <c r="C30" s="622"/>
      <c r="D30" s="502">
        <f>D31+D32</f>
        <v>0</v>
      </c>
      <c r="E30" s="500">
        <f t="shared" si="0"/>
        <v>0</v>
      </c>
      <c r="F30" s="495"/>
    </row>
    <row r="31" spans="1:7" s="25" customFormat="1" ht="18" customHeight="1" x14ac:dyDescent="0.2">
      <c r="A31" s="33" t="s">
        <v>22</v>
      </c>
      <c r="B31" s="623" t="s">
        <v>43</v>
      </c>
      <c r="C31" s="624"/>
      <c r="D31" s="503"/>
      <c r="E31" s="487">
        <f t="shared" si="0"/>
        <v>0</v>
      </c>
      <c r="F31" s="493"/>
    </row>
    <row r="32" spans="1:7" s="25" customFormat="1" ht="18" customHeight="1" x14ac:dyDescent="0.2">
      <c r="A32" s="625" t="s">
        <v>24</v>
      </c>
      <c r="B32" s="623" t="s">
        <v>44</v>
      </c>
      <c r="C32" s="624"/>
      <c r="D32" s="503">
        <f>SUM(D33:D34)</f>
        <v>0</v>
      </c>
      <c r="E32" s="487">
        <f t="shared" si="0"/>
        <v>0</v>
      </c>
      <c r="F32" s="493"/>
    </row>
    <row r="33" spans="1:10" ht="18" customHeight="1" x14ac:dyDescent="0.2">
      <c r="A33" s="626"/>
      <c r="B33" s="34" t="s">
        <v>22</v>
      </c>
      <c r="C33" s="35" t="s">
        <v>45</v>
      </c>
      <c r="D33" s="504"/>
      <c r="E33" s="487">
        <f t="shared" si="0"/>
        <v>0</v>
      </c>
      <c r="F33" s="492"/>
    </row>
    <row r="34" spans="1:10" s="25" customFormat="1" ht="18" customHeight="1" thickBot="1" x14ac:dyDescent="0.25">
      <c r="A34" s="627"/>
      <c r="B34" s="37" t="s">
        <v>24</v>
      </c>
      <c r="C34" s="38" t="s">
        <v>46</v>
      </c>
      <c r="D34" s="505"/>
      <c r="E34" s="501">
        <f t="shared" si="0"/>
        <v>0</v>
      </c>
      <c r="F34" s="494"/>
    </row>
    <row r="35" spans="1:10" s="25" customFormat="1" ht="18" customHeight="1" thickBot="1" x14ac:dyDescent="0.25">
      <c r="A35" s="140"/>
      <c r="B35" s="693" t="s">
        <v>47</v>
      </c>
      <c r="C35" s="617"/>
      <c r="D35" s="203">
        <f>SUM(D10,D19,D30)</f>
        <v>50436648</v>
      </c>
      <c r="E35" s="506">
        <f t="shared" si="0"/>
        <v>50436648</v>
      </c>
      <c r="F35" s="203">
        <f>SUM(F10,F19,F30)</f>
        <v>48066013</v>
      </c>
      <c r="G35" s="6">
        <f>SUM(G12:G34)</f>
        <v>16208545</v>
      </c>
      <c r="H35" s="6">
        <f>SUM(H12:H15)</f>
        <v>29349683</v>
      </c>
      <c r="I35" s="6">
        <f>SUM(I12:I15)</f>
        <v>2960400</v>
      </c>
      <c r="J35" s="6">
        <f>SUM(J12:J15)</f>
        <v>1918020</v>
      </c>
    </row>
    <row r="36" spans="1:10" s="25" customFormat="1" ht="18" customHeight="1" x14ac:dyDescent="0.2">
      <c r="A36" s="33">
        <v>1</v>
      </c>
      <c r="B36" s="686" t="s">
        <v>48</v>
      </c>
      <c r="C36" s="687"/>
      <c r="D36" s="139">
        <f t="shared" ref="D36" si="4">SUM(D37:D38)</f>
        <v>0</v>
      </c>
      <c r="E36" s="500">
        <f t="shared" si="0"/>
        <v>0</v>
      </c>
      <c r="F36" s="495"/>
    </row>
    <row r="37" spans="1:10" s="25" customFormat="1" ht="18" customHeight="1" x14ac:dyDescent="0.2">
      <c r="A37" s="630"/>
      <c r="B37" s="23" t="s">
        <v>22</v>
      </c>
      <c r="C37" s="40" t="s">
        <v>49</v>
      </c>
      <c r="D37" s="486"/>
      <c r="E37" s="487">
        <f t="shared" si="0"/>
        <v>0</v>
      </c>
      <c r="F37" s="493"/>
    </row>
    <row r="38" spans="1:10" s="25" customFormat="1" ht="18" customHeight="1" x14ac:dyDescent="0.2">
      <c r="A38" s="631"/>
      <c r="B38" s="23" t="s">
        <v>24</v>
      </c>
      <c r="C38" s="40" t="s">
        <v>50</v>
      </c>
      <c r="D38" s="178"/>
      <c r="E38" s="487">
        <f t="shared" si="0"/>
        <v>0</v>
      </c>
      <c r="F38" s="493"/>
    </row>
    <row r="39" spans="1:10" s="25" customFormat="1" ht="18" customHeight="1" x14ac:dyDescent="0.2">
      <c r="A39" s="41" t="s">
        <v>24</v>
      </c>
      <c r="B39" s="682" t="s">
        <v>51</v>
      </c>
      <c r="C39" s="683"/>
      <c r="D39" s="391">
        <f t="shared" ref="D39" si="5">SUM(D40:D42)</f>
        <v>0</v>
      </c>
      <c r="E39" s="487">
        <f t="shared" si="0"/>
        <v>0</v>
      </c>
      <c r="F39" s="493"/>
    </row>
    <row r="40" spans="1:10" s="25" customFormat="1" ht="18" customHeight="1" x14ac:dyDescent="0.2">
      <c r="A40" s="630"/>
      <c r="B40" s="23" t="s">
        <v>22</v>
      </c>
      <c r="C40" s="24" t="s">
        <v>52</v>
      </c>
      <c r="D40" s="178"/>
      <c r="E40" s="487">
        <f t="shared" si="0"/>
        <v>0</v>
      </c>
      <c r="F40" s="493"/>
    </row>
    <row r="41" spans="1:10" s="25" customFormat="1" ht="18" customHeight="1" x14ac:dyDescent="0.2">
      <c r="A41" s="631"/>
      <c r="B41" s="23" t="s">
        <v>24</v>
      </c>
      <c r="C41" s="24" t="s">
        <v>53</v>
      </c>
      <c r="D41" s="178"/>
      <c r="E41" s="487">
        <f t="shared" si="0"/>
        <v>0</v>
      </c>
      <c r="F41" s="493"/>
    </row>
    <row r="42" spans="1:10" s="25" customFormat="1" ht="18" customHeight="1" thickBot="1" x14ac:dyDescent="0.25">
      <c r="A42" s="42"/>
      <c r="B42" s="43" t="s">
        <v>26</v>
      </c>
      <c r="C42" s="44" t="s">
        <v>54</v>
      </c>
      <c r="D42" s="508"/>
      <c r="E42" s="501">
        <f t="shared" si="0"/>
        <v>0</v>
      </c>
      <c r="F42" s="494"/>
    </row>
    <row r="43" spans="1:10" s="25" customFormat="1" ht="18" customHeight="1" thickBot="1" x14ac:dyDescent="0.25">
      <c r="A43" s="39"/>
      <c r="B43" s="684" t="s">
        <v>55</v>
      </c>
      <c r="C43" s="685"/>
      <c r="D43" s="369">
        <f t="shared" ref="D43:F43" si="6">D39+D36</f>
        <v>0</v>
      </c>
      <c r="E43" s="203">
        <f t="shared" si="0"/>
        <v>0</v>
      </c>
      <c r="F43" s="369">
        <f t="shared" si="6"/>
        <v>0</v>
      </c>
    </row>
    <row r="44" spans="1:10" s="25" customFormat="1" ht="21" customHeight="1" thickBot="1" x14ac:dyDescent="0.25">
      <c r="A44" s="141"/>
      <c r="B44" s="680" t="s">
        <v>56</v>
      </c>
      <c r="C44" s="681"/>
      <c r="D44" s="393">
        <f>D43+D35</f>
        <v>50436648</v>
      </c>
      <c r="E44" s="393">
        <f t="shared" si="0"/>
        <v>50436648</v>
      </c>
      <c r="F44" s="393">
        <f>F43+F35</f>
        <v>48066013</v>
      </c>
    </row>
    <row r="45" spans="1:10" ht="15.75" customHeight="1" thickBot="1" x14ac:dyDescent="0.25">
      <c r="A45" s="142"/>
      <c r="B45" s="8"/>
      <c r="C45" s="257"/>
      <c r="D45" s="509"/>
      <c r="E45" s="510">
        <f t="shared" si="0"/>
        <v>0</v>
      </c>
      <c r="F45" s="511"/>
    </row>
    <row r="46" spans="1:10" ht="15.75" customHeight="1" x14ac:dyDescent="0.2">
      <c r="A46" s="46" t="s">
        <v>22</v>
      </c>
      <c r="B46" s="688" t="s">
        <v>57</v>
      </c>
      <c r="C46" s="689"/>
      <c r="D46" s="368">
        <f>D10+D33+D37+D40</f>
        <v>49458648</v>
      </c>
      <c r="E46" s="390">
        <f t="shared" si="0"/>
        <v>49458648</v>
      </c>
      <c r="F46" s="368">
        <f>F10+F33+F37+F40</f>
        <v>47581013</v>
      </c>
    </row>
    <row r="47" spans="1:10" ht="15.75" customHeight="1" thickBot="1" x14ac:dyDescent="0.25">
      <c r="A47" s="47" t="s">
        <v>24</v>
      </c>
      <c r="B47" s="670" t="s">
        <v>58</v>
      </c>
      <c r="C47" s="671"/>
      <c r="D47" s="180">
        <f>D19+D27+D34+D38+D41+D42</f>
        <v>978000</v>
      </c>
      <c r="E47" s="514">
        <f t="shared" si="0"/>
        <v>978000</v>
      </c>
      <c r="F47" s="180">
        <f>F19+F27+F34+F38+F41+F42</f>
        <v>485000</v>
      </c>
    </row>
    <row r="48" spans="1:10" ht="21" customHeight="1" thickBot="1" x14ac:dyDescent="0.25">
      <c r="A48" s="48"/>
      <c r="B48" s="612" t="s">
        <v>56</v>
      </c>
      <c r="C48" s="679"/>
      <c r="D48" s="512">
        <f>D46+D47</f>
        <v>50436648</v>
      </c>
      <c r="E48" s="513">
        <f t="shared" si="0"/>
        <v>50436648</v>
      </c>
      <c r="F48" s="512">
        <f>F46+F47</f>
        <v>48066013</v>
      </c>
    </row>
  </sheetData>
  <mergeCells count="33">
    <mergeCell ref="A3:F3"/>
    <mergeCell ref="A1:F1"/>
    <mergeCell ref="A5:F5"/>
    <mergeCell ref="D7:E7"/>
    <mergeCell ref="A40:A41"/>
    <mergeCell ref="A30:C30"/>
    <mergeCell ref="B31:C31"/>
    <mergeCell ref="B32:C32"/>
    <mergeCell ref="A32:A34"/>
    <mergeCell ref="A37:A38"/>
    <mergeCell ref="B35:C35"/>
    <mergeCell ref="A27:A29"/>
    <mergeCell ref="A10:C10"/>
    <mergeCell ref="B17:C17"/>
    <mergeCell ref="B18:C18"/>
    <mergeCell ref="A19:C19"/>
    <mergeCell ref="B47:C47"/>
    <mergeCell ref="B48:C48"/>
    <mergeCell ref="B24:C24"/>
    <mergeCell ref="B27:C27"/>
    <mergeCell ref="B44:C44"/>
    <mergeCell ref="B39:C39"/>
    <mergeCell ref="B43:C43"/>
    <mergeCell ref="B36:C36"/>
    <mergeCell ref="B46:C46"/>
    <mergeCell ref="A24:A26"/>
    <mergeCell ref="B22:C22"/>
    <mergeCell ref="A7:C9"/>
    <mergeCell ref="B21:C21"/>
    <mergeCell ref="A11:A16"/>
    <mergeCell ref="B11:C11"/>
    <mergeCell ref="B20:C20"/>
    <mergeCell ref="A23:C23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view="pageBreakPreview" zoomScale="115" zoomScaleNormal="100" zoomScaleSheetLayoutView="115" workbookViewId="0">
      <selection sqref="A1:E1"/>
    </sheetView>
  </sheetViews>
  <sheetFormatPr defaultRowHeight="12.75" x14ac:dyDescent="0.2"/>
  <cols>
    <col min="1" max="1" width="47.7109375" style="166" customWidth="1"/>
    <col min="2" max="2" width="16.140625" style="166" customWidth="1"/>
    <col min="3" max="3" width="16.28515625" style="166" customWidth="1"/>
    <col min="4" max="4" width="33.5703125" style="166" customWidth="1"/>
    <col min="5" max="5" width="17" style="166" customWidth="1"/>
    <col min="6" max="6" width="14.28515625" style="166" customWidth="1"/>
    <col min="7" max="16384" width="9.140625" style="166"/>
  </cols>
  <sheetData>
    <row r="1" spans="1:7" ht="12.75" customHeight="1" x14ac:dyDescent="0.2">
      <c r="A1" s="696" t="s">
        <v>479</v>
      </c>
      <c r="B1" s="696"/>
      <c r="C1" s="696"/>
      <c r="D1" s="696"/>
      <c r="E1" s="696"/>
      <c r="F1" s="427"/>
      <c r="G1" s="427"/>
    </row>
    <row r="2" spans="1:7" x14ac:dyDescent="0.2">
      <c r="A2" s="418"/>
      <c r="B2" s="418"/>
      <c r="C2" s="418"/>
      <c r="D2" s="418"/>
      <c r="E2" s="418" t="s">
        <v>425</v>
      </c>
    </row>
    <row r="4" spans="1:7" x14ac:dyDescent="0.2">
      <c r="A4" s="697" t="s">
        <v>457</v>
      </c>
      <c r="B4" s="697"/>
      <c r="C4" s="697"/>
      <c r="D4" s="697"/>
      <c r="E4" s="697"/>
    </row>
    <row r="5" spans="1:7" ht="13.5" thickBot="1" x14ac:dyDescent="0.25"/>
    <row r="6" spans="1:7" x14ac:dyDescent="0.2">
      <c r="A6" s="698" t="s">
        <v>12</v>
      </c>
      <c r="B6" s="699"/>
      <c r="C6" s="550"/>
      <c r="D6" s="698" t="s">
        <v>171</v>
      </c>
      <c r="E6" s="699"/>
      <c r="F6" s="700"/>
    </row>
    <row r="7" spans="1:7" ht="25.5" x14ac:dyDescent="0.2">
      <c r="A7" s="245" t="s">
        <v>16</v>
      </c>
      <c r="B7" s="561" t="s">
        <v>64</v>
      </c>
      <c r="C7" s="561" t="s">
        <v>442</v>
      </c>
      <c r="D7" s="246" t="s">
        <v>16</v>
      </c>
      <c r="E7" s="562" t="s">
        <v>64</v>
      </c>
      <c r="F7" s="562" t="s">
        <v>442</v>
      </c>
    </row>
    <row r="8" spans="1:7" x14ac:dyDescent="0.2">
      <c r="A8" s="247"/>
      <c r="B8" s="248"/>
      <c r="C8" s="248"/>
      <c r="D8" s="248"/>
      <c r="E8" s="252"/>
      <c r="F8" s="252"/>
    </row>
    <row r="9" spans="1:7" x14ac:dyDescent="0.2">
      <c r="A9" s="249" t="s">
        <v>172</v>
      </c>
      <c r="B9" s="377">
        <v>10265481</v>
      </c>
      <c r="C9" s="377">
        <v>14440889</v>
      </c>
      <c r="D9" s="250" t="s">
        <v>23</v>
      </c>
      <c r="E9" s="217">
        <f>'4'!G12</f>
        <v>36060490</v>
      </c>
      <c r="F9" s="217">
        <v>40170388</v>
      </c>
    </row>
    <row r="10" spans="1:7" x14ac:dyDescent="0.2">
      <c r="A10" s="249" t="s">
        <v>173</v>
      </c>
      <c r="B10" s="377">
        <v>16500000</v>
      </c>
      <c r="C10" s="377">
        <v>19162000</v>
      </c>
      <c r="D10" s="250" t="s">
        <v>174</v>
      </c>
      <c r="E10" s="217">
        <f>'4'!G13</f>
        <v>7048371</v>
      </c>
      <c r="F10" s="217">
        <v>7375871</v>
      </c>
    </row>
    <row r="11" spans="1:7" x14ac:dyDescent="0.2">
      <c r="A11" s="249" t="s">
        <v>175</v>
      </c>
      <c r="B11" s="377">
        <v>64086279</v>
      </c>
      <c r="C11" s="377">
        <v>70771516</v>
      </c>
      <c r="D11" s="250" t="s">
        <v>27</v>
      </c>
      <c r="E11" s="217">
        <f>'4'!G14</f>
        <v>49017653</v>
      </c>
      <c r="F11" s="217">
        <v>46089829</v>
      </c>
    </row>
    <row r="12" spans="1:7" x14ac:dyDescent="0.2">
      <c r="A12" s="249" t="s">
        <v>176</v>
      </c>
      <c r="B12" s="377">
        <f>'2a'!G25</f>
        <v>0</v>
      </c>
      <c r="C12" s="377">
        <v>0</v>
      </c>
      <c r="D12" s="250" t="s">
        <v>177</v>
      </c>
      <c r="E12" s="217">
        <v>5290000</v>
      </c>
      <c r="F12" s="217">
        <v>4090000</v>
      </c>
    </row>
    <row r="13" spans="1:7" x14ac:dyDescent="0.2">
      <c r="A13" s="384" t="s">
        <v>469</v>
      </c>
      <c r="B13" s="377"/>
      <c r="C13" s="377"/>
      <c r="D13" s="250"/>
      <c r="E13" s="217"/>
      <c r="F13" s="217">
        <v>2816400</v>
      </c>
    </row>
    <row r="14" spans="1:7" x14ac:dyDescent="0.2">
      <c r="A14" s="384" t="s">
        <v>366</v>
      </c>
      <c r="B14" s="215">
        <v>240000</v>
      </c>
      <c r="C14" s="215">
        <v>1637579</v>
      </c>
      <c r="D14" s="251" t="s">
        <v>390</v>
      </c>
      <c r="E14" s="217">
        <v>2859900</v>
      </c>
      <c r="F14" s="217">
        <v>3269900</v>
      </c>
    </row>
    <row r="15" spans="1:7" ht="13.5" customHeight="1" x14ac:dyDescent="0.2">
      <c r="A15" s="249" t="s">
        <v>178</v>
      </c>
      <c r="B15" s="377">
        <f>'2'!B51</f>
        <v>24824052</v>
      </c>
      <c r="C15" s="377">
        <v>25210085</v>
      </c>
      <c r="D15" s="251" t="s">
        <v>391</v>
      </c>
      <c r="E15" s="217">
        <v>190000</v>
      </c>
      <c r="F15" s="217">
        <v>4589500</v>
      </c>
    </row>
    <row r="16" spans="1:7" ht="13.5" customHeight="1" x14ac:dyDescent="0.2">
      <c r="A16" s="249"/>
      <c r="B16" s="215"/>
      <c r="C16" s="215"/>
      <c r="D16" s="250" t="s">
        <v>179</v>
      </c>
      <c r="E16" s="217">
        <v>4415143</v>
      </c>
      <c r="F16" s="217">
        <v>3913086</v>
      </c>
    </row>
    <row r="17" spans="1:6" ht="13.5" customHeight="1" x14ac:dyDescent="0.2">
      <c r="A17" s="563"/>
      <c r="B17" s="564"/>
      <c r="C17" s="564"/>
      <c r="D17" s="566" t="s">
        <v>453</v>
      </c>
      <c r="E17" s="565">
        <v>2432107</v>
      </c>
      <c r="F17" s="565">
        <v>2588931</v>
      </c>
    </row>
    <row r="18" spans="1:6" ht="13.5" customHeight="1" x14ac:dyDescent="0.2">
      <c r="A18" s="245" t="s">
        <v>180</v>
      </c>
      <c r="B18" s="213">
        <f>SUM(B9:B15)</f>
        <v>115915812</v>
      </c>
      <c r="C18" s="213">
        <f>SUM(C9:C15)</f>
        <v>131222069</v>
      </c>
      <c r="D18" s="246" t="s">
        <v>181</v>
      </c>
      <c r="E18" s="253">
        <f>SUM(E9:E17)</f>
        <v>107313664</v>
      </c>
      <c r="F18" s="253">
        <f>SUM(F9:F17)</f>
        <v>114903905</v>
      </c>
    </row>
    <row r="19" spans="1:6" x14ac:dyDescent="0.2">
      <c r="A19" s="247"/>
      <c r="B19" s="214"/>
      <c r="C19" s="214"/>
      <c r="D19" s="248"/>
      <c r="E19" s="254"/>
      <c r="F19" s="254"/>
    </row>
    <row r="20" spans="1:6" x14ac:dyDescent="0.2">
      <c r="A20" s="249" t="s">
        <v>182</v>
      </c>
      <c r="B20" s="377">
        <v>9017336</v>
      </c>
      <c r="C20" s="377">
        <v>24049130</v>
      </c>
      <c r="D20" s="251" t="s">
        <v>202</v>
      </c>
      <c r="E20" s="217">
        <f>'4'!G21</f>
        <v>17619484</v>
      </c>
      <c r="F20" s="217">
        <v>40367294</v>
      </c>
    </row>
    <row r="21" spans="1:6" x14ac:dyDescent="0.2">
      <c r="A21" s="249" t="s">
        <v>183</v>
      </c>
      <c r="B21" s="215"/>
      <c r="C21" s="215"/>
      <c r="D21" s="251" t="s">
        <v>37</v>
      </c>
      <c r="E21" s="217">
        <v>0</v>
      </c>
      <c r="F21" s="217">
        <v>0</v>
      </c>
    </row>
    <row r="22" spans="1:6" x14ac:dyDescent="0.2">
      <c r="A22" s="249" t="s">
        <v>184</v>
      </c>
      <c r="B22" s="215"/>
      <c r="C22" s="215"/>
      <c r="D22" s="250"/>
      <c r="E22" s="217"/>
      <c r="F22" s="217"/>
    </row>
    <row r="23" spans="1:6" x14ac:dyDescent="0.2">
      <c r="A23" s="249" t="s">
        <v>185</v>
      </c>
      <c r="B23" s="377">
        <f>'2'!B53</f>
        <v>0</v>
      </c>
      <c r="C23" s="377"/>
      <c r="D23" s="250"/>
      <c r="E23" s="217"/>
      <c r="F23" s="217"/>
    </row>
    <row r="24" spans="1:6" ht="13.5" thickBot="1" x14ac:dyDescent="0.25">
      <c r="A24" s="245" t="s">
        <v>186</v>
      </c>
      <c r="B24" s="213">
        <f>SUM(B20:B23)</f>
        <v>9017336</v>
      </c>
      <c r="C24" s="213">
        <f>SUM(C20:C23)</f>
        <v>24049130</v>
      </c>
      <c r="D24" s="246" t="s">
        <v>187</v>
      </c>
      <c r="E24" s="253">
        <f>SUM(E20:E23)</f>
        <v>17619484</v>
      </c>
      <c r="F24" s="253">
        <f>SUM(F20:F23)</f>
        <v>40367294</v>
      </c>
    </row>
    <row r="25" spans="1:6" ht="13.5" thickBot="1" x14ac:dyDescent="0.25">
      <c r="A25" s="394" t="s">
        <v>135</v>
      </c>
      <c r="B25" s="395">
        <f>B18+B24</f>
        <v>124933148</v>
      </c>
      <c r="C25" s="395">
        <f>C18+C24</f>
        <v>155271199</v>
      </c>
      <c r="D25" s="394" t="s">
        <v>135</v>
      </c>
      <c r="E25" s="396">
        <f>E18+E24</f>
        <v>124933148</v>
      </c>
      <c r="F25" s="396">
        <f>F18+F24</f>
        <v>155271199</v>
      </c>
    </row>
    <row r="26" spans="1:6" x14ac:dyDescent="0.2">
      <c r="A26" s="216"/>
      <c r="B26" s="216"/>
      <c r="C26" s="216"/>
      <c r="D26" s="216"/>
      <c r="E26" s="216"/>
    </row>
    <row r="27" spans="1:6" x14ac:dyDescent="0.2">
      <c r="A27" s="216"/>
      <c r="B27" s="216"/>
      <c r="C27" s="216"/>
      <c r="D27" s="216"/>
      <c r="E27" s="216"/>
    </row>
  </sheetData>
  <mergeCells count="4">
    <mergeCell ref="A1:E1"/>
    <mergeCell ref="A4:E4"/>
    <mergeCell ref="A6:B6"/>
    <mergeCell ref="D6:F6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14</vt:i4>
      </vt:variant>
    </vt:vector>
  </HeadingPairs>
  <TitlesOfParts>
    <vt:vector size="32" baseType="lpstr">
      <vt:lpstr>1</vt:lpstr>
      <vt:lpstr>2</vt:lpstr>
      <vt:lpstr>2a</vt:lpstr>
      <vt:lpstr>2b</vt:lpstr>
      <vt:lpstr>3</vt:lpstr>
      <vt:lpstr>4</vt:lpstr>
      <vt:lpstr>4önk</vt:lpstr>
      <vt:lpstr>4ovi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'10'!Nyomtatási_cím</vt:lpstr>
      <vt:lpstr>'2a'!Nyomtatási_cím</vt:lpstr>
      <vt:lpstr>'10'!Nyomtatási_terület</vt:lpstr>
      <vt:lpstr>'13'!Nyomtatási_terület</vt:lpstr>
      <vt:lpstr>'2'!Nyomtatási_terület</vt:lpstr>
      <vt:lpstr>'2a'!Nyomtatási_terület</vt:lpstr>
      <vt:lpstr>'2b'!Nyomtatási_terület</vt:lpstr>
      <vt:lpstr>'4'!Nyomtatási_terület</vt:lpstr>
      <vt:lpstr>'4ovi'!Nyomtatási_terület</vt:lpstr>
      <vt:lpstr>'4önk'!Nyomtatási_terület</vt:lpstr>
      <vt:lpstr>'5'!Nyomtatási_terület</vt:lpstr>
      <vt:lpstr>'6'!Nyomtatási_terület</vt:lpstr>
      <vt:lpstr>'7'!Nyomtatási_terület</vt:lpstr>
      <vt:lpstr>'8'!Nyomtatási_terület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2019-02-07T08:53:53Z</cp:lastPrinted>
  <dcterms:created xsi:type="dcterms:W3CDTF">2005-12-27T13:42:28Z</dcterms:created>
  <dcterms:modified xsi:type="dcterms:W3CDTF">2020-06-05T08:55:18Z</dcterms:modified>
</cp:coreProperties>
</file>