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955" tabRatio="865" activeTab="0"/>
  </bookViews>
  <sheets>
    <sheet name="1.1.sz.mell. " sheetId="1" r:id="rId1"/>
    <sheet name="1.2.sz.mell. " sheetId="2" r:id="rId2"/>
    <sheet name="1.3.sz.mell." sheetId="3" r:id="rId3"/>
    <sheet name="1.4.sz.mell. " sheetId="4" r:id="rId4"/>
    <sheet name="2.1.sz.mell" sheetId="5" r:id="rId5"/>
    <sheet name="2.2.sz.mell ." sheetId="6" r:id="rId6"/>
    <sheet name="3.sz.mell." sheetId="7" r:id="rId7"/>
    <sheet name="6.sz.mell. " sheetId="8" r:id="rId8"/>
    <sheet name="7.sz.mell." sheetId="9" r:id="rId9"/>
    <sheet name="9.1. sz. mell." sheetId="10" r:id="rId10"/>
    <sheet name="9.1.1. sz. mell. " sheetId="11" r:id="rId11"/>
    <sheet name="9.1.2. sz. mell." sheetId="12" r:id="rId12"/>
    <sheet name="9.2. sz. mell.  " sheetId="13" r:id="rId13"/>
    <sheet name="9.2.1. sz. mell" sheetId="14" r:id="rId14"/>
    <sheet name="9.2.3. sz. mell. " sheetId="15" r:id="rId15"/>
    <sheet name="9.3. sz. mell " sheetId="16" r:id="rId16"/>
    <sheet name="9.3.1. sz. mell EOI" sheetId="17" r:id="rId17"/>
    <sheet name="9.4. sz. mell VMK " sheetId="18" r:id="rId18"/>
    <sheet name="9.4.1. sz. mell VMK" sheetId="19" r:id="rId19"/>
    <sheet name="9.5. sz. mell VPM " sheetId="20" r:id="rId20"/>
    <sheet name="9.5.1. sz. mell VPM  " sheetId="21" r:id="rId21"/>
    <sheet name="9.6. sz. mell VK" sheetId="22" r:id="rId22"/>
    <sheet name="9.6.1. sz. mell VK" sheetId="23" r:id="rId23"/>
    <sheet name="9.6.2. sz. mell VK" sheetId="24" r:id="rId24"/>
    <sheet name="9.7. sz. mell TISZEK " sheetId="25" r:id="rId25"/>
    <sheet name="9.7.1. sz. mell TISZEK " sheetId="26" r:id="rId26"/>
    <sheet name="9.7.2. sz. mell TISZEK" sheetId="27" r:id="rId27"/>
    <sheet name="9.8. sz. mell TIB " sheetId="28" r:id="rId28"/>
    <sheet name="9.8.1. sz. mell TIB " sheetId="29" r:id="rId29"/>
    <sheet name="int.összesítő" sheetId="30" r:id="rId30"/>
    <sheet name="engedélyezett álláshelyek" sheetId="31" r:id="rId31"/>
    <sheet name="tartalék " sheetId="32" r:id="rId32"/>
    <sheet name="1. sz tájékoztató t " sheetId="33" r:id="rId33"/>
    <sheet name="3.sz tájékoztató t." sheetId="34" r:id="rId34"/>
    <sheet name="4.sz. tájékoztató " sheetId="35" r:id="rId35"/>
    <sheet name="5.sz tájékoztató t" sheetId="36" r:id="rId36"/>
    <sheet name="szakfeladatos Önk. " sheetId="37" r:id="rId37"/>
  </sheets>
  <externalReferences>
    <externalReference r:id="rId40"/>
    <externalReference r:id="rId41"/>
  </externalReferences>
  <definedNames>
    <definedName name="_xlfn.IFERROR" hidden="1">#NAME?</definedName>
    <definedName name="_xlnm.Print_Titles" localSheetId="9">'9.1. sz. mell.'!$1:$6</definedName>
    <definedName name="_xlnm.Print_Titles" localSheetId="10">'9.1.1. sz. mell. '!$1:$6</definedName>
    <definedName name="_xlnm.Print_Titles" localSheetId="11">'9.1.2. sz. mell.'!$1:$6</definedName>
    <definedName name="_xlnm.Print_Titles" localSheetId="12">'9.2. sz. mell.  '!$1:$6</definedName>
    <definedName name="_xlnm.Print_Titles" localSheetId="13">'9.2.1. sz. mell'!$1:$6</definedName>
    <definedName name="_xlnm.Print_Titles" localSheetId="14">'9.2.3. sz. mell. '!$1:$6</definedName>
    <definedName name="_xlnm.Print_Titles" localSheetId="15">'9.3. sz. mell '!$1:$6</definedName>
    <definedName name="_xlnm.Print_Titles" localSheetId="16">'9.3.1. sz. mell EOI'!$1:$6</definedName>
    <definedName name="_xlnm.Print_Titles" localSheetId="17">'9.4. sz. mell VMK '!$1:$6</definedName>
    <definedName name="_xlnm.Print_Titles" localSheetId="18">'9.4.1. sz. mell VMK'!$1:$6</definedName>
    <definedName name="_xlnm.Print_Titles" localSheetId="19">'9.5. sz. mell VPM '!$1:$6</definedName>
    <definedName name="_xlnm.Print_Titles" localSheetId="20">'9.5.1. sz. mell VPM  '!$1:$6</definedName>
    <definedName name="_xlnm.Print_Titles" localSheetId="21">'9.6. sz. mell VK'!$1:$6</definedName>
    <definedName name="_xlnm.Print_Titles" localSheetId="22">'9.6.1. sz. mell VK'!$1:$6</definedName>
    <definedName name="_xlnm.Print_Titles" localSheetId="23">'9.6.2. sz. mell VK'!$1:$6</definedName>
    <definedName name="_xlnm.Print_Titles" localSheetId="24">'9.7. sz. mell TISZEK '!$1:$6</definedName>
    <definedName name="_xlnm.Print_Titles" localSheetId="25">'9.7.1. sz. mell TISZEK '!$1:$6</definedName>
    <definedName name="_xlnm.Print_Titles" localSheetId="26">'9.7.2. sz. mell TISZEK'!$1:$6</definedName>
    <definedName name="_xlnm.Print_Titles" localSheetId="27">'9.8. sz. mell TIB '!$1:$6</definedName>
    <definedName name="_xlnm.Print_Titles" localSheetId="28">'9.8.1. sz. mell TIB 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<sst xmlns="http://schemas.openxmlformats.org/spreadsheetml/2006/main" count="4708" uniqueCount="732">
  <si>
    <t xml:space="preserve">Hosszabb id. közfogl. </t>
  </si>
  <si>
    <t>Közterület rendjének fenntartása</t>
  </si>
  <si>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</si>
  <si>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</si>
  <si>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</si>
  <si>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</si>
  <si>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</si>
  <si>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</si>
  <si>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</si>
  <si>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</si>
  <si>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</si>
  <si>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</si>
  <si>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</si>
  <si>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</si>
  <si>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</si>
  <si>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</si>
  <si>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</si>
  <si>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</si>
  <si>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</si>
  <si>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</si>
  <si>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</si>
  <si>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</si>
  <si>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</si>
  <si>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</si>
  <si>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</si>
  <si>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</si>
  <si>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</si>
  <si>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</si>
  <si>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</si>
  <si>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</si>
  <si>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</si>
  <si>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</si>
  <si>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</si>
  <si>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</si>
  <si>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</si>
  <si>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</si>
  <si>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</si>
  <si>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</si>
  <si>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</si>
  <si>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</si>
  <si>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</si>
  <si>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</si>
  <si>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</si>
  <si>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</si>
  <si>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</si>
  <si>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</si>
  <si>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</si>
  <si>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</si>
  <si>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</si>
  <si>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</si>
  <si>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</si>
  <si>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</si>
  <si>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</si>
  <si>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</si>
  <si>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</si>
  <si>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</si>
  <si>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</si>
  <si>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</si>
  <si>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</si>
  <si>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</si>
  <si>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</si>
  <si>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</si>
  <si>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</si>
  <si>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</si>
  <si>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</si>
  <si>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</si>
  <si>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</si>
  <si>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</si>
  <si>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</si>
  <si>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</si>
  <si>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</si>
  <si>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</si>
  <si>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</si>
  <si>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</si>
  <si>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</si>
  <si>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</si>
  <si>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</si>
  <si>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</si>
  <si>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</si>
  <si>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</si>
  <si>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</si>
  <si>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</si>
  <si>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</si>
  <si>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</si>
  <si>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</si>
  <si>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</si>
  <si>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</si>
  <si>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</si>
  <si>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</si>
  <si>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</si>
  <si>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</si>
  <si>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</si>
  <si>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</si>
  <si>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</si>
  <si>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</si>
  <si>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</si>
  <si>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</si>
  <si>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</si>
  <si>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</si>
  <si>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</si>
  <si>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</si>
  <si>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</si>
  <si>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</si>
  <si>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</si>
  <si>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</si>
  <si>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</si>
  <si>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</si>
  <si>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</si>
  <si>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</si>
  <si>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</si>
  <si>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</si>
  <si>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</si>
  <si>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</si>
  <si>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</si>
  <si>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</si>
  <si>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</si>
  <si>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</si>
  <si>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</si>
  <si>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</si>
  <si>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</si>
  <si>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</si>
  <si>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</si>
  <si>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</si>
  <si>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</si>
  <si>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</si>
  <si>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</si>
  <si>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</si>
  <si>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</si>
  <si>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</si>
  <si>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</si>
  <si>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</si>
  <si>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</si>
  <si>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</si>
  <si>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</si>
  <si>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</si>
  <si>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</si>
  <si>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</si>
  <si>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</si>
  <si>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</si>
  <si>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</si>
  <si>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</si>
  <si>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</si>
  <si>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</si>
  <si>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</si>
  <si>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</si>
  <si>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</si>
  <si>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</si>
  <si>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</si>
  <si>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</si>
  <si>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</si>
  <si>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</si>
  <si>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</si>
  <si>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</si>
  <si>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</si>
  <si>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</si>
  <si>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</si>
  <si>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</si>
  <si>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</si>
  <si>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</si>
  <si>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</si>
  <si>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</si>
  <si>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</si>
  <si>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</si>
  <si>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</si>
  <si>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</si>
  <si>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</si>
  <si>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</si>
  <si>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MEGNEVEZÉS</t>
  </si>
  <si>
    <t>ÖSSZES KÖTELEZETTSÉG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</si>
  <si>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</si>
  <si>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</si>
  <si>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</si>
  <si>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</si>
  <si>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</si>
  <si>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Egyéb (Pl.: garancia és kezességvállalás, stb.)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</si>
  <si>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</si>
  <si>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</si>
  <si>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</si>
  <si>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</si>
  <si>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</si>
  <si>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</si>
  <si>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</si>
  <si>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</si>
  <si>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</si>
  <si>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</si>
  <si>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</si>
  <si>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</si>
  <si>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</si>
  <si>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</si>
  <si>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</si>
  <si>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</si>
  <si>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</si>
  <si>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</si>
  <si>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</si>
  <si>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</si>
  <si>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</si>
  <si>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</si>
  <si>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</si>
  <si>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</si>
  <si>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</si>
  <si>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</si>
  <si>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</si>
  <si>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</si>
  <si>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</si>
  <si>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</si>
  <si>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</si>
  <si>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</si>
  <si>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</si>
  <si>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</si>
  <si>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</si>
  <si>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</si>
  <si>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</si>
  <si>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</si>
  <si>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</si>
  <si>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</si>
  <si>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</si>
  <si>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</si>
  <si>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</si>
  <si>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</si>
  <si>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</si>
  <si>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</si>
  <si>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</si>
  <si>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</si>
  <si>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</si>
  <si>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</si>
  <si>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</si>
  <si>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</si>
  <si>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</si>
  <si>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</si>
  <si>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</si>
  <si>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</si>
  <si>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</si>
  <si>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</si>
  <si>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</si>
  <si>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</si>
  <si>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</si>
  <si>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</si>
  <si>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</si>
  <si>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</si>
  <si>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</si>
  <si>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</si>
  <si>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</si>
  <si>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</si>
  <si>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</si>
  <si>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</si>
  <si>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</si>
  <si>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</si>
  <si>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</si>
  <si>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</si>
  <si>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</si>
  <si>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</si>
  <si>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</si>
  <si>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</si>
  <si>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</si>
  <si>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</si>
  <si>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</si>
  <si>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</si>
  <si>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</si>
  <si>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</si>
  <si>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</si>
  <si>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</si>
  <si>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</si>
  <si>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</si>
  <si>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</si>
  <si>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</si>
  <si>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</si>
  <si>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</si>
  <si>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</si>
  <si>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</si>
  <si>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</si>
  <si>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</si>
  <si>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</si>
  <si>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</si>
  <si>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</si>
  <si>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</si>
  <si>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</si>
  <si>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</si>
  <si>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</si>
  <si>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</si>
  <si>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</si>
  <si>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</si>
  <si>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</si>
  <si>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</si>
  <si>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</si>
  <si>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</si>
  <si>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</si>
  <si>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</si>
  <si>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</si>
  <si>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</si>
  <si>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</si>
  <si>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</si>
  <si>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</si>
  <si>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</si>
  <si>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</si>
  <si>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</si>
  <si>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</si>
  <si>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</si>
  <si>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</si>
  <si>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</si>
  <si>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</si>
  <si>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</si>
  <si>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</si>
  <si>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</si>
  <si>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</si>
  <si>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</si>
  <si>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</si>
  <si>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</si>
  <si>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</si>
  <si>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</si>
  <si>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</si>
  <si>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</si>
  <si>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</si>
  <si>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</si>
  <si>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</si>
  <si>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</si>
  <si>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</si>
  <si>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</si>
  <si>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</si>
  <si>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</si>
  <si>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</si>
  <si>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</si>
  <si>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</si>
  <si>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</si>
  <si>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</si>
  <si>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</si>
  <si>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</si>
  <si>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</si>
  <si>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</si>
  <si>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</si>
  <si>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</si>
  <si>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</si>
  <si>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</si>
  <si>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</si>
  <si>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</si>
  <si>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</si>
  <si>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</si>
  <si>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</si>
  <si>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</si>
  <si>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</si>
  <si>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</si>
  <si>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</si>
  <si>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</si>
  <si>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</si>
  <si>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</si>
  <si>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</si>
  <si>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</si>
  <si>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</si>
  <si>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</si>
  <si>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</si>
  <si>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</si>
  <si>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</si>
  <si>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</si>
  <si>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</si>
  <si>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</si>
  <si>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</si>
  <si>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</si>
  <si>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</si>
  <si>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</si>
  <si>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</si>
  <si>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</si>
  <si>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</si>
  <si>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</si>
  <si>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</si>
  <si>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</si>
  <si>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</si>
  <si>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</si>
  <si>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</si>
  <si>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</si>
  <si>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</si>
  <si>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</si>
  <si>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</si>
  <si>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</si>
  <si>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</si>
  <si>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</si>
  <si>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</si>
  <si>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</si>
  <si>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</si>
  <si>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</si>
  <si>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</si>
  <si>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</si>
  <si>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</si>
  <si>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</si>
  <si>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</si>
  <si>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</si>
  <si>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</si>
  <si>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</si>
  <si>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</si>
  <si>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</si>
  <si>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</si>
  <si>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</si>
  <si>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</si>
  <si>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</si>
  <si>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</si>
  <si>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</si>
  <si>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</si>
  <si>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</si>
  <si>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</si>
  <si>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</si>
  <si>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</si>
  <si>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</si>
  <si>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</si>
  <si>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</si>
  <si>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Egyesített Óvodai Intézmény</t>
  </si>
  <si>
    <t>- Műv. Központ és Könyvtár</t>
  </si>
  <si>
    <t>- Vasvári Pál Múzeum</t>
  </si>
  <si>
    <t>- Tiszavasvári Bölcsőde</t>
  </si>
  <si>
    <t>- TISZEK</t>
  </si>
  <si>
    <t>Polgármesteri Hivatal</t>
  </si>
  <si>
    <t>Intézmények összesen</t>
  </si>
  <si>
    <t>Önkormányzat -közfoglalkoztatott</t>
  </si>
  <si>
    <t>Mindösszesen: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</si>
  <si>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</si>
  <si>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</si>
  <si>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</si>
  <si>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</si>
  <si>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</si>
  <si>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</si>
  <si>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</si>
  <si>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</si>
  <si>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</si>
  <si>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</si>
  <si>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</si>
  <si>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</si>
  <si>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</si>
  <si>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</si>
  <si>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</si>
  <si>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</si>
  <si>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</si>
  <si>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</si>
  <si>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</si>
  <si>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</si>
  <si>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</si>
  <si>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</si>
  <si>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</si>
  <si>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</si>
  <si>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</si>
  <si>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</si>
  <si>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</si>
  <si>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</si>
  <si>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</si>
  <si>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</si>
  <si>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</si>
  <si>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</si>
  <si>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</si>
  <si>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</si>
  <si>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</si>
  <si>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</si>
  <si>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</si>
  <si>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</si>
  <si>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</si>
  <si>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</si>
  <si>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</si>
  <si>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</si>
  <si>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</si>
  <si>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</si>
  <si>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</si>
  <si>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</si>
  <si>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</si>
  <si>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</si>
  <si>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</si>
  <si>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</si>
  <si>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</si>
  <si>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</si>
  <si>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</si>
  <si>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</si>
  <si>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</si>
  <si>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</si>
  <si>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</si>
  <si>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- Tiszavasvári Bölcsőde - közfoglalkoztatottak</t>
  </si>
  <si>
    <t>- Városi Kincstár - közfoglalkoztatottak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</si>
  <si>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</si>
  <si>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</si>
  <si>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</si>
  <si>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</si>
  <si>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</si>
  <si>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</si>
  <si>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</si>
  <si>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</si>
  <si>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</si>
  <si>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</si>
  <si>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</si>
  <si>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</si>
  <si>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</si>
  <si>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</si>
  <si>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</si>
  <si>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</si>
  <si>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</si>
  <si>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</si>
  <si>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</si>
  <si>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</si>
  <si>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</si>
  <si>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</si>
  <si>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</si>
  <si>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</si>
  <si>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</si>
  <si>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</si>
  <si>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</si>
  <si>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</si>
  <si>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</si>
  <si>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Záró</t>
  </si>
  <si>
    <t>pénzk.</t>
  </si>
  <si>
    <t>Tartalék</t>
  </si>
  <si>
    <t>Szennyvízcsat. építése, fenntartása, üzemeltetése</t>
  </si>
  <si>
    <t xml:space="preserve"> Szennyeződésmentesítési tevékenységek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</si>
  <si>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</si>
  <si>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</si>
  <si>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</si>
  <si>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</si>
  <si>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</si>
  <si>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</si>
  <si>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</si>
  <si>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</si>
  <si>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</si>
  <si>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</si>
  <si>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Intézmény összesen közfoglalkoztatottak nélkül</t>
  </si>
  <si>
    <t>Mindösszesen közfoglalkoztattok nélkül:</t>
  </si>
  <si>
    <t>Tiszavasvári Város Önkormányzata adósságot keletkeztető ügyletekből és kezességvállalásokból fennálló kötelezettségei</t>
  </si>
  <si>
    <t>Polgármesteri hivatal</t>
  </si>
  <si>
    <t>Tiszavasvári Sportegyesület TAO pályázat önerő</t>
  </si>
  <si>
    <t>működési célú visszatérítendő tám.</t>
  </si>
  <si>
    <t>Bűnmegelőzés</t>
  </si>
  <si>
    <t>Kistérségi startmunka mintaprogram</t>
  </si>
  <si>
    <t>Közgfoglalkoztatás - téli és egyéb értékteremtő</t>
  </si>
  <si>
    <t>Nem veszélyes hulladék kezelése, ártalmatlanítása</t>
  </si>
  <si>
    <t>TÁJÉKOZTATÓ TÁBLA                 Ezer forintban !</t>
  </si>
  <si>
    <t>2015. évi előirányzat</t>
  </si>
  <si>
    <t>Felhasználás
2014. XII.31-ig</t>
  </si>
  <si>
    <t xml:space="preserve">
2015. év utáni szükséglet
</t>
  </si>
  <si>
    <t>Előirányzat-felhasználási terv
2015 évre</t>
  </si>
  <si>
    <t>K I M U T A T Á S
a 2015. évben céljelleggel juttatott támogatásokról</t>
  </si>
  <si>
    <t>Az önkormányzat 2015. évi költségvetésének</t>
  </si>
  <si>
    <t>2015 év</t>
  </si>
  <si>
    <t>2015. év</t>
  </si>
  <si>
    <t>2015. év utáni szükséglet
(6=2 - 4 - 5)</t>
  </si>
  <si>
    <t xml:space="preserve">2015. évi költségvetése </t>
  </si>
  <si>
    <t xml:space="preserve">2015. évi költségvetésében rendelkezésre álló tartalékok </t>
  </si>
  <si>
    <t>2015. előtti kifizetés</t>
  </si>
  <si>
    <t>Egyenleg 2014.12.31.</t>
  </si>
  <si>
    <t>Tiszavasvári Egészségügyi Kft.</t>
  </si>
  <si>
    <t>Funkcióbvővítő városrehabilitációs pályázat</t>
  </si>
  <si>
    <t>2015</t>
  </si>
  <si>
    <t>Varázsceruza Óvoda lámpatest csere</t>
  </si>
  <si>
    <t>Partizán u.2 alatti önkormányzati bérlakás-tetőszigetelés</t>
  </si>
  <si>
    <t>Fóliasátor fűtés kialakítás</t>
  </si>
  <si>
    <t>Vasvári Pál u. bérlakás-kaputelefon szerelés</t>
  </si>
  <si>
    <t>Tervek készíttetése</t>
  </si>
  <si>
    <t>Térfigyelő kamerarandszer kiépítése</t>
  </si>
  <si>
    <t>Közmunka keretén belül egyéb tárgyi eszköz beszerzése</t>
  </si>
  <si>
    <t>Polg.Hiv.-informatikai és egyéb tárgyi eszköz beszerzése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</si>
  <si>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</si>
  <si>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</si>
  <si>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</si>
  <si>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</si>
  <si>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</si>
  <si>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</si>
  <si>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</si>
  <si>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</si>
  <si>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</si>
  <si>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</si>
  <si>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</si>
  <si>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</si>
  <si>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</si>
  <si>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</si>
  <si>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</si>
  <si>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</si>
  <si>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</si>
  <si>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</si>
  <si>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</si>
  <si>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</si>
  <si>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</si>
  <si>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</si>
  <si>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</si>
  <si>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</si>
  <si>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</si>
  <si>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</si>
  <si>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</si>
  <si>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</si>
  <si>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</si>
  <si>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</si>
  <si>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</si>
  <si>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</si>
  <si>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</si>
  <si>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</si>
  <si>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</si>
  <si>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</si>
  <si>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</si>
  <si>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</si>
  <si>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</si>
  <si>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</si>
  <si>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</si>
  <si>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</si>
  <si>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</si>
  <si>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</si>
  <si>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</si>
  <si>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</si>
  <si>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</si>
  <si>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</si>
  <si>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</si>
  <si>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</si>
  <si>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</si>
  <si>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</si>
  <si>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</si>
  <si>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</si>
  <si>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</si>
  <si>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</si>
  <si>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</si>
  <si>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</si>
  <si>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</si>
  <si>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</si>
  <si>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</si>
  <si>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</si>
  <si>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</si>
  <si>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</si>
  <si>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</si>
  <si>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</si>
  <si>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</si>
  <si>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</si>
  <si>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</si>
  <si>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</si>
  <si>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</si>
  <si>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</si>
  <si>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</si>
  <si>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</si>
  <si>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</si>
  <si>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</si>
  <si>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</si>
  <si>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</si>
  <si>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</si>
  <si>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</si>
  <si>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</si>
  <si>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</si>
  <si>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</si>
  <si>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</si>
  <si>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</si>
  <si>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</si>
  <si>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</si>
  <si>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</si>
  <si>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</si>
  <si>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-  Üdülő VKT bevételi többlet</t>
  </si>
  <si>
    <t>Szociális feladat támogatás maradvány</t>
  </si>
  <si>
    <t>2017 után</t>
  </si>
  <si>
    <t>Folyószámla-hitel (keret: 100.000 eFt)*</t>
  </si>
  <si>
    <t>ÉAOP Óvodabővítés projekt saját erő hitel</t>
  </si>
  <si>
    <t>Belterületi vízrendezés projekt</t>
  </si>
  <si>
    <t>Víziközmű hitel</t>
  </si>
  <si>
    <t>ÉAOP Tiszavasvári Város Belterületi vízrendezése</t>
  </si>
  <si>
    <r>
      <t xml:space="preserve">*: </t>
    </r>
    <r>
      <rPr>
        <sz val="9"/>
        <rFont val="Times New Roman CE"/>
        <family val="0"/>
      </rPr>
      <t>A likviditási hitelkeret azért nem került feltüntetésre az 5.oszlopban, mert csak a lejáratkor ténylegesen igénybevett hitelösszeg kerül majd törlesztésre.</t>
    </r>
  </si>
  <si>
    <t>A 2015. évi általános működés és ágazati feladatok támogatásának alakulása jogcímenként</t>
  </si>
  <si>
    <t>2015. évi támogatás összesen</t>
  </si>
  <si>
    <t>A települési önkormányzatok működésének támogatása</t>
  </si>
  <si>
    <t>A települési önkormányzatok szociális feladatainak egyéb támogatása</t>
  </si>
  <si>
    <t>Települési önkormányzatok által az idősek átmeneti és tartós, valamint a hajléktalanok tartós bentlakást nyújtó szociális intézményeiben, valamint a gyermekek és családok átmeneti gondozását biztosító intézményekben ellátottak támogatása</t>
  </si>
  <si>
    <t>Összesen
(6=3+4+5)</t>
  </si>
  <si>
    <t>Folyószámlahitel (keret: 100.000 eFt)*</t>
  </si>
  <si>
    <t>Belterületi vízrendezés projekt saját erő hitel</t>
  </si>
  <si>
    <r>
      <t xml:space="preserve">*: </t>
    </r>
    <r>
      <rPr>
        <sz val="9"/>
        <rFont val="Times New Roman CE"/>
        <family val="0"/>
      </rPr>
      <t>A likviditási hitelkeret azért nem került feltüntetésre a 3. oszlopban, mertl csak a lejáratkor ténylegesen igénybevett hitelösszeg kerül majd törlesztésre.</t>
    </r>
  </si>
  <si>
    <t>Funkcióbővítő integrált települési fejlesztések Tiszavasváriban</t>
  </si>
  <si>
    <t>Zászló beszerzés</t>
  </si>
  <si>
    <t>Vasútállomás peron aszfaltozás</t>
  </si>
  <si>
    <t>- Lakásfelújítási Alap ( felhalmozási)</t>
  </si>
  <si>
    <t>Támogató Szolgálat működtetésének tám.-TISZEK</t>
  </si>
  <si>
    <t>Tiszavasvári NOE támogatás-játszótér pály.miatt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</si>
  <si>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</si>
  <si>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</si>
  <si>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</si>
  <si>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</si>
  <si>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 xml:space="preserve">Egyéb 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</si>
  <si>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</si>
  <si>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</si>
  <si>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</si>
  <si>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</si>
  <si>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</si>
  <si>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</si>
  <si>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</si>
  <si>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</si>
  <si>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</si>
  <si>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</si>
  <si>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</si>
  <si>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</si>
  <si>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 tűzjelző leválasztás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</si>
  <si>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</si>
  <si>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</si>
  <si>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</si>
  <si>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</si>
  <si>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</si>
  <si>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</si>
  <si>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Városi Sportcsarnok- padlóösszefolyók felújítása</t>
  </si>
  <si>
    <t>ÉAOP Integrált település fejlesztés Tiszavasváriban</t>
  </si>
  <si>
    <t>Családok Átmeneti Otthona-tetőfelújítás</t>
  </si>
  <si>
    <t>ÉAOP-5.1.1/0-12-2013-0004 projekthez hitel</t>
  </si>
  <si>
    <t xml:space="preserve"> Értékesítési és forgalmi adók</t>
  </si>
  <si>
    <t>Jövedelemadó</t>
  </si>
  <si>
    <t>4.3</t>
  </si>
  <si>
    <t>4.5.</t>
  </si>
  <si>
    <t>Értékesítési és forgalmi adók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</si>
  <si>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</si>
  <si>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</si>
  <si>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</si>
  <si>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</si>
  <si>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</si>
  <si>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</si>
  <si>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A települési önkormányzatok szociális feladatainak egyéb támogatása-2015.03.01. előtti</t>
  </si>
  <si>
    <t>Bérkompenzáció</t>
  </si>
  <si>
    <t>Szakágazati pótlék</t>
  </si>
  <si>
    <t>Kiegészítő támogatás</t>
  </si>
  <si>
    <t>Kisvárosi Önkormányzatok Országos Szövetsége</t>
  </si>
  <si>
    <t>Tiszavasvári NOE támogatás-működési</t>
  </si>
  <si>
    <t>Napelemesrendszer telepítése</t>
  </si>
  <si>
    <t>VMK könyvtári érdek. növ. tám- könyvbeszerzés</t>
  </si>
  <si>
    <t>Közlekedési táblák beszerzése</t>
  </si>
  <si>
    <t>TISZ Városért Alap. tám-ból eszközbeszerzése</t>
  </si>
  <si>
    <t xml:space="preserve">TISZ NFA pályázatból eszközbeszerzés </t>
  </si>
  <si>
    <t>Informatika eszközök beszerzése képviselők részére</t>
  </si>
  <si>
    <t>- TISZ</t>
  </si>
  <si>
    <t>Tiszalöki Mentőállomás Támogatása</t>
  </si>
  <si>
    <t>Tiszavasvári Vöröskereszt támogatása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</si>
  <si>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</si>
  <si>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</si>
  <si>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</si>
  <si>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</si>
  <si>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</si>
  <si>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</si>
  <si>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</si>
  <si>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</si>
  <si>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>Városi Kincstár</t>
  </si>
  <si>
    <t>Önként vállalt feladatok bevételei, kiadásai</t>
  </si>
  <si>
    <t>Tiszavasvári Szociális és Egészségügyi Szolgáltató Központ</t>
  </si>
  <si>
    <t>Tiszavasvári Bölcsőde</t>
  </si>
  <si>
    <t>GIOP 5.2.1-14 pályázat keretében foglalkoztatottak létszáma (fő)</t>
  </si>
  <si>
    <t>- TISZEK - GIOP 5.2.1-14 pályázat keretében fogl. létszáma (fő)</t>
  </si>
  <si>
    <t>Tiszavasvári Eü.Szolg. Kft. 2015. évi műk. tám.</t>
  </si>
  <si>
    <t>35. melléklet a 24/2015.(VIII.4.) önkormányzati rendelethez tájékoztató tábla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</si>
</sst>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u val="single"/>
      <sz val="12"/>
      <name val="Times New Roman CE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51" fillId="1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>
      <alignment/>
      <protection/>
    </xf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6" borderId="7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8" applyNumberFormat="0" applyAlignment="0" applyProtection="0"/>
    <xf numFmtId="0" fontId="6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17" borderId="0" applyNumberFormat="0" applyBorder="0" applyAlignment="0" applyProtection="0"/>
    <xf numFmtId="0" fontId="66" fillId="11" borderId="0" applyNumberFormat="0" applyBorder="0" applyAlignment="0" applyProtection="0"/>
    <xf numFmtId="0" fontId="67" fillId="16" borderId="1" applyNumberFormat="0" applyAlignment="0" applyProtection="0"/>
    <xf numFmtId="9" fontId="0" fillId="0" borderId="0" applyFont="0" applyFill="0" applyBorder="0" applyAlignment="0" applyProtection="0"/>
  </cellStyleXfs>
  <cellXfs count="83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8" applyFont="1" applyFill="1" applyBorder="1" applyAlignment="1" applyProtection="1">
      <alignment horizontal="center" vertical="center" wrapText="1"/>
      <protection/>
    </xf>
    <xf numFmtId="0" fontId="6" fillId="0" borderId="0" xfId="68" applyFont="1" applyFill="1" applyBorder="1" applyAlignment="1" applyProtection="1">
      <alignment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3" xfId="68" applyFont="1" applyFill="1" applyBorder="1" applyAlignment="1" applyProtection="1">
      <alignment horizontal="left" vertical="center" wrapText="1" indent="1"/>
      <protection/>
    </xf>
    <xf numFmtId="0" fontId="17" fillId="0" borderId="14" xfId="68" applyFont="1" applyFill="1" applyBorder="1" applyAlignment="1" applyProtection="1">
      <alignment horizontal="left" vertical="center" wrapText="1" indent="1"/>
      <protection/>
    </xf>
    <xf numFmtId="0" fontId="17" fillId="0" borderId="15" xfId="68" applyFont="1" applyFill="1" applyBorder="1" applyAlignment="1" applyProtection="1">
      <alignment horizontal="left" vertical="center" wrapText="1" indent="1"/>
      <protection/>
    </xf>
    <xf numFmtId="49" fontId="17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8" applyFont="1" applyFill="1" applyBorder="1" applyAlignment="1" applyProtection="1">
      <alignment horizontal="left" vertical="center" wrapText="1" indent="1"/>
      <protection/>
    </xf>
    <xf numFmtId="0" fontId="15" fillId="0" borderId="22" xfId="68" applyFont="1" applyFill="1" applyBorder="1" applyAlignment="1" applyProtection="1">
      <alignment horizontal="left" vertical="center" wrapText="1" indent="1"/>
      <protection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0" fontId="15" fillId="0" borderId="24" xfId="68" applyFont="1" applyFill="1" applyBorder="1" applyAlignment="1" applyProtection="1">
      <alignment horizontal="left" vertical="center" wrapText="1" indent="1"/>
      <protection/>
    </xf>
    <xf numFmtId="0" fontId="7" fillId="0" borderId="22" xfId="68" applyFont="1" applyFill="1" applyBorder="1" applyAlignment="1" applyProtection="1">
      <alignment horizontal="center" vertical="center" wrapText="1"/>
      <protection/>
    </xf>
    <xf numFmtId="0" fontId="7" fillId="0" borderId="23" xfId="6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8" applyFont="1" applyFill="1" applyBorder="1" applyAlignment="1" applyProtection="1">
      <alignment vertical="center" wrapText="1"/>
      <protection/>
    </xf>
    <xf numFmtId="0" fontId="15" fillId="0" borderId="27" xfId="6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8" applyFont="1" applyFill="1" applyBorder="1" applyAlignment="1" applyProtection="1">
      <alignment horizontal="center" vertical="center" wrapText="1"/>
      <protection/>
    </xf>
    <xf numFmtId="0" fontId="15" fillId="0" borderId="23" xfId="68" applyFont="1" applyFill="1" applyBorder="1" applyAlignment="1" applyProtection="1">
      <alignment horizontal="center" vertical="center" wrapText="1"/>
      <protection/>
    </xf>
    <xf numFmtId="0" fontId="15" fillId="0" borderId="29" xfId="68" applyFont="1" applyFill="1" applyBorder="1" applyAlignment="1" applyProtection="1">
      <alignment horizontal="center" vertical="center" wrapText="1"/>
      <protection/>
    </xf>
    <xf numFmtId="0" fontId="7" fillId="0" borderId="23" xfId="70" applyFont="1" applyFill="1" applyBorder="1" applyAlignment="1" applyProtection="1">
      <alignment horizontal="left" vertical="center" indent="1"/>
      <protection/>
    </xf>
    <xf numFmtId="0" fontId="7" fillId="0" borderId="29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33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3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0" applyFont="1" applyFill="1" applyBorder="1" applyAlignment="1" applyProtection="1">
      <alignment horizontal="center" vertical="center" wrapText="1"/>
      <protection/>
    </xf>
    <xf numFmtId="0" fontId="7" fillId="0" borderId="27" xfId="70" applyFont="1" applyFill="1" applyBorder="1" applyAlignment="1" applyProtection="1">
      <alignment horizontal="center" vertical="center"/>
      <protection/>
    </xf>
    <xf numFmtId="0" fontId="7" fillId="0" borderId="38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7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7" fillId="0" borderId="16" xfId="70" applyFont="1" applyFill="1" applyBorder="1" applyAlignment="1" applyProtection="1">
      <alignment horizontal="left" vertical="center" indent="1"/>
      <protection/>
    </xf>
    <xf numFmtId="0" fontId="17" fillId="0" borderId="17" xfId="70" applyFont="1" applyFill="1" applyBorder="1" applyAlignment="1" applyProtection="1">
      <alignment horizontal="left" vertical="center" indent="1"/>
      <protection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5" fillId="0" borderId="23" xfId="70" applyNumberFormat="1" applyFont="1" applyFill="1" applyBorder="1" applyAlignment="1" applyProtection="1">
      <alignment vertical="center"/>
      <protection/>
    </xf>
    <xf numFmtId="164" fontId="15" fillId="0" borderId="29" xfId="70" applyNumberFormat="1" applyFont="1" applyFill="1" applyBorder="1" applyAlignment="1" applyProtection="1">
      <alignment vertical="center"/>
      <protection/>
    </xf>
    <xf numFmtId="0" fontId="17" fillId="0" borderId="18" xfId="70" applyFont="1" applyFill="1" applyBorder="1" applyAlignment="1" applyProtection="1">
      <alignment horizontal="left" vertical="center" indent="1"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164" fontId="15" fillId="0" borderId="23" xfId="70" applyNumberFormat="1" applyFont="1" applyFill="1" applyBorder="1" applyProtection="1">
      <alignment/>
      <protection/>
    </xf>
    <xf numFmtId="164" fontId="15" fillId="0" borderId="29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4" fillId="0" borderId="0" xfId="70" applyFont="1" applyFill="1" applyProtection="1">
      <alignment/>
      <protection locked="0"/>
    </xf>
    <xf numFmtId="0" fontId="6" fillId="0" borderId="0" xfId="70" applyFont="1" applyFill="1" applyProtection="1">
      <alignment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39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3" xfId="68" applyFont="1" applyFill="1" applyBorder="1" applyAlignment="1" applyProtection="1">
      <alignment horizontal="left" vertical="center" wrapText="1" indent="1"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17" fillId="0" borderId="31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indent="6"/>
      <protection/>
    </xf>
    <xf numFmtId="0" fontId="17" fillId="0" borderId="11" xfId="68" applyFont="1" applyFill="1" applyBorder="1" applyAlignment="1" applyProtection="1">
      <alignment horizontal="left" vertical="center" wrapText="1" indent="6"/>
      <protection/>
    </xf>
    <xf numFmtId="0" fontId="17" fillId="0" borderId="15" xfId="68" applyFont="1" applyFill="1" applyBorder="1" applyAlignment="1" applyProtection="1">
      <alignment horizontal="left" vertical="center" wrapText="1" indent="6"/>
      <protection/>
    </xf>
    <xf numFmtId="0" fontId="17" fillId="0" borderId="41" xfId="68" applyFont="1" applyFill="1" applyBorder="1" applyAlignment="1" applyProtection="1">
      <alignment horizontal="left" vertical="center" wrapText="1" indent="6"/>
      <protection/>
    </xf>
    <xf numFmtId="0" fontId="1" fillId="0" borderId="0" xfId="68" applyFont="1" applyFill="1">
      <alignment/>
      <protection/>
    </xf>
    <xf numFmtId="164" fontId="4" fillId="0" borderId="0" xfId="68" applyNumberFormat="1" applyFont="1" applyFill="1" applyBorder="1" applyAlignment="1" applyProtection="1">
      <alignment horizontal="centerContinuous" vertical="center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0" fillId="0" borderId="23" xfId="68" applyFont="1" applyFill="1" applyBorder="1" applyAlignment="1">
      <alignment horizontal="center" vertical="center"/>
      <protection/>
    </xf>
    <xf numFmtId="0" fontId="0" fillId="0" borderId="29" xfId="6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3" fillId="0" borderId="23" xfId="68" applyFont="1" applyFill="1" applyBorder="1">
      <alignment/>
      <protection/>
    </xf>
    <xf numFmtId="166" fontId="0" fillId="0" borderId="36" xfId="46" applyNumberFormat="1" applyFont="1" applyFill="1" applyBorder="1" applyAlignment="1">
      <alignment/>
    </xf>
    <xf numFmtId="0" fontId="0" fillId="0" borderId="11" xfId="68" applyFont="1" applyFill="1" applyBorder="1" applyProtection="1">
      <alignment/>
      <protection locked="0"/>
    </xf>
    <xf numFmtId="166" fontId="0" fillId="0" borderId="11" xfId="46" applyNumberFormat="1" applyFont="1" applyFill="1" applyBorder="1" applyAlignment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4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9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7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1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35" xfId="0" applyNumberFormat="1" applyFont="1" applyFill="1" applyBorder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2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indent="1"/>
      <protection/>
    </xf>
    <xf numFmtId="0" fontId="17" fillId="0" borderId="12" xfId="70" applyFont="1" applyFill="1" applyBorder="1" applyAlignment="1" applyProtection="1">
      <alignment horizontal="left" vertical="center" wrapText="1" indent="1"/>
      <protection/>
    </xf>
    <xf numFmtId="0" fontId="17" fillId="0" borderId="11" xfId="70" applyFont="1" applyFill="1" applyBorder="1" applyAlignment="1" applyProtection="1">
      <alignment horizontal="left" vertical="center" wrapText="1" indent="1"/>
      <protection/>
    </xf>
    <xf numFmtId="0" fontId="17" fillId="0" borderId="12" xfId="70" applyFont="1" applyFill="1" applyBorder="1" applyAlignment="1" applyProtection="1">
      <alignment horizontal="left" vertical="center" indent="1"/>
      <protection/>
    </xf>
    <xf numFmtId="0" fontId="7" fillId="0" borderId="23" xfId="70" applyFont="1" applyFill="1" applyBorder="1" applyAlignment="1" applyProtection="1">
      <alignment horizontal="left" inden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164" fontId="15" fillId="0" borderId="3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Border="1" applyAlignment="1" applyProtection="1">
      <alignment horizontal="right" vertical="center" wrapText="1" indent="1"/>
      <protection/>
    </xf>
    <xf numFmtId="0" fontId="5" fillId="0" borderId="40" xfId="0" applyFont="1" applyFill="1" applyBorder="1" applyAlignment="1" applyProtection="1">
      <alignment horizontal="right" vertical="center"/>
      <protection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 quotePrefix="1">
      <alignment horizontal="right" vertical="center" indent="1"/>
      <protection/>
    </xf>
    <xf numFmtId="0" fontId="7" fillId="0" borderId="38" xfId="0" applyFont="1" applyFill="1" applyBorder="1" applyAlignment="1" applyProtection="1">
      <alignment horizontal="right" vertical="center" wrapText="1" indent="1"/>
      <protection/>
    </xf>
    <xf numFmtId="164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8" xfId="0" applyNumberFormat="1" applyFont="1" applyFill="1" applyBorder="1" applyAlignment="1" applyProtection="1">
      <alignment horizontal="right" vertical="center"/>
      <protection/>
    </xf>
    <xf numFmtId="49" fontId="7" fillId="0" borderId="5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9" fillId="0" borderId="31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15" fillId="0" borderId="24" xfId="68" applyFont="1" applyFill="1" applyBorder="1" applyAlignment="1" applyProtection="1">
      <alignment horizontal="center" vertical="center" wrapText="1"/>
      <protection/>
    </xf>
    <xf numFmtId="0" fontId="15" fillId="0" borderId="27" xfId="68" applyFont="1" applyFill="1" applyBorder="1" applyAlignment="1" applyProtection="1">
      <alignment horizontal="center" vertical="center" wrapText="1"/>
      <protection/>
    </xf>
    <xf numFmtId="0" fontId="15" fillId="0" borderId="38" xfId="68" applyFont="1" applyFill="1" applyBorder="1" applyAlignment="1" applyProtection="1">
      <alignment horizontal="center" vertical="center" wrapText="1"/>
      <protection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7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31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19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8" applyFont="1" applyFill="1" applyProtection="1">
      <alignment/>
      <protection/>
    </xf>
    <xf numFmtId="0" fontId="6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68" applyNumberFormat="1" applyFont="1" applyFill="1" applyBorder="1" applyAlignment="1" applyProtection="1">
      <alignment horizontal="center" vertical="center" wrapText="1"/>
      <protection/>
    </xf>
    <xf numFmtId="49" fontId="17" fillId="0" borderId="17" xfId="68" applyNumberFormat="1" applyFont="1" applyFill="1" applyBorder="1" applyAlignment="1" applyProtection="1">
      <alignment horizontal="center" vertical="center" wrapText="1"/>
      <protection/>
    </xf>
    <xf numFmtId="49" fontId="17" fillId="0" borderId="19" xfId="68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30" xfId="0" applyFont="1" applyBorder="1" applyAlignment="1" applyProtection="1">
      <alignment horizontal="center" wrapText="1"/>
      <protection/>
    </xf>
    <xf numFmtId="49" fontId="17" fillId="0" borderId="20" xfId="68" applyNumberFormat="1" applyFont="1" applyFill="1" applyBorder="1" applyAlignment="1" applyProtection="1">
      <alignment horizontal="center" vertical="center" wrapText="1"/>
      <protection/>
    </xf>
    <xf numFmtId="49" fontId="17" fillId="0" borderId="16" xfId="68" applyNumberFormat="1" applyFont="1" applyFill="1" applyBorder="1" applyAlignment="1" applyProtection="1">
      <alignment horizontal="center" vertical="center" wrapText="1"/>
      <protection/>
    </xf>
    <xf numFmtId="49" fontId="17" fillId="0" borderId="21" xfId="68" applyNumberFormat="1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0" fontId="25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68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23" xfId="68" applyNumberFormat="1" applyFont="1" applyFill="1" applyBorder="1">
      <alignment/>
      <protection/>
    </xf>
    <xf numFmtId="166" fontId="3" fillId="0" borderId="29" xfId="68" applyNumberFormat="1" applyFont="1" applyFill="1" applyBorder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70" applyFont="1" applyFill="1" applyBorder="1" applyAlignment="1" applyProtection="1">
      <alignment horizontal="left" vertical="center" wrapText="1" indent="1"/>
      <protection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5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2" fillId="0" borderId="0" xfId="67" applyFont="1">
      <alignment/>
      <protection/>
    </xf>
    <xf numFmtId="166" fontId="8" fillId="0" borderId="0" xfId="46" applyNumberFormat="1" applyFont="1" applyAlignment="1">
      <alignment horizontal="center"/>
    </xf>
    <xf numFmtId="0" fontId="31" fillId="0" borderId="0" xfId="67">
      <alignment/>
      <protection/>
    </xf>
    <xf numFmtId="0" fontId="8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3" fillId="0" borderId="0" xfId="67" applyFont="1" applyAlignment="1">
      <alignment horizontal="centerContinuous"/>
      <protection/>
    </xf>
    <xf numFmtId="166" fontId="33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9" xfId="67" applyFont="1" applyBorder="1" applyAlignment="1">
      <alignment vertical="center"/>
      <protection/>
    </xf>
    <xf numFmtId="0" fontId="2" fillId="0" borderId="60" xfId="67" applyFont="1" applyBorder="1" applyAlignment="1">
      <alignment vertical="center"/>
      <protection/>
    </xf>
    <xf numFmtId="0" fontId="2" fillId="0" borderId="61" xfId="67" applyFont="1" applyBorder="1" applyAlignment="1">
      <alignment vertical="center"/>
      <protection/>
    </xf>
    <xf numFmtId="166" fontId="6" fillId="0" borderId="42" xfId="46" applyNumberFormat="1" applyFont="1" applyBorder="1" applyAlignment="1">
      <alignment horizontal="center" vertical="center"/>
    </xf>
    <xf numFmtId="0" fontId="31" fillId="0" borderId="0" xfId="67" applyAlignment="1">
      <alignment vertical="center"/>
      <protection/>
    </xf>
    <xf numFmtId="166" fontId="6" fillId="0" borderId="58" xfId="46" applyNumberFormat="1" applyFont="1" applyBorder="1" applyAlignment="1">
      <alignment/>
    </xf>
    <xf numFmtId="166" fontId="6" fillId="0" borderId="62" xfId="46" applyNumberFormat="1" applyFont="1" applyBorder="1" applyAlignment="1">
      <alignment/>
    </xf>
    <xf numFmtId="166" fontId="6" fillId="0" borderId="63" xfId="46" applyNumberFormat="1" applyFont="1" applyBorder="1" applyAlignment="1">
      <alignment/>
    </xf>
    <xf numFmtId="0" fontId="31" fillId="0" borderId="0" xfId="67" applyFill="1" applyBorder="1">
      <alignment/>
      <protection/>
    </xf>
    <xf numFmtId="0" fontId="31" fillId="0" borderId="0" xfId="67" applyBorder="1">
      <alignment/>
      <protection/>
    </xf>
    <xf numFmtId="166" fontId="6" fillId="0" borderId="64" xfId="46" applyNumberFormat="1" applyFont="1" applyBorder="1" applyAlignment="1">
      <alignment/>
    </xf>
    <xf numFmtId="166" fontId="2" fillId="0" borderId="65" xfId="46" applyNumberFormat="1" applyFont="1" applyBorder="1" applyAlignment="1" quotePrefix="1">
      <alignment/>
    </xf>
    <xf numFmtId="166" fontId="2" fillId="0" borderId="50" xfId="46" applyNumberFormat="1" applyFont="1" applyBorder="1" applyAlignment="1" quotePrefix="1">
      <alignment/>
    </xf>
    <xf numFmtId="166" fontId="2" fillId="0" borderId="50" xfId="46" applyNumberFormat="1" applyFont="1" applyBorder="1" applyAlignment="1">
      <alignment/>
    </xf>
    <xf numFmtId="0" fontId="0" fillId="0" borderId="64" xfId="67" applyFont="1" applyBorder="1" quotePrefix="1">
      <alignment/>
      <protection/>
    </xf>
    <xf numFmtId="0" fontId="0" fillId="0" borderId="65" xfId="67" applyFont="1" applyBorder="1">
      <alignment/>
      <protection/>
    </xf>
    <xf numFmtId="0" fontId="0" fillId="0" borderId="50" xfId="67" applyFont="1" applyBorder="1">
      <alignment/>
      <protection/>
    </xf>
    <xf numFmtId="166" fontId="0" fillId="0" borderId="50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166" fontId="34" fillId="0" borderId="0" xfId="46" applyNumberFormat="1" applyFont="1" applyBorder="1" applyAlignment="1">
      <alignment/>
    </xf>
    <xf numFmtId="0" fontId="0" fillId="0" borderId="64" xfId="67" applyFont="1" applyBorder="1">
      <alignment/>
      <protection/>
    </xf>
    <xf numFmtId="0" fontId="0" fillId="0" borderId="65" xfId="67" applyFont="1" applyBorder="1">
      <alignment/>
      <protection/>
    </xf>
    <xf numFmtId="0" fontId="34" fillId="0" borderId="65" xfId="67" applyFont="1" applyBorder="1">
      <alignment/>
      <protection/>
    </xf>
    <xf numFmtId="0" fontId="34" fillId="0" borderId="50" xfId="67" applyFont="1" applyBorder="1">
      <alignment/>
      <protection/>
    </xf>
    <xf numFmtId="166" fontId="0" fillId="0" borderId="50" xfId="46" applyNumberFormat="1" applyFont="1" applyBorder="1" applyAlignment="1">
      <alignment/>
    </xf>
    <xf numFmtId="166" fontId="6" fillId="0" borderId="65" xfId="46" applyNumberFormat="1" applyFont="1" applyBorder="1" applyAlignment="1">
      <alignment/>
    </xf>
    <xf numFmtId="166" fontId="6" fillId="0" borderId="50" xfId="46" applyNumberFormat="1" applyFont="1" applyBorder="1" applyAlignment="1">
      <alignment/>
    </xf>
    <xf numFmtId="166" fontId="3" fillId="0" borderId="50" xfId="46" applyNumberFormat="1" applyFont="1" applyBorder="1" applyAlignment="1">
      <alignment/>
    </xf>
    <xf numFmtId="166" fontId="6" fillId="0" borderId="43" xfId="46" applyNumberFormat="1" applyFont="1" applyBorder="1" applyAlignment="1">
      <alignment/>
    </xf>
    <xf numFmtId="166" fontId="6" fillId="0" borderId="66" xfId="46" applyNumberFormat="1" applyFont="1" applyBorder="1" applyAlignment="1">
      <alignment/>
    </xf>
    <xf numFmtId="166" fontId="6" fillId="0" borderId="67" xfId="46" applyNumberFormat="1" applyFont="1" applyBorder="1" applyAlignment="1">
      <alignment/>
    </xf>
    <xf numFmtId="166" fontId="3" fillId="0" borderId="67" xfId="46" applyNumberFormat="1" applyFont="1" applyBorder="1" applyAlignment="1">
      <alignment/>
    </xf>
    <xf numFmtId="0" fontId="0" fillId="0" borderId="0" xfId="72" applyFont="1">
      <alignment/>
      <protection/>
    </xf>
    <xf numFmtId="0" fontId="36" fillId="0" borderId="0" xfId="69" applyFont="1" applyAlignment="1">
      <alignment horizontal="centerContinuous"/>
      <protection/>
    </xf>
    <xf numFmtId="0" fontId="31" fillId="0" borderId="0" xfId="72">
      <alignment/>
      <protection/>
    </xf>
    <xf numFmtId="0" fontId="36" fillId="0" borderId="0" xfId="72" applyFont="1" applyAlignment="1">
      <alignment horizontal="centerContinuous"/>
      <protection/>
    </xf>
    <xf numFmtId="0" fontId="22" fillId="0" borderId="0" xfId="72" applyFont="1" applyAlignment="1">
      <alignment horizontal="centerContinuous"/>
      <protection/>
    </xf>
    <xf numFmtId="0" fontId="22" fillId="0" borderId="0" xfId="69" applyFont="1" applyFill="1" applyAlignment="1">
      <alignment horizontal="centerContinuous"/>
      <protection/>
    </xf>
    <xf numFmtId="0" fontId="22" fillId="0" borderId="0" xfId="69" applyFont="1" applyAlignment="1">
      <alignment horizontal="centerContinuous"/>
      <protection/>
    </xf>
    <xf numFmtId="0" fontId="31" fillId="0" borderId="0" xfId="72" applyAlignment="1">
      <alignment horizontal="right"/>
      <protection/>
    </xf>
    <xf numFmtId="0" fontId="33" fillId="0" borderId="0" xfId="72" applyFont="1" applyAlignment="1">
      <alignment horizontal="left"/>
      <protection/>
    </xf>
    <xf numFmtId="0" fontId="33" fillId="0" borderId="0" xfId="72" applyFont="1" applyAlignment="1">
      <alignment horizontal="centerContinuous"/>
      <protection/>
    </xf>
    <xf numFmtId="0" fontId="0" fillId="0" borderId="0" xfId="72" applyFont="1" applyBorder="1">
      <alignment/>
      <protection/>
    </xf>
    <xf numFmtId="0" fontId="8" fillId="0" borderId="0" xfId="72" applyFont="1" applyAlignment="1">
      <alignment horizontal="right"/>
      <protection/>
    </xf>
    <xf numFmtId="0" fontId="17" fillId="0" borderId="68" xfId="72" applyFont="1" applyBorder="1">
      <alignment/>
      <protection/>
    </xf>
    <xf numFmtId="0" fontId="15" fillId="0" borderId="0" xfId="72" applyFont="1" applyBorder="1" applyAlignment="1">
      <alignment horizontal="left"/>
      <protection/>
    </xf>
    <xf numFmtId="0" fontId="31" fillId="0" borderId="0" xfId="72" applyBorder="1" applyAlignment="1">
      <alignment horizontal="left"/>
      <protection/>
    </xf>
    <xf numFmtId="0" fontId="15" fillId="0" borderId="0" xfId="72" applyFont="1" applyBorder="1" applyAlignment="1">
      <alignment horizontal="center"/>
      <protection/>
    </xf>
    <xf numFmtId="0" fontId="37" fillId="0" borderId="0" xfId="72" applyFont="1" applyBorder="1" applyAlignment="1">
      <alignment horizontal="center"/>
      <protection/>
    </xf>
    <xf numFmtId="0" fontId="15" fillId="0" borderId="35" xfId="72" applyFont="1" applyBorder="1" applyAlignment="1">
      <alignment horizontal="center"/>
      <protection/>
    </xf>
    <xf numFmtId="0" fontId="15" fillId="0" borderId="69" xfId="72" applyFont="1" applyBorder="1" applyAlignment="1">
      <alignment horizontal="center"/>
      <protection/>
    </xf>
    <xf numFmtId="49" fontId="17" fillId="0" borderId="70" xfId="71" applyNumberFormat="1" applyFont="1" applyBorder="1">
      <alignment/>
      <protection/>
    </xf>
    <xf numFmtId="3" fontId="17" fillId="0" borderId="0" xfId="72" applyNumberFormat="1" applyFont="1" applyBorder="1">
      <alignment/>
      <protection/>
    </xf>
    <xf numFmtId="3" fontId="17" fillId="0" borderId="0" xfId="72" applyNumberFormat="1" applyFont="1" applyFill="1" applyBorder="1">
      <alignment/>
      <protection/>
    </xf>
    <xf numFmtId="3" fontId="15" fillId="0" borderId="0" xfId="72" applyNumberFormat="1" applyFont="1" applyBorder="1" applyAlignment="1">
      <alignment horizontal="right"/>
      <protection/>
    </xf>
    <xf numFmtId="0" fontId="31" fillId="0" borderId="0" xfId="72" applyFont="1">
      <alignment/>
      <protection/>
    </xf>
    <xf numFmtId="0" fontId="17" fillId="0" borderId="64" xfId="71" applyFont="1" applyBorder="1" quotePrefix="1">
      <alignment/>
      <protection/>
    </xf>
    <xf numFmtId="3" fontId="17" fillId="0" borderId="0" xfId="46" applyNumberFormat="1" applyFont="1" applyBorder="1" applyAlignment="1" quotePrefix="1">
      <alignment horizontal="right"/>
    </xf>
    <xf numFmtId="3" fontId="17" fillId="0" borderId="0" xfId="46" applyNumberFormat="1" applyFont="1" applyBorder="1" applyAlignment="1">
      <alignment horizontal="right"/>
    </xf>
    <xf numFmtId="3" fontId="17" fillId="0" borderId="0" xfId="46" applyNumberFormat="1" applyFont="1" applyFill="1" applyBorder="1" applyAlignment="1">
      <alignment horizontal="right"/>
    </xf>
    <xf numFmtId="3" fontId="15" fillId="0" borderId="0" xfId="46" applyNumberFormat="1" applyFont="1" applyBorder="1" applyAlignment="1">
      <alignment horizontal="right"/>
    </xf>
    <xf numFmtId="49" fontId="17" fillId="0" borderId="64" xfId="71" applyNumberFormat="1" applyFont="1" applyBorder="1">
      <alignment/>
      <protection/>
    </xf>
    <xf numFmtId="0" fontId="17" fillId="0" borderId="64" xfId="71" applyFont="1" applyBorder="1" quotePrefix="1">
      <alignment/>
      <protection/>
    </xf>
    <xf numFmtId="0" fontId="0" fillId="0" borderId="44" xfId="72" applyFont="1" applyBorder="1">
      <alignment/>
      <protection/>
    </xf>
    <xf numFmtId="177" fontId="17" fillId="0" borderId="33" xfId="72" applyNumberFormat="1" applyFont="1" applyBorder="1">
      <alignment/>
      <protection/>
    </xf>
    <xf numFmtId="0" fontId="17" fillId="0" borderId="0" xfId="72" applyFont="1" applyBorder="1">
      <alignment/>
      <protection/>
    </xf>
    <xf numFmtId="0" fontId="3" fillId="0" borderId="48" xfId="72" applyFont="1" applyBorder="1">
      <alignment/>
      <protection/>
    </xf>
    <xf numFmtId="3" fontId="15" fillId="0" borderId="0" xfId="72" applyNumberFormat="1" applyFont="1" applyBorder="1">
      <alignment/>
      <protection/>
    </xf>
    <xf numFmtId="3" fontId="6" fillId="0" borderId="0" xfId="72" applyNumberFormat="1" applyFont="1" applyBorder="1">
      <alignment/>
      <protection/>
    </xf>
    <xf numFmtId="0" fontId="3" fillId="0" borderId="43" xfId="72" applyFont="1" applyBorder="1">
      <alignment/>
      <protection/>
    </xf>
    <xf numFmtId="0" fontId="17" fillId="0" borderId="59" xfId="72" applyFont="1" applyBorder="1">
      <alignment/>
      <protection/>
    </xf>
    <xf numFmtId="0" fontId="15" fillId="0" borderId="54" xfId="72" applyFont="1" applyBorder="1" applyAlignment="1">
      <alignment horizontal="center"/>
      <protection/>
    </xf>
    <xf numFmtId="0" fontId="15" fillId="0" borderId="20" xfId="72" applyFont="1" applyBorder="1" applyAlignment="1">
      <alignment horizontal="center"/>
      <protection/>
    </xf>
    <xf numFmtId="0" fontId="15" fillId="0" borderId="13" xfId="72" applyFont="1" applyBorder="1" applyAlignment="1">
      <alignment horizontal="center"/>
      <protection/>
    </xf>
    <xf numFmtId="0" fontId="15" fillId="0" borderId="28" xfId="72" applyFont="1" applyBorder="1" applyAlignment="1">
      <alignment horizontal="center"/>
      <protection/>
    </xf>
    <xf numFmtId="0" fontId="15" fillId="0" borderId="71" xfId="72" applyFont="1" applyBorder="1" applyAlignment="1">
      <alignment horizontal="center"/>
      <protection/>
    </xf>
    <xf numFmtId="0" fontId="15" fillId="0" borderId="72" xfId="72" applyFont="1" applyBorder="1" applyAlignment="1">
      <alignment horizontal="center"/>
      <protection/>
    </xf>
    <xf numFmtId="0" fontId="15" fillId="0" borderId="21" xfId="72" applyFont="1" applyBorder="1" applyAlignment="1">
      <alignment horizontal="center"/>
      <protection/>
    </xf>
    <xf numFmtId="0" fontId="15" fillId="0" borderId="41" xfId="72" applyFont="1" applyBorder="1" applyAlignment="1">
      <alignment horizontal="center"/>
      <protection/>
    </xf>
    <xf numFmtId="0" fontId="15" fillId="0" borderId="37" xfId="72" applyFont="1" applyBorder="1" applyAlignment="1">
      <alignment horizontal="center"/>
      <protection/>
    </xf>
    <xf numFmtId="0" fontId="15" fillId="0" borderId="51" xfId="72" applyFont="1" applyBorder="1" applyAlignment="1">
      <alignment horizontal="center"/>
      <protection/>
    </xf>
    <xf numFmtId="0" fontId="17" fillId="0" borderId="68" xfId="72" applyFont="1" applyBorder="1" applyAlignment="1">
      <alignment horizontal="left"/>
      <protection/>
    </xf>
    <xf numFmtId="0" fontId="17" fillId="0" borderId="34" xfId="72" applyFont="1" applyBorder="1" applyAlignment="1">
      <alignment horizontal="left"/>
      <protection/>
    </xf>
    <xf numFmtId="0" fontId="17" fillId="0" borderId="34" xfId="71" applyFont="1" applyBorder="1" applyAlignment="1" quotePrefix="1">
      <alignment horizontal="left"/>
      <protection/>
    </xf>
    <xf numFmtId="3" fontId="17" fillId="0" borderId="11" xfId="46" applyNumberFormat="1" applyFont="1" applyBorder="1" applyAlignment="1">
      <alignment horizontal="right"/>
    </xf>
    <xf numFmtId="0" fontId="17" fillId="0" borderId="73" xfId="71" applyFont="1" applyBorder="1" applyAlignment="1">
      <alignment horizontal="left"/>
      <protection/>
    </xf>
    <xf numFmtId="0" fontId="0" fillId="0" borderId="48" xfId="71" applyFont="1" applyBorder="1">
      <alignment/>
      <protection/>
    </xf>
    <xf numFmtId="3" fontId="15" fillId="0" borderId="22" xfId="46" applyNumberFormat="1" applyFont="1" applyBorder="1" applyAlignment="1">
      <alignment horizontal="right"/>
    </xf>
    <xf numFmtId="3" fontId="15" fillId="0" borderId="42" xfId="46" applyNumberFormat="1" applyFont="1" applyBorder="1" applyAlignment="1">
      <alignment horizontal="right"/>
    </xf>
    <xf numFmtId="177" fontId="17" fillId="0" borderId="25" xfId="72" applyNumberFormat="1" applyFont="1" applyFill="1" applyBorder="1">
      <alignment/>
      <protection/>
    </xf>
    <xf numFmtId="177" fontId="17" fillId="0" borderId="26" xfId="72" applyNumberFormat="1" applyFont="1" applyBorder="1">
      <alignment/>
      <protection/>
    </xf>
    <xf numFmtId="164" fontId="3" fillId="0" borderId="0" xfId="68" applyNumberFormat="1" applyFont="1" applyFill="1" applyBorder="1" applyAlignment="1" applyProtection="1">
      <alignment horizontal="centerContinuous" vertical="center"/>
      <protection/>
    </xf>
    <xf numFmtId="0" fontId="0" fillId="0" borderId="24" xfId="68" applyFont="1" applyFill="1" applyBorder="1" applyAlignment="1">
      <alignment horizontal="center" vertical="center"/>
      <protection/>
    </xf>
    <xf numFmtId="0" fontId="0" fillId="0" borderId="11" xfId="68" applyFont="1" applyFill="1" applyBorder="1" applyAlignment="1">
      <alignment horizontal="center" vertical="center"/>
      <protection/>
    </xf>
    <xf numFmtId="3" fontId="0" fillId="0" borderId="11" xfId="68" applyNumberFormat="1" applyFont="1" applyFill="1" applyBorder="1" applyProtection="1">
      <alignment/>
      <protection locked="0"/>
    </xf>
    <xf numFmtId="3" fontId="0" fillId="0" borderId="11" xfId="68" applyNumberFormat="1" applyFont="1" applyFill="1" applyBorder="1" applyAlignment="1" applyProtection="1">
      <alignment/>
      <protection locked="0"/>
    </xf>
    <xf numFmtId="166" fontId="0" fillId="0" borderId="11" xfId="46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42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/>
    </xf>
    <xf numFmtId="1" fontId="17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1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8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1" fillId="0" borderId="0" xfId="65">
      <alignment/>
      <protection/>
    </xf>
    <xf numFmtId="0" fontId="0" fillId="0" borderId="0" xfId="65" applyFont="1">
      <alignment/>
      <protection/>
    </xf>
    <xf numFmtId="0" fontId="39" fillId="0" borderId="0" xfId="65" applyFont="1" applyAlignment="1">
      <alignment horizontal="centerContinuous"/>
      <protection/>
    </xf>
    <xf numFmtId="0" fontId="3" fillId="0" borderId="74" xfId="65" applyFont="1" applyBorder="1" applyAlignment="1">
      <alignment horizontal="center" vertical="center" wrapText="1"/>
      <protection/>
    </xf>
    <xf numFmtId="0" fontId="31" fillId="0" borderId="0" xfId="65" applyFont="1">
      <alignment/>
      <protection/>
    </xf>
    <xf numFmtId="0" fontId="3" fillId="0" borderId="58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horizontal="left" vertical="center" wrapText="1"/>
      <protection/>
    </xf>
    <xf numFmtId="0" fontId="0" fillId="0" borderId="70" xfId="65" applyFont="1" applyBorder="1" applyAlignment="1">
      <alignment wrapText="1"/>
      <protection/>
    </xf>
    <xf numFmtId="0" fontId="6" fillId="0" borderId="70" xfId="65" applyFont="1" applyBorder="1" applyAlignment="1">
      <alignment wrapText="1"/>
      <protection/>
    </xf>
    <xf numFmtId="0" fontId="0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6" fillId="0" borderId="64" xfId="65" applyFont="1" applyBorder="1" applyAlignment="1">
      <alignment wrapText="1"/>
      <protection/>
    </xf>
    <xf numFmtId="0" fontId="0" fillId="0" borderId="64" xfId="65" applyFont="1" applyBorder="1">
      <alignment/>
      <protection/>
    </xf>
    <xf numFmtId="0" fontId="0" fillId="0" borderId="64" xfId="65" applyFont="1" applyBorder="1" applyAlignment="1">
      <alignment wrapText="1"/>
      <protection/>
    </xf>
    <xf numFmtId="3" fontId="3" fillId="0" borderId="75" xfId="65" applyNumberFormat="1" applyFont="1" applyBorder="1" applyAlignment="1">
      <alignment horizontal="center" vertical="center" wrapText="1"/>
      <protection/>
    </xf>
    <xf numFmtId="166" fontId="0" fillId="0" borderId="53" xfId="46" applyNumberFormat="1" applyFont="1" applyBorder="1" applyAlignment="1">
      <alignment horizontal="center"/>
    </xf>
    <xf numFmtId="166" fontId="23" fillId="0" borderId="53" xfId="46" applyNumberFormat="1" applyFont="1" applyBorder="1" applyAlignment="1">
      <alignment horizontal="center"/>
    </xf>
    <xf numFmtId="0" fontId="17" fillId="0" borderId="27" xfId="0" applyFont="1" applyBorder="1" applyAlignment="1" applyProtection="1">
      <alignment horizontal="left" vertical="center" indent="1"/>
      <protection locked="0"/>
    </xf>
    <xf numFmtId="0" fontId="17" fillId="0" borderId="12" xfId="0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 indent="1"/>
      <protection locked="0"/>
    </xf>
    <xf numFmtId="177" fontId="17" fillId="0" borderId="33" xfId="72" applyNumberFormat="1" applyFont="1" applyFill="1" applyBorder="1">
      <alignment/>
      <protection/>
    </xf>
    <xf numFmtId="177" fontId="17" fillId="0" borderId="36" xfId="72" applyNumberFormat="1" applyFont="1" applyFill="1" applyBorder="1">
      <alignment/>
      <protection/>
    </xf>
    <xf numFmtId="49" fontId="0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66">
      <alignment/>
      <protection/>
    </xf>
    <xf numFmtId="0" fontId="17" fillId="0" borderId="0" xfId="66" applyFont="1">
      <alignment/>
      <protection/>
    </xf>
    <xf numFmtId="0" fontId="15" fillId="0" borderId="0" xfId="66" applyFont="1">
      <alignment/>
      <protection/>
    </xf>
    <xf numFmtId="0" fontId="37" fillId="0" borderId="0" xfId="66" applyFont="1">
      <alignment/>
      <protection/>
    </xf>
    <xf numFmtId="0" fontId="0" fillId="0" borderId="0" xfId="66" applyFont="1">
      <alignment/>
      <protection/>
    </xf>
    <xf numFmtId="0" fontId="16" fillId="0" borderId="0" xfId="66" applyFont="1" applyAlignment="1">
      <alignment horizontal="right"/>
      <protection/>
    </xf>
    <xf numFmtId="49" fontId="33" fillId="0" borderId="0" xfId="66" applyNumberFormat="1" applyFont="1" applyAlignment="1">
      <alignment horizontal="centerContinuous"/>
      <protection/>
    </xf>
    <xf numFmtId="0" fontId="17" fillId="0" borderId="0" xfId="66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3" fillId="0" borderId="0" xfId="66" applyFont="1" applyAlignment="1">
      <alignment horizontal="centerContinuous"/>
      <protection/>
    </xf>
    <xf numFmtId="0" fontId="41" fillId="0" borderId="0" xfId="66" applyFont="1" applyAlignment="1">
      <alignment horizontal="centerContinuous"/>
      <protection/>
    </xf>
    <xf numFmtId="0" fontId="6" fillId="0" borderId="59" xfId="66" applyFont="1" applyBorder="1">
      <alignment/>
      <protection/>
    </xf>
    <xf numFmtId="0" fontId="6" fillId="0" borderId="60" xfId="66" applyFont="1" applyBorder="1" applyAlignment="1">
      <alignment horizontal="center"/>
      <protection/>
    </xf>
    <xf numFmtId="0" fontId="16" fillId="0" borderId="54" xfId="66" applyFont="1" applyBorder="1" applyAlignment="1">
      <alignment horizontal="center"/>
      <protection/>
    </xf>
    <xf numFmtId="0" fontId="7" fillId="0" borderId="19" xfId="66" applyFont="1" applyBorder="1" applyAlignment="1">
      <alignment horizontal="center"/>
      <protection/>
    </xf>
    <xf numFmtId="0" fontId="7" fillId="0" borderId="15" xfId="66" applyFont="1" applyBorder="1" applyAlignment="1">
      <alignment horizontal="center"/>
      <protection/>
    </xf>
    <xf numFmtId="0" fontId="7" fillId="0" borderId="33" xfId="66" applyFont="1" applyBorder="1" applyAlignment="1">
      <alignment horizontal="center"/>
      <protection/>
    </xf>
    <xf numFmtId="0" fontId="7" fillId="0" borderId="35" xfId="66" applyFont="1" applyBorder="1" applyAlignment="1">
      <alignment horizontal="center"/>
      <protection/>
    </xf>
    <xf numFmtId="0" fontId="14" fillId="0" borderId="72" xfId="66" applyFont="1" applyBorder="1">
      <alignment/>
      <protection/>
    </xf>
    <xf numFmtId="0" fontId="7" fillId="0" borderId="16" xfId="66" applyFont="1" applyBorder="1" applyAlignment="1">
      <alignment horizontal="center"/>
      <protection/>
    </xf>
    <xf numFmtId="0" fontId="7" fillId="0" borderId="10" xfId="66" applyFont="1" applyBorder="1" applyAlignment="1">
      <alignment horizontal="center"/>
      <protection/>
    </xf>
    <xf numFmtId="0" fontId="7" fillId="0" borderId="26" xfId="66" applyFont="1" applyBorder="1" applyAlignment="1">
      <alignment horizontal="center"/>
      <protection/>
    </xf>
    <xf numFmtId="0" fontId="7" fillId="0" borderId="0" xfId="66" applyFont="1" applyBorder="1" applyAlignment="1">
      <alignment horizontal="center"/>
      <protection/>
    </xf>
    <xf numFmtId="0" fontId="14" fillId="0" borderId="58" xfId="66" applyFont="1" applyBorder="1">
      <alignment/>
      <protection/>
    </xf>
    <xf numFmtId="3" fontId="7" fillId="0" borderId="13" xfId="66" applyNumberFormat="1" applyFont="1" applyBorder="1" applyAlignment="1">
      <alignment horizontal="center"/>
      <protection/>
    </xf>
    <xf numFmtId="3" fontId="14" fillId="0" borderId="13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 horizontal="center"/>
      <protection/>
    </xf>
    <xf numFmtId="3" fontId="7" fillId="0" borderId="28" xfId="66" applyNumberFormat="1" applyFont="1" applyBorder="1">
      <alignment/>
      <protection/>
    </xf>
    <xf numFmtId="3" fontId="7" fillId="0" borderId="60" xfId="66" applyNumberFormat="1" applyFont="1" applyBorder="1">
      <alignment/>
      <protection/>
    </xf>
    <xf numFmtId="3" fontId="14" fillId="0" borderId="20" xfId="66" applyNumberFormat="1" applyFont="1" applyBorder="1" applyAlignment="1">
      <alignment horizontal="right"/>
      <protection/>
    </xf>
    <xf numFmtId="3" fontId="14" fillId="0" borderId="13" xfId="66" applyNumberFormat="1" applyFont="1" applyBorder="1" applyAlignment="1">
      <alignment/>
      <protection/>
    </xf>
    <xf numFmtId="0" fontId="32" fillId="0" borderId="0" xfId="66" applyFont="1">
      <alignment/>
      <protection/>
    </xf>
    <xf numFmtId="0" fontId="14" fillId="0" borderId="64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7" fillId="0" borderId="35" xfId="66" applyNumberFormat="1" applyFont="1" applyBorder="1">
      <alignment/>
      <protection/>
    </xf>
    <xf numFmtId="0" fontId="14" fillId="0" borderId="64" xfId="66" applyFont="1" applyBorder="1">
      <alignment/>
      <protection/>
    </xf>
    <xf numFmtId="3" fontId="14" fillId="0" borderId="17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3" fontId="7" fillId="0" borderId="11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49" fontId="14" fillId="0" borderId="64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44" fillId="0" borderId="11" xfId="66" applyNumberFormat="1" applyFont="1" applyBorder="1">
      <alignment/>
      <protection/>
    </xf>
    <xf numFmtId="3" fontId="7" fillId="0" borderId="25" xfId="66" applyNumberFormat="1" applyFont="1" applyBorder="1">
      <alignment/>
      <protection/>
    </xf>
    <xf numFmtId="3" fontId="45" fillId="0" borderId="11" xfId="66" applyNumberFormat="1" applyFont="1" applyBorder="1">
      <alignment/>
      <protection/>
    </xf>
    <xf numFmtId="3" fontId="16" fillId="0" borderId="35" xfId="66" applyNumberFormat="1" applyFont="1" applyBorder="1">
      <alignment/>
      <protection/>
    </xf>
    <xf numFmtId="49" fontId="14" fillId="0" borderId="64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0" fontId="7" fillId="0" borderId="64" xfId="66" applyFont="1" applyBorder="1">
      <alignment/>
      <protection/>
    </xf>
    <xf numFmtId="3" fontId="7" fillId="0" borderId="11" xfId="66" applyNumberFormat="1" applyFont="1" applyBorder="1">
      <alignment/>
      <protection/>
    </xf>
    <xf numFmtId="49" fontId="43" fillId="0" borderId="64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3" fillId="0" borderId="0" xfId="66" applyNumberFormat="1" applyFont="1" applyBorder="1">
      <alignment/>
      <protection/>
    </xf>
    <xf numFmtId="3" fontId="16" fillId="0" borderId="0" xfId="66" applyNumberFormat="1" applyFont="1" applyBorder="1">
      <alignment/>
      <protection/>
    </xf>
    <xf numFmtId="3" fontId="43" fillId="0" borderId="17" xfId="66" applyNumberFormat="1" applyFont="1" applyBorder="1">
      <alignment/>
      <protection/>
    </xf>
    <xf numFmtId="3" fontId="16" fillId="0" borderId="25" xfId="66" applyNumberFormat="1" applyFont="1" applyBorder="1">
      <alignment/>
      <protection/>
    </xf>
    <xf numFmtId="0" fontId="14" fillId="0" borderId="44" xfId="66" applyFont="1" applyBorder="1">
      <alignment/>
      <protection/>
    </xf>
    <xf numFmtId="3" fontId="14" fillId="0" borderId="19" xfId="66" applyNumberFormat="1" applyFont="1" applyBorder="1">
      <alignment/>
      <protection/>
    </xf>
    <xf numFmtId="3" fontId="14" fillId="0" borderId="15" xfId="66" applyNumberFormat="1" applyFont="1" applyBorder="1">
      <alignment/>
      <protection/>
    </xf>
    <xf numFmtId="0" fontId="14" fillId="0" borderId="54" xfId="66" applyFont="1" applyBorder="1">
      <alignment/>
      <protection/>
    </xf>
    <xf numFmtId="3" fontId="7" fillId="0" borderId="33" xfId="66" applyNumberFormat="1" applyFont="1" applyBorder="1">
      <alignment/>
      <protection/>
    </xf>
    <xf numFmtId="3" fontId="7" fillId="0" borderId="33" xfId="66" applyNumberFormat="1" applyFont="1" applyBorder="1">
      <alignment/>
      <protection/>
    </xf>
    <xf numFmtId="0" fontId="7" fillId="0" borderId="58" xfId="66" applyFont="1" applyBorder="1">
      <alignment/>
      <protection/>
    </xf>
    <xf numFmtId="3" fontId="7" fillId="0" borderId="20" xfId="66" applyNumberFormat="1" applyFont="1" applyBorder="1">
      <alignment/>
      <protection/>
    </xf>
    <xf numFmtId="3" fontId="7" fillId="0" borderId="75" xfId="66" applyNumberFormat="1" applyFont="1" applyBorder="1">
      <alignment/>
      <protection/>
    </xf>
    <xf numFmtId="0" fontId="14" fillId="0" borderId="64" xfId="66" applyFont="1" applyBorder="1" quotePrefix="1">
      <alignment/>
      <protection/>
    </xf>
    <xf numFmtId="3" fontId="7" fillId="0" borderId="0" xfId="66" applyNumberFormat="1" applyFont="1" applyBorder="1">
      <alignment/>
      <protection/>
    </xf>
    <xf numFmtId="3" fontId="14" fillId="0" borderId="25" xfId="66" applyNumberFormat="1" applyFont="1" applyBorder="1">
      <alignment/>
      <protection/>
    </xf>
    <xf numFmtId="0" fontId="7" fillId="0" borderId="76" xfId="66" applyFont="1" applyBorder="1">
      <alignment/>
      <protection/>
    </xf>
    <xf numFmtId="3" fontId="7" fillId="0" borderId="77" xfId="66" applyNumberFormat="1" applyFont="1" applyBorder="1">
      <alignment/>
      <protection/>
    </xf>
    <xf numFmtId="3" fontId="7" fillId="0" borderId="41" xfId="66" applyNumberFormat="1" applyFont="1" applyBorder="1">
      <alignment/>
      <protection/>
    </xf>
    <xf numFmtId="3" fontId="7" fillId="0" borderId="76" xfId="66" applyNumberFormat="1" applyFont="1" applyBorder="1">
      <alignment/>
      <protection/>
    </xf>
    <xf numFmtId="3" fontId="7" fillId="0" borderId="37" xfId="66" applyNumberFormat="1" applyFont="1" applyBorder="1">
      <alignment/>
      <protection/>
    </xf>
    <xf numFmtId="0" fontId="43" fillId="0" borderId="0" xfId="66" applyFont="1" applyBorder="1" quotePrefix="1">
      <alignment/>
      <protection/>
    </xf>
    <xf numFmtId="3" fontId="14" fillId="0" borderId="0" xfId="66" applyNumberFormat="1" applyFont="1" applyBorder="1">
      <alignment/>
      <protection/>
    </xf>
    <xf numFmtId="3" fontId="14" fillId="0" borderId="0" xfId="66" applyNumberFormat="1" applyFont="1" applyFill="1" applyBorder="1">
      <alignment/>
      <protection/>
    </xf>
    <xf numFmtId="3" fontId="43" fillId="0" borderId="0" xfId="66" applyNumberFormat="1" applyFont="1" applyFill="1" applyBorder="1">
      <alignment/>
      <protection/>
    </xf>
    <xf numFmtId="3" fontId="45" fillId="0" borderId="0" xfId="66" applyNumberFormat="1" applyFont="1" applyBorder="1">
      <alignment/>
      <protection/>
    </xf>
    <xf numFmtId="0" fontId="3" fillId="0" borderId="42" xfId="72" applyFont="1" applyBorder="1">
      <alignment/>
      <protection/>
    </xf>
    <xf numFmtId="0" fontId="17" fillId="0" borderId="54" xfId="72" applyFont="1" applyBorder="1">
      <alignment/>
      <protection/>
    </xf>
    <xf numFmtId="0" fontId="17" fillId="0" borderId="44" xfId="72" applyFont="1" applyBorder="1">
      <alignment/>
      <protection/>
    </xf>
    <xf numFmtId="0" fontId="26" fillId="0" borderId="48" xfId="72" applyFont="1" applyBorder="1">
      <alignment/>
      <protection/>
    </xf>
    <xf numFmtId="14" fontId="15" fillId="0" borderId="32" xfId="72" applyNumberFormat="1" applyFont="1" applyBorder="1" applyAlignment="1">
      <alignment horizontal="center"/>
      <protection/>
    </xf>
    <xf numFmtId="3" fontId="43" fillId="0" borderId="15" xfId="66" applyNumberFormat="1" applyFont="1" applyBorder="1">
      <alignment/>
      <protection/>
    </xf>
    <xf numFmtId="3" fontId="43" fillId="0" borderId="15" xfId="66" applyNumberFormat="1" applyFont="1" applyBorder="1">
      <alignment/>
      <protection/>
    </xf>
    <xf numFmtId="3" fontId="16" fillId="0" borderId="73" xfId="66" applyNumberFormat="1" applyFont="1" applyBorder="1">
      <alignment/>
      <protection/>
    </xf>
    <xf numFmtId="3" fontId="7" fillId="0" borderId="52" xfId="66" applyNumberFormat="1" applyFont="1" applyBorder="1">
      <alignment/>
      <protection/>
    </xf>
    <xf numFmtId="0" fontId="48" fillId="0" borderId="0" xfId="72" applyFont="1">
      <alignment/>
      <protection/>
    </xf>
    <xf numFmtId="3" fontId="46" fillId="0" borderId="25" xfId="0" applyNumberFormat="1" applyFont="1" applyBorder="1" applyAlignment="1" applyProtection="1">
      <alignment horizontal="right" vertical="center" indent="1"/>
      <protection locked="0"/>
    </xf>
    <xf numFmtId="3" fontId="42" fillId="0" borderId="11" xfId="66" applyNumberFormat="1" applyFont="1" applyBorder="1">
      <alignment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5" xfId="66" applyNumberFormat="1" applyFont="1" applyFill="1" applyBorder="1">
      <alignment/>
      <protection/>
    </xf>
    <xf numFmtId="164" fontId="46" fillId="0" borderId="25" xfId="0" applyNumberFormat="1" applyFont="1" applyFill="1" applyBorder="1" applyAlignment="1" applyProtection="1">
      <alignment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7" fillId="0" borderId="50" xfId="46" applyNumberFormat="1" applyFont="1" applyBorder="1" applyAlignment="1">
      <alignment/>
    </xf>
    <xf numFmtId="0" fontId="14" fillId="0" borderId="34" xfId="66" applyFont="1" applyBorder="1">
      <alignment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2" xfId="46" applyNumberFormat="1" applyFont="1" applyFill="1" applyBorder="1" applyAlignment="1" applyProtection="1">
      <alignment horizontal="left"/>
      <protection locked="0"/>
    </xf>
    <xf numFmtId="3" fontId="0" fillId="16" borderId="52" xfId="46" applyNumberFormat="1" applyFont="1" applyFill="1" applyBorder="1" applyAlignment="1" applyProtection="1">
      <alignment/>
      <protection locked="0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11" xfId="0" applyNumberFormat="1" applyFont="1" applyFill="1" applyBorder="1" applyAlignment="1" applyProtection="1">
      <alignment vertical="center" wrapText="1"/>
      <protection locked="0"/>
    </xf>
    <xf numFmtId="164" fontId="42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1" xfId="70" applyNumberFormat="1" applyFont="1" applyFill="1" applyBorder="1" applyAlignment="1" applyProtection="1">
      <alignment vertical="center"/>
      <protection locked="0"/>
    </xf>
    <xf numFmtId="164" fontId="17" fillId="0" borderId="12" xfId="70" applyNumberFormat="1" applyFont="1" applyFill="1" applyBorder="1" applyAlignment="1" applyProtection="1">
      <alignment vertical="center"/>
      <protection locked="0"/>
    </xf>
    <xf numFmtId="0" fontId="46" fillId="0" borderId="11" xfId="0" applyFont="1" applyBorder="1" applyAlignment="1" applyProtection="1">
      <alignment horizontal="left" vertical="center" indent="1"/>
      <protection locked="0"/>
    </xf>
    <xf numFmtId="3" fontId="16" fillId="0" borderId="15" xfId="66" applyNumberFormat="1" applyFont="1" applyBorder="1">
      <alignment/>
      <protection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49" fillId="0" borderId="17" xfId="0" applyNumberFormat="1" applyFont="1" applyFill="1" applyBorder="1" applyAlignment="1" applyProtection="1">
      <alignment vertical="center" wrapText="1"/>
      <protection locked="0"/>
    </xf>
    <xf numFmtId="164" fontId="14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49" fontId="17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164" fontId="42" fillId="0" borderId="15" xfId="0" applyNumberFormat="1" applyFont="1" applyFill="1" applyBorder="1" applyAlignment="1" applyProtection="1">
      <alignment vertical="center" wrapText="1"/>
      <protection locked="0"/>
    </xf>
    <xf numFmtId="49" fontId="42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42" xfId="72" applyNumberFormat="1" applyFont="1" applyBorder="1">
      <alignment/>
      <protection/>
    </xf>
    <xf numFmtId="2" fontId="15" fillId="0" borderId="37" xfId="72" applyNumberFormat="1" applyFont="1" applyBorder="1">
      <alignment/>
      <protection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14" xfId="46" applyNumberFormat="1" applyFont="1" applyBorder="1" applyAlignment="1">
      <alignment horizontal="right"/>
    </xf>
    <xf numFmtId="2" fontId="21" fillId="0" borderId="42" xfId="72" applyNumberFormat="1" applyFont="1" applyBorder="1">
      <alignment/>
      <protection/>
    </xf>
    <xf numFmtId="3" fontId="15" fillId="0" borderId="25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164" fontId="17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4" xfId="0" applyNumberFormat="1" applyFill="1" applyBorder="1" applyAlignment="1" applyProtection="1">
      <alignment horizontal="left" vertical="center" wrapText="1"/>
      <protection locked="0"/>
    </xf>
    <xf numFmtId="164" fontId="17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1" xfId="0" applyFont="1" applyBorder="1" applyAlignment="1" applyProtection="1" quotePrefix="1">
      <alignment horizontal="left" wrapText="1" indent="1"/>
      <protection/>
    </xf>
    <xf numFmtId="0" fontId="15" fillId="0" borderId="22" xfId="68" applyFont="1" applyFill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21" fillId="0" borderId="30" xfId="0" applyFont="1" applyBorder="1" applyAlignment="1" applyProtection="1">
      <alignment vertical="center" wrapText="1"/>
      <protection/>
    </xf>
    <xf numFmtId="0" fontId="17" fillId="0" borderId="41" xfId="68" applyFont="1" applyFill="1" applyBorder="1" applyAlignment="1" applyProtection="1">
      <alignment horizontal="left" vertical="center" wrapText="1" indent="7"/>
      <protection/>
    </xf>
    <xf numFmtId="0" fontId="15" fillId="0" borderId="30" xfId="68" applyFont="1" applyFill="1" applyBorder="1" applyAlignment="1" applyProtection="1">
      <alignment horizontal="left" vertical="center" wrapText="1" indent="1"/>
      <protection/>
    </xf>
    <xf numFmtId="0" fontId="15" fillId="0" borderId="31" xfId="68" applyFont="1" applyFill="1" applyBorder="1" applyAlignment="1" applyProtection="1">
      <alignment vertical="center" wrapText="1"/>
      <protection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/>
    </xf>
    <xf numFmtId="164" fontId="21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56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8" applyNumberFormat="1" applyFont="1" applyFill="1" applyBorder="1" applyAlignment="1" applyProtection="1">
      <alignment horizontal="center" vertical="center" wrapText="1"/>
      <protection/>
    </xf>
    <xf numFmtId="3" fontId="17" fillId="0" borderId="52" xfId="46" applyNumberFormat="1" applyFont="1" applyBorder="1" applyAlignment="1">
      <alignment horizontal="right"/>
    </xf>
    <xf numFmtId="2" fontId="17" fillId="0" borderId="25" xfId="72" applyNumberFormat="1" applyFont="1" applyFill="1" applyBorder="1">
      <alignment/>
      <protection/>
    </xf>
    <xf numFmtId="164" fontId="17" fillId="0" borderId="68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57" xfId="0" applyNumberFormat="1" applyFont="1" applyFill="1" applyBorder="1" applyAlignment="1" applyProtection="1">
      <alignment vertical="center" wrapText="1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3" fontId="17" fillId="0" borderId="34" xfId="0" applyNumberFormat="1" applyFont="1" applyFill="1" applyBorder="1" applyAlignment="1" applyProtection="1">
      <alignment vertical="center" wrapText="1"/>
      <protection locked="0"/>
    </xf>
    <xf numFmtId="3" fontId="0" fillId="0" borderId="11" xfId="46" applyNumberFormat="1" applyFont="1" applyFill="1" applyBorder="1" applyAlignment="1" applyProtection="1">
      <alignment horizontal="center"/>
      <protection locked="0"/>
    </xf>
    <xf numFmtId="3" fontId="17" fillId="0" borderId="25" xfId="0" applyNumberFormat="1" applyFont="1" applyFill="1" applyBorder="1" applyAlignment="1" applyProtection="1">
      <alignment horizontal="center" vertical="center"/>
      <protection locked="0"/>
    </xf>
    <xf numFmtId="3" fontId="15" fillId="0" borderId="53" xfId="0" applyNumberFormat="1" applyFont="1" applyFill="1" applyBorder="1" applyAlignment="1" applyProtection="1">
      <alignment vertical="center" wrapText="1"/>
      <protection/>
    </xf>
    <xf numFmtId="3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34" xfId="0" applyNumberFormat="1" applyFont="1" applyFill="1" applyBorder="1" applyAlignment="1" applyProtection="1">
      <alignment vertical="center" wrapText="1"/>
      <protection/>
    </xf>
    <xf numFmtId="3" fontId="17" fillId="0" borderId="25" xfId="0" applyNumberFormat="1" applyFont="1" applyFill="1" applyBorder="1" applyAlignment="1" applyProtection="1">
      <alignment vertical="center" wrapText="1"/>
      <protection locked="0"/>
    </xf>
    <xf numFmtId="3" fontId="15" fillId="0" borderId="42" xfId="0" applyNumberFormat="1" applyFont="1" applyFill="1" applyBorder="1" applyAlignment="1" applyProtection="1">
      <alignment vertical="center" wrapText="1"/>
      <protection/>
    </xf>
    <xf numFmtId="164" fontId="17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62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17" fillId="0" borderId="65" xfId="0" applyNumberFormat="1" applyFont="1" applyFill="1" applyBorder="1" applyAlignment="1" applyProtection="1">
      <alignment vertical="center" wrapText="1"/>
      <protection locked="0"/>
    </xf>
    <xf numFmtId="164" fontId="17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3" fontId="15" fillId="0" borderId="22" xfId="0" applyNumberFormat="1" applyFont="1" applyFill="1" applyBorder="1" applyAlignment="1" applyProtection="1">
      <alignment vertical="center" wrapText="1"/>
      <protection/>
    </xf>
    <xf numFmtId="3" fontId="15" fillId="0" borderId="23" xfId="0" applyNumberFormat="1" applyFont="1" applyFill="1" applyBorder="1" applyAlignment="1" applyProtection="1">
      <alignment vertical="center" wrapText="1"/>
      <protection/>
    </xf>
    <xf numFmtId="3" fontId="15" fillId="0" borderId="29" xfId="0" applyNumberFormat="1" applyFont="1" applyFill="1" applyBorder="1" applyAlignment="1" applyProtection="1">
      <alignment vertical="center" wrapText="1"/>
      <protection/>
    </xf>
    <xf numFmtId="0" fontId="8" fillId="0" borderId="0" xfId="65" applyFont="1" applyAlignment="1">
      <alignment horizontal="center"/>
      <protection/>
    </xf>
    <xf numFmtId="166" fontId="23" fillId="0" borderId="53" xfId="46" applyNumberFormat="1" applyFont="1" applyBorder="1" applyAlignment="1">
      <alignment/>
    </xf>
    <xf numFmtId="0" fontId="2" fillId="0" borderId="64" xfId="65" applyFont="1" applyBorder="1" applyAlignment="1">
      <alignment wrapText="1"/>
      <protection/>
    </xf>
    <xf numFmtId="166" fontId="31" fillId="0" borderId="0" xfId="65" applyNumberFormat="1" applyFont="1">
      <alignment/>
      <protection/>
    </xf>
    <xf numFmtId="166" fontId="1" fillId="0" borderId="73" xfId="46" applyNumberFormat="1" applyFont="1" applyBorder="1" applyAlignment="1">
      <alignment horizontal="center"/>
    </xf>
    <xf numFmtId="166" fontId="0" fillId="0" borderId="34" xfId="46" applyNumberFormat="1" applyFont="1" applyBorder="1" applyAlignment="1">
      <alignment horizont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2" xfId="65" applyFont="1" applyBorder="1">
      <alignment/>
      <protection/>
    </xf>
    <xf numFmtId="0" fontId="0" fillId="0" borderId="52" xfId="65" applyFont="1" applyBorder="1" applyAlignment="1">
      <alignment wrapText="1"/>
      <protection/>
    </xf>
    <xf numFmtId="0" fontId="6" fillId="0" borderId="78" xfId="65" applyFont="1" applyBorder="1" applyAlignment="1">
      <alignment wrapText="1"/>
      <protection/>
    </xf>
    <xf numFmtId="0" fontId="0" fillId="0" borderId="64" xfId="68" applyFont="1" applyFill="1" applyBorder="1" applyProtection="1">
      <alignment/>
      <protection locked="0"/>
    </xf>
    <xf numFmtId="164" fontId="0" fillId="0" borderId="64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Alignment="1">
      <alignment/>
    </xf>
    <xf numFmtId="164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17" fillId="0" borderId="33" xfId="72" applyNumberFormat="1" applyFont="1" applyFill="1" applyBorder="1">
      <alignment/>
      <protection/>
    </xf>
    <xf numFmtId="164" fontId="46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9" xfId="0" applyNumberFormat="1" applyFont="1" applyFill="1" applyBorder="1" applyAlignment="1" applyProtection="1">
      <alignment vertical="center" wrapText="1"/>
      <protection locked="0"/>
    </xf>
    <xf numFmtId="164" fontId="46" fillId="0" borderId="15" xfId="0" applyNumberFormat="1" applyFont="1" applyFill="1" applyBorder="1" applyAlignment="1" applyProtection="1">
      <alignment vertical="center" wrapText="1"/>
      <protection locked="0"/>
    </xf>
    <xf numFmtId="166" fontId="47" fillId="0" borderId="63" xfId="46" applyNumberFormat="1" applyFont="1" applyBorder="1" applyAlignment="1">
      <alignment/>
    </xf>
    <xf numFmtId="164" fontId="46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47" fillId="0" borderId="10" xfId="0" applyNumberFormat="1" applyFont="1" applyFill="1" applyBorder="1" applyAlignment="1" applyProtection="1">
      <alignment horizontal="left" vertical="center" wrapText="1" indent="2"/>
      <protection locked="0"/>
    </xf>
    <xf numFmtId="3" fontId="17" fillId="0" borderId="35" xfId="0" applyNumberFormat="1" applyFont="1" applyFill="1" applyBorder="1" applyAlignment="1" applyProtection="1">
      <alignment vertical="center" wrapText="1"/>
      <protection locked="0"/>
    </xf>
    <xf numFmtId="3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 applyProtection="1">
      <alignment vertical="center" wrapText="1"/>
      <protection locked="0"/>
    </xf>
    <xf numFmtId="3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6" xfId="0" applyNumberFormat="1" applyFont="1" applyFill="1" applyBorder="1" applyAlignment="1" applyProtection="1">
      <alignment vertical="center" wrapText="1"/>
      <protection locked="0"/>
    </xf>
    <xf numFmtId="164" fontId="46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37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46" fillId="0" borderId="17" xfId="0" applyNumberFormat="1" applyFont="1" applyFill="1" applyBorder="1" applyAlignment="1" applyProtection="1">
      <alignment vertical="center" wrapText="1"/>
      <protection locked="0"/>
    </xf>
    <xf numFmtId="164" fontId="46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49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6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5" xfId="72" applyFont="1" applyBorder="1" applyAlignment="1">
      <alignment horizontal="center"/>
      <protection/>
    </xf>
    <xf numFmtId="0" fontId="15" fillId="0" borderId="76" xfId="72" applyFont="1" applyBorder="1" applyAlignment="1">
      <alignment horizontal="center"/>
      <protection/>
    </xf>
    <xf numFmtId="3" fontId="17" fillId="0" borderId="24" xfId="72" applyNumberFormat="1" applyFont="1" applyBorder="1" applyAlignment="1">
      <alignment horizontal="right"/>
      <protection/>
    </xf>
    <xf numFmtId="3" fontId="17" fillId="0" borderId="27" xfId="72" applyNumberFormat="1" applyFont="1" applyBorder="1" applyAlignment="1">
      <alignment horizontal="right"/>
      <protection/>
    </xf>
    <xf numFmtId="3" fontId="17" fillId="0" borderId="79" xfId="72" applyNumberFormat="1" applyFont="1" applyBorder="1" applyAlignment="1">
      <alignment horizontal="right"/>
      <protection/>
    </xf>
    <xf numFmtId="3" fontId="17" fillId="0" borderId="12" xfId="72" applyNumberFormat="1" applyFont="1" applyBorder="1" applyAlignment="1">
      <alignment horizontal="right"/>
      <protection/>
    </xf>
    <xf numFmtId="3" fontId="17" fillId="0" borderId="80" xfId="72" applyNumberFormat="1" applyFont="1" applyBorder="1" applyAlignment="1">
      <alignment horizontal="right"/>
      <protection/>
    </xf>
    <xf numFmtId="3" fontId="15" fillId="0" borderId="53" xfId="72" applyNumberFormat="1" applyFont="1" applyBorder="1" applyAlignment="1">
      <alignment horizontal="center"/>
      <protection/>
    </xf>
    <xf numFmtId="3" fontId="17" fillId="0" borderId="15" xfId="72" applyNumberFormat="1" applyFont="1" applyBorder="1" applyAlignment="1">
      <alignment horizontal="right"/>
      <protection/>
    </xf>
    <xf numFmtId="3" fontId="17" fillId="0" borderId="14" xfId="72" applyNumberFormat="1" applyFont="1" applyBorder="1" applyAlignment="1">
      <alignment horizontal="right"/>
      <protection/>
    </xf>
    <xf numFmtId="3" fontId="17" fillId="0" borderId="11" xfId="72" applyNumberFormat="1" applyFont="1" applyBorder="1" applyAlignment="1">
      <alignment horizontal="right"/>
      <protection/>
    </xf>
    <xf numFmtId="3" fontId="17" fillId="0" borderId="52" xfId="72" applyNumberFormat="1" applyFont="1" applyBorder="1" applyAlignment="1">
      <alignment horizontal="right"/>
      <protection/>
    </xf>
    <xf numFmtId="3" fontId="15" fillId="0" borderId="34" xfId="72" applyNumberFormat="1" applyFont="1" applyBorder="1" applyAlignment="1">
      <alignment horizontal="center"/>
      <protection/>
    </xf>
    <xf numFmtId="3" fontId="17" fillId="0" borderId="17" xfId="46" applyNumberFormat="1" applyFont="1" applyBorder="1" applyAlignment="1" quotePrefix="1">
      <alignment horizontal="right"/>
    </xf>
    <xf numFmtId="3" fontId="15" fillId="0" borderId="33" xfId="72" applyNumberFormat="1" applyFont="1" applyBorder="1" applyAlignment="1">
      <alignment horizontal="center"/>
      <protection/>
    </xf>
    <xf numFmtId="3" fontId="15" fillId="0" borderId="34" xfId="72" applyNumberFormat="1" applyFont="1" applyBorder="1" applyAlignment="1">
      <alignment horizontal="center"/>
      <protection/>
    </xf>
    <xf numFmtId="3" fontId="17" fillId="0" borderId="41" xfId="72" applyNumberFormat="1" applyFont="1" applyBorder="1" applyAlignment="1">
      <alignment horizontal="right"/>
      <protection/>
    </xf>
    <xf numFmtId="3" fontId="15" fillId="0" borderId="37" xfId="72" applyNumberFormat="1" applyFont="1" applyBorder="1" applyAlignment="1">
      <alignment horizontal="center"/>
      <protection/>
    </xf>
    <xf numFmtId="3" fontId="15" fillId="0" borderId="73" xfId="72" applyNumberFormat="1" applyFont="1" applyBorder="1" applyAlignment="1">
      <alignment horizontal="center"/>
      <protection/>
    </xf>
    <xf numFmtId="3" fontId="15" fillId="0" borderId="48" xfId="46" applyNumberFormat="1" applyFont="1" applyBorder="1" applyAlignment="1">
      <alignment horizontal="right"/>
    </xf>
    <xf numFmtId="166" fontId="23" fillId="0" borderId="35" xfId="46" applyNumberFormat="1" applyFont="1" applyBorder="1" applyAlignment="1">
      <alignment horizontal="center"/>
    </xf>
    <xf numFmtId="0" fontId="6" fillId="0" borderId="48" xfId="65" applyFont="1" applyBorder="1" applyAlignment="1">
      <alignment wrapText="1"/>
      <protection/>
    </xf>
    <xf numFmtId="0" fontId="6" fillId="0" borderId="42" xfId="65" applyFont="1" applyBorder="1" applyAlignment="1">
      <alignment wrapText="1"/>
      <protection/>
    </xf>
    <xf numFmtId="0" fontId="13" fillId="0" borderId="72" xfId="65" applyFont="1" applyBorder="1" applyAlignment="1">
      <alignment horizontal="left"/>
      <protection/>
    </xf>
    <xf numFmtId="166" fontId="40" fillId="0" borderId="69" xfId="65" applyNumberFormat="1" applyFont="1" applyBorder="1" applyAlignment="1">
      <alignment horizontal="center"/>
      <protection/>
    </xf>
    <xf numFmtId="3" fontId="42" fillId="0" borderId="17" xfId="66" applyNumberFormat="1" applyFont="1" applyBorder="1">
      <alignment/>
      <protection/>
    </xf>
    <xf numFmtId="3" fontId="42" fillId="0" borderId="19" xfId="66" applyNumberFormat="1" applyFont="1" applyBorder="1">
      <alignment/>
      <protection/>
    </xf>
    <xf numFmtId="3" fontId="42" fillId="0" borderId="15" xfId="66" applyNumberFormat="1" applyFont="1" applyBorder="1">
      <alignment/>
      <protection/>
    </xf>
    <xf numFmtId="164" fontId="17" fillId="0" borderId="29" xfId="68" applyNumberFormat="1" applyFont="1" applyFill="1" applyBorder="1" applyAlignment="1" applyProtection="1">
      <alignment horizontal="right" vertical="center" wrapText="1" indent="1"/>
      <protection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46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49" fillId="0" borderId="25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70" applyFont="1" applyFill="1" applyAlignment="1" applyProtection="1">
      <alignment vertical="center"/>
      <protection locked="0"/>
    </xf>
    <xf numFmtId="0" fontId="17" fillId="0" borderId="0" xfId="66" applyFont="1">
      <alignment/>
      <protection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3" fontId="17" fillId="0" borderId="21" xfId="46" applyNumberFormat="1" applyFont="1" applyBorder="1" applyAlignment="1" quotePrefix="1">
      <alignment horizontal="right"/>
    </xf>
    <xf numFmtId="3" fontId="17" fillId="0" borderId="81" xfId="46" applyNumberFormat="1" applyFont="1" applyBorder="1" applyAlignment="1">
      <alignment horizontal="right"/>
    </xf>
    <xf numFmtId="3" fontId="17" fillId="0" borderId="15" xfId="46" applyNumberFormat="1" applyFont="1" applyBorder="1" applyAlignment="1">
      <alignment horizontal="right"/>
    </xf>
    <xf numFmtId="164" fontId="17" fillId="0" borderId="10" xfId="70" applyNumberFormat="1" applyFont="1" applyFill="1" applyBorder="1" applyAlignment="1" applyProtection="1">
      <alignment vertical="center"/>
      <protection locked="0"/>
    </xf>
    <xf numFmtId="164" fontId="15" fillId="0" borderId="26" xfId="70" applyNumberFormat="1" applyFont="1" applyFill="1" applyBorder="1" applyAlignment="1" applyProtection="1">
      <alignment vertical="center"/>
      <protection/>
    </xf>
    <xf numFmtId="164" fontId="15" fillId="0" borderId="25" xfId="70" applyNumberFormat="1" applyFont="1" applyFill="1" applyBorder="1" applyAlignment="1" applyProtection="1">
      <alignment vertical="center"/>
      <protection/>
    </xf>
    <xf numFmtId="164" fontId="15" fillId="0" borderId="36" xfId="70" applyNumberFormat="1" applyFont="1" applyFill="1" applyBorder="1" applyAlignment="1" applyProtection="1">
      <alignment vertical="center"/>
      <protection/>
    </xf>
    <xf numFmtId="166" fontId="47" fillId="0" borderId="53" xfId="46" applyNumberFormat="1" applyFont="1" applyBorder="1" applyAlignment="1">
      <alignment horizontal="center"/>
    </xf>
    <xf numFmtId="166" fontId="28" fillId="0" borderId="42" xfId="46" applyNumberFormat="1" applyFont="1" applyBorder="1" applyAlignment="1">
      <alignment horizontal="center"/>
    </xf>
    <xf numFmtId="164" fontId="17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47" fillId="0" borderId="11" xfId="46" applyNumberFormat="1" applyFont="1" applyFill="1" applyBorder="1" applyAlignment="1" applyProtection="1">
      <alignment/>
      <protection locked="0"/>
    </xf>
    <xf numFmtId="164" fontId="46" fillId="0" borderId="64" xfId="0" applyNumberFormat="1" applyFont="1" applyFill="1" applyBorder="1" applyAlignment="1" applyProtection="1">
      <alignment horizontal="left" vertical="center" wrapText="1"/>
      <protection locked="0"/>
    </xf>
    <xf numFmtId="164" fontId="46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49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50" xfId="68" applyNumberFormat="1" applyFont="1" applyFill="1" applyBorder="1" applyAlignment="1" applyProtection="1">
      <alignment horizontal="right" vertical="center" wrapText="1" indent="1"/>
      <protection locked="0"/>
    </xf>
    <xf numFmtId="164" fontId="49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38" xfId="72" applyNumberFormat="1" applyFont="1" applyBorder="1" applyAlignment="1">
      <alignment horizontal="center"/>
      <protection/>
    </xf>
    <xf numFmtId="3" fontId="17" fillId="0" borderId="17" xfId="72" applyNumberFormat="1" applyFont="1" applyBorder="1" applyAlignment="1">
      <alignment horizontal="right"/>
      <protection/>
    </xf>
    <xf numFmtId="3" fontId="17" fillId="0" borderId="78" xfId="46" applyNumberFormat="1" applyFont="1" applyBorder="1" applyAlignment="1">
      <alignment horizontal="right"/>
    </xf>
    <xf numFmtId="3" fontId="4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6" fillId="0" borderId="11" xfId="0" applyNumberFormat="1" applyFont="1" applyFill="1" applyBorder="1" applyAlignment="1" applyProtection="1">
      <alignment vertical="center" wrapText="1"/>
      <protection locked="0"/>
    </xf>
    <xf numFmtId="3" fontId="14" fillId="0" borderId="11" xfId="66" applyNumberFormat="1" applyFont="1" applyFill="1" applyBorder="1">
      <alignment/>
      <protection/>
    </xf>
    <xf numFmtId="3" fontId="42" fillId="0" borderId="20" xfId="66" applyNumberFormat="1" applyFont="1" applyBorder="1" applyAlignment="1">
      <alignment horizontal="center"/>
      <protection/>
    </xf>
    <xf numFmtId="3" fontId="42" fillId="0" borderId="17" xfId="66" applyNumberFormat="1" applyFont="1" applyFill="1" applyBorder="1">
      <alignment/>
      <protection/>
    </xf>
    <xf numFmtId="3" fontId="42" fillId="0" borderId="13" xfId="66" applyNumberFormat="1" applyFont="1" applyBorder="1" applyAlignment="1">
      <alignment horizontal="center"/>
      <protection/>
    </xf>
    <xf numFmtId="0" fontId="3" fillId="0" borderId="20" xfId="68" applyFont="1" applyFill="1" applyBorder="1" applyAlignment="1">
      <alignment horizontal="center" vertical="center" wrapText="1"/>
      <protection/>
    </xf>
    <xf numFmtId="164" fontId="16" fillId="0" borderId="40" xfId="68" applyNumberFormat="1" applyFont="1" applyFill="1" applyBorder="1" applyAlignment="1" applyProtection="1">
      <alignment horizontal="left" vertical="center"/>
      <protection/>
    </xf>
    <xf numFmtId="164" fontId="6" fillId="0" borderId="0" xfId="68" applyNumberFormat="1" applyFont="1" applyFill="1" applyBorder="1" applyAlignment="1" applyProtection="1">
      <alignment horizontal="center" vertical="center"/>
      <protection/>
    </xf>
    <xf numFmtId="164" fontId="16" fillId="0" borderId="40" xfId="68" applyNumberFormat="1" applyFont="1" applyFill="1" applyBorder="1" applyAlignment="1" applyProtection="1">
      <alignment horizontal="left"/>
      <protection/>
    </xf>
    <xf numFmtId="0" fontId="6" fillId="0" borderId="0" xfId="68" applyFont="1" applyFill="1" applyAlignment="1" applyProtection="1">
      <alignment horizont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8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8" xfId="68" applyFont="1" applyFill="1" applyBorder="1" applyAlignment="1">
      <alignment horizontal="center" vertical="center" wrapText="1"/>
      <protection/>
    </xf>
    <xf numFmtId="0" fontId="3" fillId="0" borderId="33" xfId="68" applyFont="1" applyFill="1" applyBorder="1" applyAlignment="1">
      <alignment horizontal="center" vertical="center" wrapText="1"/>
      <protection/>
    </xf>
    <xf numFmtId="0" fontId="3" fillId="0" borderId="19" xfId="68" applyFont="1" applyFill="1" applyBorder="1" applyAlignment="1">
      <alignment horizontal="center" vertical="center" wrapText="1"/>
      <protection/>
    </xf>
    <xf numFmtId="0" fontId="3" fillId="0" borderId="13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15" fillId="0" borderId="48" xfId="72" applyFont="1" applyBorder="1" applyAlignment="1">
      <alignment horizontal="left"/>
      <protection/>
    </xf>
    <xf numFmtId="0" fontId="31" fillId="0" borderId="49" xfId="72" applyBorder="1" applyAlignment="1">
      <alignment horizontal="left"/>
      <protection/>
    </xf>
    <xf numFmtId="0" fontId="31" fillId="0" borderId="55" xfId="72" applyBorder="1" applyAlignment="1">
      <alignment horizontal="left"/>
      <protection/>
    </xf>
    <xf numFmtId="0" fontId="15" fillId="0" borderId="38" xfId="72" applyFont="1" applyBorder="1" applyAlignment="1">
      <alignment horizontal="center" wrapText="1"/>
      <protection/>
    </xf>
    <xf numFmtId="0" fontId="32" fillId="0" borderId="26" xfId="69" applyFont="1" applyBorder="1" applyAlignment="1">
      <alignment wrapText="1"/>
      <protection/>
    </xf>
    <xf numFmtId="0" fontId="22" fillId="0" borderId="0" xfId="69" applyFont="1" applyFill="1" applyAlignment="1">
      <alignment horizontal="center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5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70" applyFont="1" applyFill="1" applyBorder="1" applyAlignment="1" applyProtection="1">
      <alignment horizontal="left" vertical="center" indent="1"/>
      <protection/>
    </xf>
    <xf numFmtId="0" fontId="16" fillId="0" borderId="49" xfId="70" applyFont="1" applyFill="1" applyBorder="1" applyAlignment="1" applyProtection="1">
      <alignment horizontal="left" vertical="center" indent="1"/>
      <protection/>
    </xf>
    <xf numFmtId="0" fontId="16" fillId="0" borderId="55" xfId="70" applyFont="1" applyFill="1" applyBorder="1" applyAlignment="1" applyProtection="1">
      <alignment horizontal="left" vertical="center" indent="1"/>
      <protection/>
    </xf>
    <xf numFmtId="0" fontId="6" fillId="0" borderId="0" xfId="70" applyFont="1" applyFill="1" applyAlignment="1" applyProtection="1">
      <alignment horizontal="center" wrapText="1"/>
      <protection/>
    </xf>
    <xf numFmtId="0" fontId="6" fillId="0" borderId="0" xfId="70" applyFont="1" applyFill="1" applyAlignment="1" applyProtection="1">
      <alignment horizontal="center"/>
      <protection/>
    </xf>
    <xf numFmtId="0" fontId="8" fillId="0" borderId="0" xfId="65" applyFont="1" applyAlignment="1">
      <alignment horizontal="right"/>
      <protection/>
    </xf>
    <xf numFmtId="0" fontId="3" fillId="0" borderId="68" xfId="65" applyFont="1" applyBorder="1" applyAlignment="1">
      <alignment horizontal="center" vertical="center" wrapText="1"/>
      <protection/>
    </xf>
    <xf numFmtId="0" fontId="3" fillId="0" borderId="35" xfId="65" applyFont="1" applyBorder="1" applyAlignment="1">
      <alignment horizontal="center" vertical="center" wrapText="1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7" fillId="0" borderId="47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6" fillId="0" borderId="20" xfId="66" applyFont="1" applyBorder="1" applyAlignment="1">
      <alignment horizontal="center"/>
      <protection/>
    </xf>
    <xf numFmtId="0" fontId="6" fillId="0" borderId="13" xfId="66" applyFont="1" applyBorder="1" applyAlignment="1">
      <alignment horizontal="center"/>
      <protection/>
    </xf>
    <xf numFmtId="0" fontId="6" fillId="0" borderId="28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abinet\2015\04\RENDELETEK\RENDES_04.2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  <sheetData sheetId="1">
        <row r="3">
          <cell r="C3" t="str">
            <v>2015. évi előirányzat</v>
          </cell>
        </row>
      </sheetData>
      <sheetData sheetId="5">
        <row r="4">
          <cell r="C4" t="str">
            <v>2015.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0">
    <tabColor rgb="FF92D050"/>
  </sheetPr>
  <dimension ref="A1:I159"/>
  <sheetViews>
    <sheetView tabSelected="1" zoomScaleSheetLayoutView="100" workbookViewId="0" topLeftCell="A58">
      <selection activeCell="C95" sqref="C95"/>
    </sheetView>
  </sheetViews>
  <sheetFormatPr defaultColWidth="9.00390625" defaultRowHeight="12.75"/>
  <cols>
    <col min="1" max="1" width="9.50390625" style="262" customWidth="1"/>
    <col min="2" max="2" width="91.625" style="262" customWidth="1"/>
    <col min="3" max="3" width="21.625" style="263" customWidth="1"/>
    <col min="4" max="4" width="9.00390625" style="275" customWidth="1"/>
    <col min="5" max="16384" width="9.375" style="275" customWidth="1"/>
  </cols>
  <sheetData>
    <row r="1" spans="1:3" ht="15.75" customHeight="1">
      <c r="A1" s="784" t="s">
        <v>14</v>
      </c>
      <c r="B1" s="784"/>
      <c r="C1" s="784"/>
    </row>
    <row r="2" spans="1:3" ht="15.75" customHeight="1" thickBot="1">
      <c r="A2" s="783" t="s">
        <v>133</v>
      </c>
      <c r="B2" s="783"/>
      <c r="C2" s="194" t="s">
        <v>179</v>
      </c>
    </row>
    <row r="3" spans="1:3" ht="37.5" customHeight="1" thickBot="1">
      <c r="A3" s="22" t="s">
        <v>72</v>
      </c>
      <c r="B3" s="23" t="s">
        <v>16</v>
      </c>
      <c r="C3" s="39" t="str">
        <f>+CONCATENATE(LEFT('[1]ÖSSZEFÜGGÉSEK'!A5,4),". évi előirányzat")</f>
        <v>2015. évi előirányzat</v>
      </c>
    </row>
    <row r="4" spans="1:3" s="276" customFormat="1" ht="12" customHeight="1" thickBot="1">
      <c r="A4" s="270" t="s">
        <v>549</v>
      </c>
      <c r="B4" s="271" t="s">
        <v>550</v>
      </c>
      <c r="C4" s="272" t="s">
        <v>551</v>
      </c>
    </row>
    <row r="5" spans="1:3" s="277" customFormat="1" ht="12" customHeight="1" thickBot="1">
      <c r="A5" s="19" t="s">
        <v>17</v>
      </c>
      <c r="B5" s="20" t="s">
        <v>201</v>
      </c>
      <c r="C5" s="185">
        <f>+C6+C7+C8+C9+C10+C11</f>
        <v>1023594</v>
      </c>
    </row>
    <row r="6" spans="1:3" s="277" customFormat="1" ht="12" customHeight="1">
      <c r="A6" s="14" t="s">
        <v>100</v>
      </c>
      <c r="B6" s="278" t="s">
        <v>202</v>
      </c>
      <c r="C6" s="318">
        <v>233809</v>
      </c>
    </row>
    <row r="7" spans="1:3" s="277" customFormat="1" ht="12" customHeight="1">
      <c r="A7" s="13" t="s">
        <v>101</v>
      </c>
      <c r="B7" s="279" t="s">
        <v>203</v>
      </c>
      <c r="C7" s="189">
        <v>195774</v>
      </c>
    </row>
    <row r="8" spans="1:3" s="277" customFormat="1" ht="12" customHeight="1">
      <c r="A8" s="13" t="s">
        <v>102</v>
      </c>
      <c r="B8" s="279" t="s">
        <v>204</v>
      </c>
      <c r="C8" s="189">
        <v>466800</v>
      </c>
    </row>
    <row r="9" spans="1:3" s="277" customFormat="1" ht="12" customHeight="1">
      <c r="A9" s="13" t="s">
        <v>103</v>
      </c>
      <c r="B9" s="279" t="s">
        <v>205</v>
      </c>
      <c r="C9" s="189">
        <v>25945</v>
      </c>
    </row>
    <row r="10" spans="1:3" s="277" customFormat="1" ht="12" customHeight="1">
      <c r="A10" s="13" t="s">
        <v>130</v>
      </c>
      <c r="B10" s="181" t="s">
        <v>552</v>
      </c>
      <c r="C10" s="687">
        <v>101266</v>
      </c>
    </row>
    <row r="11" spans="1:3" s="277" customFormat="1" ht="12" customHeight="1" thickBot="1">
      <c r="A11" s="15" t="s">
        <v>104</v>
      </c>
      <c r="B11" s="182" t="s">
        <v>553</v>
      </c>
      <c r="C11" s="186"/>
    </row>
    <row r="12" spans="1:3" s="277" customFormat="1" ht="12" customHeight="1" thickBot="1">
      <c r="A12" s="19" t="s">
        <v>18</v>
      </c>
      <c r="B12" s="180" t="s">
        <v>206</v>
      </c>
      <c r="C12" s="185">
        <f>+C13+C14+C15+C16+C17</f>
        <v>597760</v>
      </c>
    </row>
    <row r="13" spans="1:3" s="277" customFormat="1" ht="12" customHeight="1">
      <c r="A13" s="14" t="s">
        <v>106</v>
      </c>
      <c r="B13" s="278" t="s">
        <v>207</v>
      </c>
      <c r="C13" s="187"/>
    </row>
    <row r="14" spans="1:3" s="277" customFormat="1" ht="12" customHeight="1">
      <c r="A14" s="13" t="s">
        <v>107</v>
      </c>
      <c r="B14" s="279" t="s">
        <v>208</v>
      </c>
      <c r="C14" s="186"/>
    </row>
    <row r="15" spans="1:3" s="277" customFormat="1" ht="12" customHeight="1">
      <c r="A15" s="13" t="s">
        <v>108</v>
      </c>
      <c r="B15" s="279" t="s">
        <v>376</v>
      </c>
      <c r="C15" s="186"/>
    </row>
    <row r="16" spans="1:3" s="277" customFormat="1" ht="12" customHeight="1">
      <c r="A16" s="13" t="s">
        <v>109</v>
      </c>
      <c r="B16" s="279" t="s">
        <v>377</v>
      </c>
      <c r="C16" s="186"/>
    </row>
    <row r="17" spans="1:3" s="277" customFormat="1" ht="12" customHeight="1">
      <c r="A17" s="13" t="s">
        <v>110</v>
      </c>
      <c r="B17" s="279" t="s">
        <v>209</v>
      </c>
      <c r="C17" s="687">
        <v>597760</v>
      </c>
    </row>
    <row r="18" spans="1:3" s="277" customFormat="1" ht="12" customHeight="1" thickBot="1">
      <c r="A18" s="15" t="s">
        <v>119</v>
      </c>
      <c r="B18" s="182" t="s">
        <v>210</v>
      </c>
      <c r="C18" s="267">
        <v>48331</v>
      </c>
    </row>
    <row r="19" spans="1:3" s="277" customFormat="1" ht="12" customHeight="1" thickBot="1">
      <c r="A19" s="19" t="s">
        <v>19</v>
      </c>
      <c r="B19" s="20" t="s">
        <v>211</v>
      </c>
      <c r="C19" s="185">
        <f>+C20+C21+C22+C23+C24</f>
        <v>412867</v>
      </c>
    </row>
    <row r="20" spans="1:3" s="277" customFormat="1" ht="12" customHeight="1">
      <c r="A20" s="14" t="s">
        <v>89</v>
      </c>
      <c r="B20" s="278" t="s">
        <v>212</v>
      </c>
      <c r="C20" s="318">
        <v>5361</v>
      </c>
    </row>
    <row r="21" spans="1:3" s="277" customFormat="1" ht="12" customHeight="1">
      <c r="A21" s="13" t="s">
        <v>90</v>
      </c>
      <c r="B21" s="279" t="s">
        <v>213</v>
      </c>
      <c r="C21" s="189"/>
    </row>
    <row r="22" spans="1:3" s="277" customFormat="1" ht="12" customHeight="1">
      <c r="A22" s="13" t="s">
        <v>91</v>
      </c>
      <c r="B22" s="279" t="s">
        <v>378</v>
      </c>
      <c r="C22" s="189"/>
    </row>
    <row r="23" spans="1:3" s="277" customFormat="1" ht="12" customHeight="1">
      <c r="A23" s="13" t="s">
        <v>92</v>
      </c>
      <c r="B23" s="279" t="s">
        <v>379</v>
      </c>
      <c r="C23" s="189"/>
    </row>
    <row r="24" spans="1:3" s="277" customFormat="1" ht="12" customHeight="1">
      <c r="A24" s="13" t="s">
        <v>142</v>
      </c>
      <c r="B24" s="279" t="s">
        <v>214</v>
      </c>
      <c r="C24" s="189">
        <v>407506</v>
      </c>
    </row>
    <row r="25" spans="1:3" s="277" customFormat="1" ht="12" customHeight="1" thickBot="1">
      <c r="A25" s="15" t="s">
        <v>143</v>
      </c>
      <c r="B25" s="280" t="s">
        <v>215</v>
      </c>
      <c r="C25" s="267">
        <v>406971</v>
      </c>
    </row>
    <row r="26" spans="1:3" s="277" customFormat="1" ht="12" customHeight="1" thickBot="1">
      <c r="A26" s="19" t="s">
        <v>144</v>
      </c>
      <c r="B26" s="20" t="s">
        <v>216</v>
      </c>
      <c r="C26" s="190">
        <f>+C27+C31+C32+C33</f>
        <v>294863</v>
      </c>
    </row>
    <row r="27" spans="1:3" s="277" customFormat="1" ht="12" customHeight="1">
      <c r="A27" s="14" t="s">
        <v>217</v>
      </c>
      <c r="B27" s="278" t="s">
        <v>554</v>
      </c>
      <c r="C27" s="273">
        <f>+C28+C29+C30</f>
        <v>260863</v>
      </c>
    </row>
    <row r="28" spans="1:3" s="277" customFormat="1" ht="12" customHeight="1">
      <c r="A28" s="13" t="s">
        <v>218</v>
      </c>
      <c r="B28" s="279" t="s">
        <v>223</v>
      </c>
      <c r="C28" s="186">
        <v>72000</v>
      </c>
    </row>
    <row r="29" spans="1:3" s="277" customFormat="1" ht="12" customHeight="1">
      <c r="A29" s="13" t="s">
        <v>219</v>
      </c>
      <c r="B29" s="279" t="s">
        <v>690</v>
      </c>
      <c r="C29" s="186">
        <v>188698</v>
      </c>
    </row>
    <row r="30" spans="1:3" s="277" customFormat="1" ht="12" customHeight="1">
      <c r="A30" s="13" t="s">
        <v>220</v>
      </c>
      <c r="B30" s="279" t="s">
        <v>691</v>
      </c>
      <c r="C30" s="189">
        <v>165</v>
      </c>
    </row>
    <row r="31" spans="1:3" s="277" customFormat="1" ht="12" customHeight="1">
      <c r="A31" s="13" t="s">
        <v>692</v>
      </c>
      <c r="B31" s="279" t="s">
        <v>225</v>
      </c>
      <c r="C31" s="186">
        <v>26000</v>
      </c>
    </row>
    <row r="32" spans="1:3" s="277" customFormat="1" ht="12" customHeight="1">
      <c r="A32" s="13" t="s">
        <v>222</v>
      </c>
      <c r="B32" s="279" t="s">
        <v>226</v>
      </c>
      <c r="C32" s="186"/>
    </row>
    <row r="33" spans="1:3" s="277" customFormat="1" ht="12" customHeight="1" thickBot="1">
      <c r="A33" s="15" t="s">
        <v>693</v>
      </c>
      <c r="B33" s="280" t="s">
        <v>227</v>
      </c>
      <c r="C33" s="267">
        <v>8000</v>
      </c>
    </row>
    <row r="34" spans="1:3" s="277" customFormat="1" ht="12" customHeight="1" thickBot="1">
      <c r="A34" s="19" t="s">
        <v>21</v>
      </c>
      <c r="B34" s="20" t="s">
        <v>557</v>
      </c>
      <c r="C34" s="185">
        <f>SUM(C35:C45)</f>
        <v>443281</v>
      </c>
    </row>
    <row r="35" spans="1:3" s="277" customFormat="1" ht="12" customHeight="1">
      <c r="A35" s="14" t="s">
        <v>93</v>
      </c>
      <c r="B35" s="278" t="s">
        <v>230</v>
      </c>
      <c r="C35" s="689">
        <v>21125</v>
      </c>
    </row>
    <row r="36" spans="1:3" s="277" customFormat="1" ht="12" customHeight="1">
      <c r="A36" s="13" t="s">
        <v>94</v>
      </c>
      <c r="B36" s="279" t="s">
        <v>231</v>
      </c>
      <c r="C36" s="189">
        <v>75046</v>
      </c>
    </row>
    <row r="37" spans="1:3" s="277" customFormat="1" ht="12" customHeight="1">
      <c r="A37" s="13" t="s">
        <v>95</v>
      </c>
      <c r="B37" s="279" t="s">
        <v>232</v>
      </c>
      <c r="C37" s="189">
        <v>82478</v>
      </c>
    </row>
    <row r="38" spans="1:3" s="277" customFormat="1" ht="12" customHeight="1">
      <c r="A38" s="13" t="s">
        <v>146</v>
      </c>
      <c r="B38" s="279" t="s">
        <v>233</v>
      </c>
      <c r="C38" s="189">
        <v>16351</v>
      </c>
    </row>
    <row r="39" spans="1:3" s="277" customFormat="1" ht="12" customHeight="1">
      <c r="A39" s="13" t="s">
        <v>147</v>
      </c>
      <c r="B39" s="279" t="s">
        <v>234</v>
      </c>
      <c r="C39" s="189">
        <v>181188</v>
      </c>
    </row>
    <row r="40" spans="1:3" s="277" customFormat="1" ht="12" customHeight="1">
      <c r="A40" s="13" t="s">
        <v>148</v>
      </c>
      <c r="B40" s="279" t="s">
        <v>235</v>
      </c>
      <c r="C40" s="186">
        <v>41378</v>
      </c>
    </row>
    <row r="41" spans="1:3" s="277" customFormat="1" ht="12" customHeight="1">
      <c r="A41" s="13" t="s">
        <v>149</v>
      </c>
      <c r="B41" s="279" t="s">
        <v>236</v>
      </c>
      <c r="C41" s="687">
        <v>19799</v>
      </c>
    </row>
    <row r="42" spans="1:3" s="277" customFormat="1" ht="12" customHeight="1">
      <c r="A42" s="13" t="s">
        <v>150</v>
      </c>
      <c r="B42" s="279" t="s">
        <v>237</v>
      </c>
      <c r="C42" s="186">
        <v>255</v>
      </c>
    </row>
    <row r="43" spans="1:3" s="277" customFormat="1" ht="12" customHeight="1">
      <c r="A43" s="13" t="s">
        <v>228</v>
      </c>
      <c r="B43" s="279" t="s">
        <v>238</v>
      </c>
      <c r="C43" s="189"/>
    </row>
    <row r="44" spans="1:3" s="277" customFormat="1" ht="12" customHeight="1">
      <c r="A44" s="15" t="s">
        <v>229</v>
      </c>
      <c r="B44" s="280" t="s">
        <v>558</v>
      </c>
      <c r="C44" s="267"/>
    </row>
    <row r="45" spans="1:3" s="277" customFormat="1" ht="12" customHeight="1" thickBot="1">
      <c r="A45" s="15" t="s">
        <v>559</v>
      </c>
      <c r="B45" s="182" t="s">
        <v>239</v>
      </c>
      <c r="C45" s="267">
        <v>5661</v>
      </c>
    </row>
    <row r="46" spans="1:3" s="277" customFormat="1" ht="12" customHeight="1" thickBot="1">
      <c r="A46" s="19" t="s">
        <v>22</v>
      </c>
      <c r="B46" s="20" t="s">
        <v>240</v>
      </c>
      <c r="C46" s="185">
        <f>SUM(C47:C51)</f>
        <v>5918</v>
      </c>
    </row>
    <row r="47" spans="1:3" s="277" customFormat="1" ht="12" customHeight="1">
      <c r="A47" s="14" t="s">
        <v>96</v>
      </c>
      <c r="B47" s="278" t="s">
        <v>244</v>
      </c>
      <c r="C47" s="318"/>
    </row>
    <row r="48" spans="1:3" s="277" customFormat="1" ht="12" customHeight="1">
      <c r="A48" s="13" t="s">
        <v>97</v>
      </c>
      <c r="B48" s="279" t="s">
        <v>245</v>
      </c>
      <c r="C48" s="687">
        <v>5918</v>
      </c>
    </row>
    <row r="49" spans="1:3" s="277" customFormat="1" ht="12" customHeight="1">
      <c r="A49" s="13" t="s">
        <v>241</v>
      </c>
      <c r="B49" s="279" t="s">
        <v>246</v>
      </c>
      <c r="C49" s="189"/>
    </row>
    <row r="50" spans="1:3" s="277" customFormat="1" ht="12" customHeight="1">
      <c r="A50" s="13" t="s">
        <v>242</v>
      </c>
      <c r="B50" s="279" t="s">
        <v>247</v>
      </c>
      <c r="C50" s="189"/>
    </row>
    <row r="51" spans="1:3" s="277" customFormat="1" ht="12" customHeight="1" thickBot="1">
      <c r="A51" s="15" t="s">
        <v>243</v>
      </c>
      <c r="B51" s="182" t="s">
        <v>248</v>
      </c>
      <c r="C51" s="267"/>
    </row>
    <row r="52" spans="1:3" s="277" customFormat="1" ht="12" customHeight="1" thickBot="1">
      <c r="A52" s="19" t="s">
        <v>151</v>
      </c>
      <c r="B52" s="20" t="s">
        <v>249</v>
      </c>
      <c r="C52" s="185">
        <f>SUM(C53:C55)</f>
        <v>13910</v>
      </c>
    </row>
    <row r="53" spans="1:3" s="277" customFormat="1" ht="12" customHeight="1">
      <c r="A53" s="14" t="s">
        <v>98</v>
      </c>
      <c r="B53" s="278" t="s">
        <v>250</v>
      </c>
      <c r="C53" s="187"/>
    </row>
    <row r="54" spans="1:3" s="277" customFormat="1" ht="12" customHeight="1">
      <c r="A54" s="13" t="s">
        <v>99</v>
      </c>
      <c r="B54" s="279" t="s">
        <v>380</v>
      </c>
      <c r="C54" s="189">
        <v>13710</v>
      </c>
    </row>
    <row r="55" spans="1:3" s="277" customFormat="1" ht="12" customHeight="1">
      <c r="A55" s="13" t="s">
        <v>253</v>
      </c>
      <c r="B55" s="279" t="s">
        <v>251</v>
      </c>
      <c r="C55" s="189">
        <v>200</v>
      </c>
    </row>
    <row r="56" spans="1:3" s="277" customFormat="1" ht="12" customHeight="1" thickBot="1">
      <c r="A56" s="15" t="s">
        <v>254</v>
      </c>
      <c r="B56" s="182" t="s">
        <v>252</v>
      </c>
      <c r="C56" s="188"/>
    </row>
    <row r="57" spans="1:3" s="277" customFormat="1" ht="12" customHeight="1" thickBot="1">
      <c r="A57" s="19" t="s">
        <v>24</v>
      </c>
      <c r="B57" s="180" t="s">
        <v>255</v>
      </c>
      <c r="C57" s="185">
        <f>SUM(C58:C60)</f>
        <v>4937</v>
      </c>
    </row>
    <row r="58" spans="1:3" s="277" customFormat="1" ht="12" customHeight="1">
      <c r="A58" s="14" t="s">
        <v>152</v>
      </c>
      <c r="B58" s="278" t="s">
        <v>257</v>
      </c>
      <c r="C58" s="189"/>
    </row>
    <row r="59" spans="1:3" s="277" customFormat="1" ht="12" customHeight="1">
      <c r="A59" s="13" t="s">
        <v>153</v>
      </c>
      <c r="B59" s="279" t="s">
        <v>381</v>
      </c>
      <c r="C59" s="189"/>
    </row>
    <row r="60" spans="1:3" s="277" customFormat="1" ht="12" customHeight="1">
      <c r="A60" s="13" t="s">
        <v>180</v>
      </c>
      <c r="B60" s="279" t="s">
        <v>258</v>
      </c>
      <c r="C60" s="687">
        <v>4937</v>
      </c>
    </row>
    <row r="61" spans="1:3" s="277" customFormat="1" ht="12" customHeight="1" thickBot="1">
      <c r="A61" s="15" t="s">
        <v>256</v>
      </c>
      <c r="B61" s="182" t="s">
        <v>259</v>
      </c>
      <c r="C61" s="189"/>
    </row>
    <row r="62" spans="1:3" s="277" customFormat="1" ht="12" customHeight="1" thickBot="1">
      <c r="A62" s="633" t="s">
        <v>560</v>
      </c>
      <c r="B62" s="20" t="s">
        <v>260</v>
      </c>
      <c r="C62" s="190">
        <f>+C5+C12+C19+C26+C34+C46+C52+C57</f>
        <v>2797130</v>
      </c>
    </row>
    <row r="63" spans="1:3" s="277" customFormat="1" ht="12" customHeight="1" thickBot="1">
      <c r="A63" s="634" t="s">
        <v>261</v>
      </c>
      <c r="B63" s="180" t="s">
        <v>262</v>
      </c>
      <c r="C63" s="185">
        <f>SUM(C64:C66)</f>
        <v>100000</v>
      </c>
    </row>
    <row r="64" spans="1:3" s="277" customFormat="1" ht="12" customHeight="1">
      <c r="A64" s="14" t="s">
        <v>293</v>
      </c>
      <c r="B64" s="278" t="s">
        <v>263</v>
      </c>
      <c r="C64" s="189">
        <v>0</v>
      </c>
    </row>
    <row r="65" spans="1:3" s="277" customFormat="1" ht="12" customHeight="1">
      <c r="A65" s="13" t="s">
        <v>302</v>
      </c>
      <c r="B65" s="279" t="s">
        <v>264</v>
      </c>
      <c r="C65" s="189">
        <v>100000</v>
      </c>
    </row>
    <row r="66" spans="1:3" s="277" customFormat="1" ht="12" customHeight="1" thickBot="1">
      <c r="A66" s="15" t="s">
        <v>303</v>
      </c>
      <c r="B66" s="635" t="s">
        <v>561</v>
      </c>
      <c r="C66" s="189"/>
    </row>
    <row r="67" spans="1:3" s="277" customFormat="1" ht="12" customHeight="1" thickBot="1">
      <c r="A67" s="634" t="s">
        <v>266</v>
      </c>
      <c r="B67" s="180" t="s">
        <v>267</v>
      </c>
      <c r="C67" s="185">
        <f>SUM(C68:C71)</f>
        <v>0</v>
      </c>
    </row>
    <row r="68" spans="1:3" s="277" customFormat="1" ht="12" customHeight="1">
      <c r="A68" s="14" t="s">
        <v>131</v>
      </c>
      <c r="B68" s="278" t="s">
        <v>268</v>
      </c>
      <c r="C68" s="189"/>
    </row>
    <row r="69" spans="1:3" s="277" customFormat="1" ht="12" customHeight="1">
      <c r="A69" s="13" t="s">
        <v>132</v>
      </c>
      <c r="B69" s="279" t="s">
        <v>269</v>
      </c>
      <c r="C69" s="189"/>
    </row>
    <row r="70" spans="1:3" s="277" customFormat="1" ht="12" customHeight="1">
      <c r="A70" s="13" t="s">
        <v>294</v>
      </c>
      <c r="B70" s="279" t="s">
        <v>270</v>
      </c>
      <c r="C70" s="189"/>
    </row>
    <row r="71" spans="1:3" s="277" customFormat="1" ht="12" customHeight="1" thickBot="1">
      <c r="A71" s="15" t="s">
        <v>295</v>
      </c>
      <c r="B71" s="182" t="s">
        <v>271</v>
      </c>
      <c r="C71" s="189"/>
    </row>
    <row r="72" spans="1:3" s="277" customFormat="1" ht="12" customHeight="1" thickBot="1">
      <c r="A72" s="634" t="s">
        <v>272</v>
      </c>
      <c r="B72" s="180" t="s">
        <v>273</v>
      </c>
      <c r="C72" s="185">
        <f>SUM(C73:C74)</f>
        <v>192441</v>
      </c>
    </row>
    <row r="73" spans="1:3" s="277" customFormat="1" ht="12" customHeight="1">
      <c r="A73" s="14" t="s">
        <v>296</v>
      </c>
      <c r="B73" s="278" t="s">
        <v>274</v>
      </c>
      <c r="C73" s="189">
        <v>192441</v>
      </c>
    </row>
    <row r="74" spans="1:3" s="277" customFormat="1" ht="12" customHeight="1" thickBot="1">
      <c r="A74" s="15" t="s">
        <v>297</v>
      </c>
      <c r="B74" s="182" t="s">
        <v>275</v>
      </c>
      <c r="C74" s="189"/>
    </row>
    <row r="75" spans="1:3" s="277" customFormat="1" ht="12" customHeight="1" thickBot="1">
      <c r="A75" s="634" t="s">
        <v>276</v>
      </c>
      <c r="B75" s="180" t="s">
        <v>277</v>
      </c>
      <c r="C75" s="185">
        <f>SUM(C76:C78)</f>
        <v>0</v>
      </c>
    </row>
    <row r="76" spans="1:3" s="277" customFormat="1" ht="12" customHeight="1">
      <c r="A76" s="14" t="s">
        <v>298</v>
      </c>
      <c r="B76" s="278" t="s">
        <v>278</v>
      </c>
      <c r="C76" s="189"/>
    </row>
    <row r="77" spans="1:3" s="277" customFormat="1" ht="12" customHeight="1">
      <c r="A77" s="13" t="s">
        <v>299</v>
      </c>
      <c r="B77" s="279" t="s">
        <v>279</v>
      </c>
      <c r="C77" s="189"/>
    </row>
    <row r="78" spans="1:3" s="277" customFormat="1" ht="12" customHeight="1" thickBot="1">
      <c r="A78" s="15" t="s">
        <v>300</v>
      </c>
      <c r="B78" s="182" t="s">
        <v>280</v>
      </c>
      <c r="C78" s="189"/>
    </row>
    <row r="79" spans="1:3" s="277" customFormat="1" ht="12" customHeight="1" thickBot="1">
      <c r="A79" s="634" t="s">
        <v>281</v>
      </c>
      <c r="B79" s="180" t="s">
        <v>301</v>
      </c>
      <c r="C79" s="185">
        <f>SUM(C80:C83)</f>
        <v>0</v>
      </c>
    </row>
    <row r="80" spans="1:3" s="277" customFormat="1" ht="12" customHeight="1">
      <c r="A80" s="282" t="s">
        <v>282</v>
      </c>
      <c r="B80" s="278" t="s">
        <v>283</v>
      </c>
      <c r="C80" s="189"/>
    </row>
    <row r="81" spans="1:3" s="277" customFormat="1" ht="12" customHeight="1">
      <c r="A81" s="283" t="s">
        <v>284</v>
      </c>
      <c r="B81" s="279" t="s">
        <v>285</v>
      </c>
      <c r="C81" s="189"/>
    </row>
    <row r="82" spans="1:3" s="277" customFormat="1" ht="12" customHeight="1">
      <c r="A82" s="283" t="s">
        <v>286</v>
      </c>
      <c r="B82" s="279" t="s">
        <v>287</v>
      </c>
      <c r="C82" s="189"/>
    </row>
    <row r="83" spans="1:3" s="277" customFormat="1" ht="12" customHeight="1" thickBot="1">
      <c r="A83" s="284" t="s">
        <v>288</v>
      </c>
      <c r="B83" s="182" t="s">
        <v>289</v>
      </c>
      <c r="C83" s="189"/>
    </row>
    <row r="84" spans="1:3" s="277" customFormat="1" ht="12" customHeight="1" thickBot="1">
      <c r="A84" s="634" t="s">
        <v>290</v>
      </c>
      <c r="B84" s="180" t="s">
        <v>562</v>
      </c>
      <c r="C84" s="319"/>
    </row>
    <row r="85" spans="1:3" s="277" customFormat="1" ht="13.5" customHeight="1" thickBot="1">
      <c r="A85" s="634" t="s">
        <v>292</v>
      </c>
      <c r="B85" s="180" t="s">
        <v>291</v>
      </c>
      <c r="C85" s="319"/>
    </row>
    <row r="86" spans="1:3" s="277" customFormat="1" ht="15.75" customHeight="1" thickBot="1">
      <c r="A86" s="634" t="s">
        <v>304</v>
      </c>
      <c r="B86" s="285" t="s">
        <v>563</v>
      </c>
      <c r="C86" s="190">
        <f>+C63+C67+C72+C75+C79+C85+C84</f>
        <v>292441</v>
      </c>
    </row>
    <row r="87" spans="1:3" s="277" customFormat="1" ht="16.5" customHeight="1" thickBot="1">
      <c r="A87" s="636" t="s">
        <v>564</v>
      </c>
      <c r="B87" s="286" t="s">
        <v>565</v>
      </c>
      <c r="C87" s="190">
        <f>+C62+C86</f>
        <v>3089571</v>
      </c>
    </row>
    <row r="88" spans="1:3" s="277" customFormat="1" ht="83.25" customHeight="1">
      <c r="A88" s="4"/>
      <c r="B88" s="5"/>
      <c r="C88" s="191"/>
    </row>
    <row r="89" spans="1:3" ht="16.5" customHeight="1">
      <c r="A89" s="784" t="s">
        <v>46</v>
      </c>
      <c r="B89" s="784"/>
      <c r="C89" s="784"/>
    </row>
    <row r="90" spans="1:3" s="287" customFormat="1" ht="16.5" customHeight="1" thickBot="1">
      <c r="A90" s="785" t="s">
        <v>134</v>
      </c>
      <c r="B90" s="785"/>
      <c r="C90" s="105" t="s">
        <v>179</v>
      </c>
    </row>
    <row r="91" spans="1:3" ht="37.5" customHeight="1" thickBot="1">
      <c r="A91" s="22" t="s">
        <v>72</v>
      </c>
      <c r="B91" s="23" t="s">
        <v>47</v>
      </c>
      <c r="C91" s="39" t="str">
        <f>+C3</f>
        <v>2015. évi előirányzat</v>
      </c>
    </row>
    <row r="92" spans="1:3" s="276" customFormat="1" ht="12" customHeight="1" thickBot="1">
      <c r="A92" s="35" t="s">
        <v>549</v>
      </c>
      <c r="B92" s="36" t="s">
        <v>550</v>
      </c>
      <c r="C92" s="37" t="s">
        <v>551</v>
      </c>
    </row>
    <row r="93" spans="1:3" ht="12" customHeight="1" thickBot="1">
      <c r="A93" s="21" t="s">
        <v>17</v>
      </c>
      <c r="B93" s="29" t="s">
        <v>603</v>
      </c>
      <c r="C93" s="184">
        <f>C94+C95+C96+C97+C98+C111</f>
        <v>2483667</v>
      </c>
    </row>
    <row r="94" spans="1:3" ht="12" customHeight="1">
      <c r="A94" s="16" t="s">
        <v>100</v>
      </c>
      <c r="B94" s="9" t="s">
        <v>48</v>
      </c>
      <c r="C94" s="705">
        <v>1026905</v>
      </c>
    </row>
    <row r="95" spans="1:3" ht="12" customHeight="1">
      <c r="A95" s="13" t="s">
        <v>101</v>
      </c>
      <c r="B95" s="7" t="s">
        <v>154</v>
      </c>
      <c r="C95" s="687">
        <v>238736</v>
      </c>
    </row>
    <row r="96" spans="1:3" ht="12" customHeight="1">
      <c r="A96" s="13" t="s">
        <v>102</v>
      </c>
      <c r="B96" s="7" t="s">
        <v>129</v>
      </c>
      <c r="C96" s="688">
        <v>853140</v>
      </c>
    </row>
    <row r="97" spans="1:3" ht="12" customHeight="1">
      <c r="A97" s="13" t="s">
        <v>103</v>
      </c>
      <c r="B97" s="10" t="s">
        <v>155</v>
      </c>
      <c r="C97" s="267">
        <v>137787</v>
      </c>
    </row>
    <row r="98" spans="1:3" ht="12" customHeight="1">
      <c r="A98" s="13" t="s">
        <v>114</v>
      </c>
      <c r="B98" s="18" t="s">
        <v>156</v>
      </c>
      <c r="C98" s="688">
        <v>176974</v>
      </c>
    </row>
    <row r="99" spans="1:3" ht="12" customHeight="1">
      <c r="A99" s="13" t="s">
        <v>104</v>
      </c>
      <c r="B99" s="7" t="s">
        <v>566</v>
      </c>
      <c r="C99" s="267">
        <v>9233</v>
      </c>
    </row>
    <row r="100" spans="1:3" ht="12" customHeight="1">
      <c r="A100" s="13" t="s">
        <v>105</v>
      </c>
      <c r="B100" s="109" t="s">
        <v>567</v>
      </c>
      <c r="C100" s="267"/>
    </row>
    <row r="101" spans="1:3" ht="12" customHeight="1">
      <c r="A101" s="13" t="s">
        <v>115</v>
      </c>
      <c r="B101" s="109" t="s">
        <v>568</v>
      </c>
      <c r="C101" s="267">
        <v>816</v>
      </c>
    </row>
    <row r="102" spans="1:3" ht="12" customHeight="1">
      <c r="A102" s="13" t="s">
        <v>116</v>
      </c>
      <c r="B102" s="107" t="s">
        <v>307</v>
      </c>
      <c r="C102" s="267"/>
    </row>
    <row r="103" spans="1:3" ht="12" customHeight="1">
      <c r="A103" s="13" t="s">
        <v>117</v>
      </c>
      <c r="B103" s="108" t="s">
        <v>308</v>
      </c>
      <c r="C103" s="267"/>
    </row>
    <row r="104" spans="1:3" ht="12" customHeight="1">
      <c r="A104" s="13" t="s">
        <v>118</v>
      </c>
      <c r="B104" s="108" t="s">
        <v>309</v>
      </c>
      <c r="C104" s="267"/>
    </row>
    <row r="105" spans="1:3" ht="12" customHeight="1">
      <c r="A105" s="13" t="s">
        <v>120</v>
      </c>
      <c r="B105" s="107" t="s">
        <v>310</v>
      </c>
      <c r="C105" s="267">
        <v>118793</v>
      </c>
    </row>
    <row r="106" spans="1:3" ht="12" customHeight="1">
      <c r="A106" s="13" t="s">
        <v>157</v>
      </c>
      <c r="B106" s="107" t="s">
        <v>311</v>
      </c>
      <c r="C106" s="267"/>
    </row>
    <row r="107" spans="1:3" ht="12" customHeight="1">
      <c r="A107" s="13" t="s">
        <v>305</v>
      </c>
      <c r="B107" s="108" t="s">
        <v>312</v>
      </c>
      <c r="C107" s="267">
        <v>2250</v>
      </c>
    </row>
    <row r="108" spans="1:3" ht="12" customHeight="1">
      <c r="A108" s="12" t="s">
        <v>306</v>
      </c>
      <c r="B108" s="109" t="s">
        <v>313</v>
      </c>
      <c r="C108" s="267"/>
    </row>
    <row r="109" spans="1:3" ht="12" customHeight="1">
      <c r="A109" s="13" t="s">
        <v>569</v>
      </c>
      <c r="B109" s="109" t="s">
        <v>314</v>
      </c>
      <c r="C109" s="267"/>
    </row>
    <row r="110" spans="1:3" ht="12" customHeight="1">
      <c r="A110" s="15" t="s">
        <v>570</v>
      </c>
      <c r="B110" s="109" t="s">
        <v>315</v>
      </c>
      <c r="C110" s="688">
        <v>45882</v>
      </c>
    </row>
    <row r="111" spans="1:3" ht="12" customHeight="1">
      <c r="A111" s="13" t="s">
        <v>571</v>
      </c>
      <c r="B111" s="10" t="s">
        <v>49</v>
      </c>
      <c r="C111" s="189">
        <f>C112+C113</f>
        <v>50125</v>
      </c>
    </row>
    <row r="112" spans="1:3" ht="12" customHeight="1">
      <c r="A112" s="13" t="s">
        <v>572</v>
      </c>
      <c r="B112" s="7" t="s">
        <v>573</v>
      </c>
      <c r="C112" s="687">
        <v>1282</v>
      </c>
    </row>
    <row r="113" spans="1:3" ht="12" customHeight="1" thickBot="1">
      <c r="A113" s="17" t="s">
        <v>574</v>
      </c>
      <c r="B113" s="637" t="s">
        <v>575</v>
      </c>
      <c r="C113" s="706">
        <v>48843</v>
      </c>
    </row>
    <row r="114" spans="1:3" ht="12" customHeight="1" thickBot="1">
      <c r="A114" s="638" t="s">
        <v>18</v>
      </c>
      <c r="B114" s="639" t="s">
        <v>316</v>
      </c>
      <c r="C114" s="640">
        <f>+C115+C117+C119</f>
        <v>474375</v>
      </c>
    </row>
    <row r="115" spans="1:3" ht="12" customHeight="1">
      <c r="A115" s="14" t="s">
        <v>106</v>
      </c>
      <c r="B115" s="7" t="s">
        <v>178</v>
      </c>
      <c r="C115" s="689">
        <v>92188</v>
      </c>
    </row>
    <row r="116" spans="1:3" ht="12" customHeight="1">
      <c r="A116" s="14" t="s">
        <v>107</v>
      </c>
      <c r="B116" s="11" t="s">
        <v>320</v>
      </c>
      <c r="C116" s="318">
        <v>45453</v>
      </c>
    </row>
    <row r="117" spans="1:3" ht="12" customHeight="1">
      <c r="A117" s="14" t="s">
        <v>108</v>
      </c>
      <c r="B117" s="11" t="s">
        <v>158</v>
      </c>
      <c r="C117" s="687">
        <v>363775</v>
      </c>
    </row>
    <row r="118" spans="1:3" ht="12" customHeight="1">
      <c r="A118" s="14" t="s">
        <v>109</v>
      </c>
      <c r="B118" s="11" t="s">
        <v>321</v>
      </c>
      <c r="C118" s="707">
        <v>358067</v>
      </c>
    </row>
    <row r="119" spans="1:3" ht="12" customHeight="1">
      <c r="A119" s="14" t="s">
        <v>110</v>
      </c>
      <c r="B119" s="182" t="s">
        <v>181</v>
      </c>
      <c r="C119" s="707">
        <v>18412</v>
      </c>
    </row>
    <row r="120" spans="1:3" ht="12" customHeight="1">
      <c r="A120" s="14" t="s">
        <v>119</v>
      </c>
      <c r="B120" s="181" t="s">
        <v>382</v>
      </c>
      <c r="C120" s="707"/>
    </row>
    <row r="121" spans="1:3" ht="12" customHeight="1">
      <c r="A121" s="14" t="s">
        <v>121</v>
      </c>
      <c r="B121" s="274" t="s">
        <v>326</v>
      </c>
      <c r="C121" s="707"/>
    </row>
    <row r="122" spans="1:3" ht="15.75">
      <c r="A122" s="14" t="s">
        <v>159</v>
      </c>
      <c r="B122" s="108" t="s">
        <v>309</v>
      </c>
      <c r="C122" s="707"/>
    </row>
    <row r="123" spans="1:3" ht="12" customHeight="1">
      <c r="A123" s="14" t="s">
        <v>160</v>
      </c>
      <c r="B123" s="108" t="s">
        <v>325</v>
      </c>
      <c r="C123" s="707"/>
    </row>
    <row r="124" spans="1:3" ht="12" customHeight="1">
      <c r="A124" s="14" t="s">
        <v>161</v>
      </c>
      <c r="B124" s="108" t="s">
        <v>324</v>
      </c>
      <c r="C124" s="707"/>
    </row>
    <row r="125" spans="1:3" ht="12" customHeight="1">
      <c r="A125" s="14" t="s">
        <v>317</v>
      </c>
      <c r="B125" s="108" t="s">
        <v>312</v>
      </c>
      <c r="C125" s="707">
        <v>118</v>
      </c>
    </row>
    <row r="126" spans="1:3" ht="12" customHeight="1">
      <c r="A126" s="14" t="s">
        <v>318</v>
      </c>
      <c r="B126" s="108" t="s">
        <v>323</v>
      </c>
      <c r="C126" s="707"/>
    </row>
    <row r="127" spans="1:3" ht="16.5" thickBot="1">
      <c r="A127" s="12" t="s">
        <v>319</v>
      </c>
      <c r="B127" s="108" t="s">
        <v>322</v>
      </c>
      <c r="C127" s="762">
        <v>18294</v>
      </c>
    </row>
    <row r="128" spans="1:3" ht="12" customHeight="1" thickBot="1">
      <c r="A128" s="19" t="s">
        <v>19</v>
      </c>
      <c r="B128" s="103" t="s">
        <v>576</v>
      </c>
      <c r="C128" s="185">
        <f>+C93+C114</f>
        <v>2958042</v>
      </c>
    </row>
    <row r="129" spans="1:3" ht="12" customHeight="1" thickBot="1">
      <c r="A129" s="19" t="s">
        <v>20</v>
      </c>
      <c r="B129" s="103" t="s">
        <v>577</v>
      </c>
      <c r="C129" s="185">
        <f>+C130+C131+C132</f>
        <v>104109</v>
      </c>
    </row>
    <row r="130" spans="1:3" ht="12" customHeight="1">
      <c r="A130" s="14" t="s">
        <v>217</v>
      </c>
      <c r="B130" s="11" t="s">
        <v>578</v>
      </c>
      <c r="C130" s="690">
        <v>4109</v>
      </c>
    </row>
    <row r="131" spans="1:3" ht="12" customHeight="1">
      <c r="A131" s="14" t="s">
        <v>220</v>
      </c>
      <c r="B131" s="11" t="s">
        <v>579</v>
      </c>
      <c r="C131" s="163">
        <v>100000</v>
      </c>
    </row>
    <row r="132" spans="1:3" ht="12" customHeight="1" thickBot="1">
      <c r="A132" s="12" t="s">
        <v>221</v>
      </c>
      <c r="B132" s="11" t="s">
        <v>580</v>
      </c>
      <c r="C132" s="163"/>
    </row>
    <row r="133" spans="1:3" ht="12" customHeight="1" thickBot="1">
      <c r="A133" s="19" t="s">
        <v>21</v>
      </c>
      <c r="B133" s="103" t="s">
        <v>581</v>
      </c>
      <c r="C133" s="185">
        <f>SUM(C134:C139)</f>
        <v>0</v>
      </c>
    </row>
    <row r="134" spans="1:3" ht="12" customHeight="1">
      <c r="A134" s="14" t="s">
        <v>93</v>
      </c>
      <c r="B134" s="8" t="s">
        <v>582</v>
      </c>
      <c r="C134" s="163"/>
    </row>
    <row r="135" spans="1:3" ht="12" customHeight="1">
      <c r="A135" s="14" t="s">
        <v>94</v>
      </c>
      <c r="B135" s="8" t="s">
        <v>583</v>
      </c>
      <c r="C135" s="163"/>
    </row>
    <row r="136" spans="1:3" ht="12" customHeight="1">
      <c r="A136" s="14" t="s">
        <v>95</v>
      </c>
      <c r="B136" s="8" t="s">
        <v>584</v>
      </c>
      <c r="C136" s="163"/>
    </row>
    <row r="137" spans="1:3" ht="12" customHeight="1">
      <c r="A137" s="14" t="s">
        <v>146</v>
      </c>
      <c r="B137" s="8" t="s">
        <v>585</v>
      </c>
      <c r="C137" s="163"/>
    </row>
    <row r="138" spans="1:3" ht="12" customHeight="1">
      <c r="A138" s="14" t="s">
        <v>147</v>
      </c>
      <c r="B138" s="8" t="s">
        <v>586</v>
      </c>
      <c r="C138" s="163"/>
    </row>
    <row r="139" spans="1:3" ht="12" customHeight="1" thickBot="1">
      <c r="A139" s="12" t="s">
        <v>148</v>
      </c>
      <c r="B139" s="8" t="s">
        <v>587</v>
      </c>
      <c r="C139" s="163"/>
    </row>
    <row r="140" spans="1:3" ht="12" customHeight="1" thickBot="1">
      <c r="A140" s="19" t="s">
        <v>22</v>
      </c>
      <c r="B140" s="103" t="s">
        <v>588</v>
      </c>
      <c r="C140" s="190">
        <f>+C141+C142+C143+C144</f>
        <v>27420</v>
      </c>
    </row>
    <row r="141" spans="1:3" ht="12" customHeight="1">
      <c r="A141" s="14" t="s">
        <v>96</v>
      </c>
      <c r="B141" s="8" t="s">
        <v>327</v>
      </c>
      <c r="C141" s="163"/>
    </row>
    <row r="142" spans="1:3" ht="12" customHeight="1">
      <c r="A142" s="14" t="s">
        <v>97</v>
      </c>
      <c r="B142" s="8" t="s">
        <v>328</v>
      </c>
      <c r="C142" s="163">
        <v>27420</v>
      </c>
    </row>
    <row r="143" spans="1:3" ht="12" customHeight="1">
      <c r="A143" s="14" t="s">
        <v>241</v>
      </c>
      <c r="B143" s="8" t="s">
        <v>589</v>
      </c>
      <c r="C143" s="163"/>
    </row>
    <row r="144" spans="1:3" ht="12" customHeight="1" thickBot="1">
      <c r="A144" s="12" t="s">
        <v>242</v>
      </c>
      <c r="B144" s="6" t="s">
        <v>346</v>
      </c>
      <c r="C144" s="163"/>
    </row>
    <row r="145" spans="1:3" ht="12" customHeight="1" thickBot="1">
      <c r="A145" s="19" t="s">
        <v>23</v>
      </c>
      <c r="B145" s="103" t="s">
        <v>590</v>
      </c>
      <c r="C145" s="193">
        <f>SUM(C146:C150)</f>
        <v>0</v>
      </c>
    </row>
    <row r="146" spans="1:3" ht="12" customHeight="1">
      <c r="A146" s="14" t="s">
        <v>98</v>
      </c>
      <c r="B146" s="8" t="s">
        <v>591</v>
      </c>
      <c r="C146" s="163"/>
    </row>
    <row r="147" spans="1:3" ht="12" customHeight="1">
      <c r="A147" s="14" t="s">
        <v>99</v>
      </c>
      <c r="B147" s="8" t="s">
        <v>592</v>
      </c>
      <c r="C147" s="163"/>
    </row>
    <row r="148" spans="1:3" ht="12" customHeight="1">
      <c r="A148" s="14" t="s">
        <v>253</v>
      </c>
      <c r="B148" s="8" t="s">
        <v>593</v>
      </c>
      <c r="C148" s="163"/>
    </row>
    <row r="149" spans="1:3" ht="12" customHeight="1">
      <c r="A149" s="14" t="s">
        <v>254</v>
      </c>
      <c r="B149" s="8" t="s">
        <v>594</v>
      </c>
      <c r="C149" s="163"/>
    </row>
    <row r="150" spans="1:3" ht="12" customHeight="1" thickBot="1">
      <c r="A150" s="14" t="s">
        <v>595</v>
      </c>
      <c r="B150" s="8" t="s">
        <v>596</v>
      </c>
      <c r="C150" s="163"/>
    </row>
    <row r="151" spans="1:3" ht="12" customHeight="1" thickBot="1">
      <c r="A151" s="19" t="s">
        <v>24</v>
      </c>
      <c r="B151" s="103" t="s">
        <v>597</v>
      </c>
      <c r="C151" s="641"/>
    </row>
    <row r="152" spans="1:3" ht="12" customHeight="1" thickBot="1">
      <c r="A152" s="19" t="s">
        <v>25</v>
      </c>
      <c r="B152" s="103" t="s">
        <v>598</v>
      </c>
      <c r="C152" s="641"/>
    </row>
    <row r="153" spans="1:9" ht="15" customHeight="1" thickBot="1">
      <c r="A153" s="19" t="s">
        <v>26</v>
      </c>
      <c r="B153" s="103" t="s">
        <v>599</v>
      </c>
      <c r="C153" s="288">
        <f>+C129+C133+C140+C145+C151+C152</f>
        <v>131529</v>
      </c>
      <c r="F153" s="289"/>
      <c r="G153" s="290"/>
      <c r="H153" s="290"/>
      <c r="I153" s="290"/>
    </row>
    <row r="154" spans="1:3" s="277" customFormat="1" ht="12.75" customHeight="1" thickBot="1">
      <c r="A154" s="183" t="s">
        <v>27</v>
      </c>
      <c r="B154" s="261" t="s">
        <v>600</v>
      </c>
      <c r="C154" s="288">
        <f>+C128+C153</f>
        <v>3089571</v>
      </c>
    </row>
    <row r="155" ht="7.5" customHeight="1"/>
    <row r="156" spans="1:3" ht="15.75">
      <c r="A156" s="786" t="s">
        <v>329</v>
      </c>
      <c r="B156" s="786"/>
      <c r="C156" s="786"/>
    </row>
    <row r="157" spans="1:3" ht="15" customHeight="1" thickBot="1">
      <c r="A157" s="783" t="s">
        <v>135</v>
      </c>
      <c r="B157" s="783"/>
      <c r="C157" s="194" t="s">
        <v>179</v>
      </c>
    </row>
    <row r="158" spans="1:4" ht="13.5" customHeight="1" thickBot="1">
      <c r="A158" s="19">
        <v>1</v>
      </c>
      <c r="B158" s="28" t="s">
        <v>601</v>
      </c>
      <c r="C158" s="185">
        <f>+C62-C128</f>
        <v>-160912</v>
      </c>
      <c r="D158" s="291"/>
    </row>
    <row r="159" spans="1:3" ht="27.75" customHeight="1" thickBot="1">
      <c r="A159" s="19" t="s">
        <v>18</v>
      </c>
      <c r="B159" s="28" t="s">
        <v>602</v>
      </c>
      <c r="C159" s="185">
        <f>+C86-C153</f>
        <v>160912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2015. ÉVI KÖLTSÉGVETÉSÉNEK ÖSSZEVONT MÉRLEGE&amp;10
&amp;R&amp;"Times New Roman CE,Félkövér dőlt"&amp;11 1. melléklet a 24/2015.(VIII.4.)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6">
    <tabColor rgb="FF92D050"/>
  </sheetPr>
  <dimension ref="A1:K158"/>
  <sheetViews>
    <sheetView zoomScaleSheetLayoutView="85" workbookViewId="0" topLeftCell="A136">
      <selection activeCell="E95" sqref="E95"/>
    </sheetView>
  </sheetViews>
  <sheetFormatPr defaultColWidth="9.00390625" defaultRowHeight="12.75"/>
  <cols>
    <col min="1" max="1" width="19.50390625" style="329" customWidth="1"/>
    <col min="2" max="2" width="72.00390625" style="330" customWidth="1"/>
    <col min="3" max="3" width="25.00390625" style="331" customWidth="1"/>
    <col min="4" max="16384" width="9.375" style="2" customWidth="1"/>
  </cols>
  <sheetData>
    <row r="1" spans="1:3" s="1" customFormat="1" ht="16.5" customHeight="1" thickBot="1">
      <c r="A1" s="136"/>
      <c r="B1" s="138"/>
      <c r="C1" s="161"/>
    </row>
    <row r="2" spans="1:3" s="73" customFormat="1" ht="21" customHeight="1">
      <c r="A2" s="268" t="s">
        <v>64</v>
      </c>
      <c r="B2" s="239" t="s">
        <v>175</v>
      </c>
      <c r="C2" s="241" t="s">
        <v>53</v>
      </c>
    </row>
    <row r="3" spans="1:3" s="73" customFormat="1" ht="16.5" thickBot="1">
      <c r="A3" s="139" t="s">
        <v>169</v>
      </c>
      <c r="B3" s="240" t="s">
        <v>354</v>
      </c>
      <c r="C3" s="645" t="s">
        <v>53</v>
      </c>
    </row>
    <row r="4" spans="1:3" s="7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242" t="s">
        <v>56</v>
      </c>
    </row>
    <row r="6" spans="1:3" s="61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61" customFormat="1" ht="15.75" customHeight="1" thickBot="1">
      <c r="A7" s="144"/>
      <c r="B7" s="145" t="s">
        <v>57</v>
      </c>
      <c r="C7" s="243"/>
    </row>
    <row r="8" spans="1:3" s="61" customFormat="1" ht="12" customHeight="1" thickBot="1">
      <c r="A8" s="35" t="s">
        <v>17</v>
      </c>
      <c r="B8" s="20" t="s">
        <v>201</v>
      </c>
      <c r="C8" s="185">
        <f>+C9+C10+C11+C12+C13+C14</f>
        <v>1023594</v>
      </c>
    </row>
    <row r="9" spans="1:3" s="75" customFormat="1" ht="12" customHeight="1">
      <c r="A9" s="294" t="s">
        <v>100</v>
      </c>
      <c r="B9" s="278" t="s">
        <v>202</v>
      </c>
      <c r="C9" s="318">
        <v>233809</v>
      </c>
    </row>
    <row r="10" spans="1:3" s="76" customFormat="1" ht="12" customHeight="1">
      <c r="A10" s="295" t="s">
        <v>101</v>
      </c>
      <c r="B10" s="279" t="s">
        <v>203</v>
      </c>
      <c r="C10" s="189">
        <v>195774</v>
      </c>
    </row>
    <row r="11" spans="1:3" s="76" customFormat="1" ht="12" customHeight="1">
      <c r="A11" s="295" t="s">
        <v>102</v>
      </c>
      <c r="B11" s="279" t="s">
        <v>204</v>
      </c>
      <c r="C11" s="189">
        <v>466800</v>
      </c>
    </row>
    <row r="12" spans="1:3" s="76" customFormat="1" ht="12" customHeight="1">
      <c r="A12" s="295" t="s">
        <v>103</v>
      </c>
      <c r="B12" s="279" t="s">
        <v>205</v>
      </c>
      <c r="C12" s="186">
        <v>25945</v>
      </c>
    </row>
    <row r="13" spans="1:3" s="76" customFormat="1" ht="12" customHeight="1">
      <c r="A13" s="295" t="s">
        <v>130</v>
      </c>
      <c r="B13" s="279" t="s">
        <v>613</v>
      </c>
      <c r="C13" s="687">
        <v>101266</v>
      </c>
    </row>
    <row r="14" spans="1:3" s="75" customFormat="1" ht="12" customHeight="1" thickBot="1">
      <c r="A14" s="296" t="s">
        <v>104</v>
      </c>
      <c r="B14" s="280" t="s">
        <v>553</v>
      </c>
      <c r="C14" s="186"/>
    </row>
    <row r="15" spans="1:3" s="75" customFormat="1" ht="12" customHeight="1" thickBot="1">
      <c r="A15" s="35" t="s">
        <v>18</v>
      </c>
      <c r="B15" s="180" t="s">
        <v>206</v>
      </c>
      <c r="C15" s="185">
        <f>+C16+C17+C18+C19+C20</f>
        <v>552692</v>
      </c>
    </row>
    <row r="16" spans="1:3" s="75" customFormat="1" ht="12" customHeight="1">
      <c r="A16" s="294" t="s">
        <v>106</v>
      </c>
      <c r="B16" s="278" t="s">
        <v>207</v>
      </c>
      <c r="C16" s="187"/>
    </row>
    <row r="17" spans="1:3" s="75" customFormat="1" ht="12" customHeight="1">
      <c r="A17" s="295" t="s">
        <v>107</v>
      </c>
      <c r="B17" s="279" t="s">
        <v>208</v>
      </c>
      <c r="C17" s="186"/>
    </row>
    <row r="18" spans="1:3" s="75" customFormat="1" ht="12" customHeight="1">
      <c r="A18" s="295" t="s">
        <v>108</v>
      </c>
      <c r="B18" s="279" t="s">
        <v>376</v>
      </c>
      <c r="C18" s="186"/>
    </row>
    <row r="19" spans="1:3" s="75" customFormat="1" ht="12" customHeight="1">
      <c r="A19" s="295" t="s">
        <v>109</v>
      </c>
      <c r="B19" s="279" t="s">
        <v>377</v>
      </c>
      <c r="C19" s="186"/>
    </row>
    <row r="20" spans="1:3" s="75" customFormat="1" ht="12" customHeight="1">
      <c r="A20" s="295" t="s">
        <v>110</v>
      </c>
      <c r="B20" s="279" t="s">
        <v>209</v>
      </c>
      <c r="C20" s="687">
        <v>552692</v>
      </c>
    </row>
    <row r="21" spans="1:3" s="76" customFormat="1" ht="12" customHeight="1" thickBot="1">
      <c r="A21" s="296" t="s">
        <v>119</v>
      </c>
      <c r="B21" s="280" t="s">
        <v>210</v>
      </c>
      <c r="C21" s="267">
        <v>46308</v>
      </c>
    </row>
    <row r="22" spans="1:3" s="76" customFormat="1" ht="12" customHeight="1" thickBot="1">
      <c r="A22" s="35" t="s">
        <v>19</v>
      </c>
      <c r="B22" s="20" t="s">
        <v>211</v>
      </c>
      <c r="C22" s="185">
        <f>+C23+C24+C25+C26+C27</f>
        <v>412777</v>
      </c>
    </row>
    <row r="23" spans="1:3" s="76" customFormat="1" ht="12" customHeight="1">
      <c r="A23" s="294" t="s">
        <v>89</v>
      </c>
      <c r="B23" s="278" t="s">
        <v>212</v>
      </c>
      <c r="C23" s="318">
        <v>5361</v>
      </c>
    </row>
    <row r="24" spans="1:3" s="75" customFormat="1" ht="12" customHeight="1">
      <c r="A24" s="295" t="s">
        <v>90</v>
      </c>
      <c r="B24" s="279" t="s">
        <v>213</v>
      </c>
      <c r="C24" s="189"/>
    </row>
    <row r="25" spans="1:3" s="76" customFormat="1" ht="12" customHeight="1">
      <c r="A25" s="295" t="s">
        <v>91</v>
      </c>
      <c r="B25" s="279" t="s">
        <v>378</v>
      </c>
      <c r="C25" s="189"/>
    </row>
    <row r="26" spans="1:3" s="76" customFormat="1" ht="12" customHeight="1">
      <c r="A26" s="295" t="s">
        <v>92</v>
      </c>
      <c r="B26" s="279" t="s">
        <v>379</v>
      </c>
      <c r="C26" s="189"/>
    </row>
    <row r="27" spans="1:3" s="76" customFormat="1" ht="12" customHeight="1">
      <c r="A27" s="295" t="s">
        <v>142</v>
      </c>
      <c r="B27" s="279" t="s">
        <v>214</v>
      </c>
      <c r="C27" s="189">
        <v>407416</v>
      </c>
    </row>
    <row r="28" spans="1:3" s="76" customFormat="1" ht="12" customHeight="1" thickBot="1">
      <c r="A28" s="296" t="s">
        <v>143</v>
      </c>
      <c r="B28" s="280" t="s">
        <v>215</v>
      </c>
      <c r="C28" s="267">
        <v>366430</v>
      </c>
    </row>
    <row r="29" spans="1:3" s="76" customFormat="1" ht="12" customHeight="1" thickBot="1">
      <c r="A29" s="35" t="s">
        <v>144</v>
      </c>
      <c r="B29" s="20" t="s">
        <v>216</v>
      </c>
      <c r="C29" s="190">
        <f>+C30+C34+C35+C36</f>
        <v>294863</v>
      </c>
    </row>
    <row r="30" spans="1:3" s="76" customFormat="1" ht="12" customHeight="1">
      <c r="A30" s="294" t="s">
        <v>217</v>
      </c>
      <c r="B30" s="278" t="s">
        <v>614</v>
      </c>
      <c r="C30" s="273">
        <f>+C31+C32+C33</f>
        <v>260863</v>
      </c>
    </row>
    <row r="31" spans="1:3" s="76" customFormat="1" ht="12" customHeight="1">
      <c r="A31" s="295" t="s">
        <v>218</v>
      </c>
      <c r="B31" s="279" t="s">
        <v>223</v>
      </c>
      <c r="C31" s="186">
        <v>72000</v>
      </c>
    </row>
    <row r="32" spans="1:3" s="76" customFormat="1" ht="12" customHeight="1">
      <c r="A32" s="295" t="s">
        <v>219</v>
      </c>
      <c r="B32" s="279" t="s">
        <v>694</v>
      </c>
      <c r="C32" s="186">
        <v>188698</v>
      </c>
    </row>
    <row r="33" spans="1:3" s="76" customFormat="1" ht="12" customHeight="1">
      <c r="A33" s="295" t="s">
        <v>555</v>
      </c>
      <c r="B33" s="279" t="s">
        <v>691</v>
      </c>
      <c r="C33" s="189">
        <v>165</v>
      </c>
    </row>
    <row r="34" spans="1:3" s="76" customFormat="1" ht="12" customHeight="1">
      <c r="A34" s="295" t="s">
        <v>220</v>
      </c>
      <c r="B34" s="279" t="s">
        <v>225</v>
      </c>
      <c r="C34" s="186">
        <v>26000</v>
      </c>
    </row>
    <row r="35" spans="1:3" s="76" customFormat="1" ht="12" customHeight="1">
      <c r="A35" s="295" t="s">
        <v>221</v>
      </c>
      <c r="B35" s="279" t="s">
        <v>226</v>
      </c>
      <c r="C35" s="186"/>
    </row>
    <row r="36" spans="1:3" s="76" customFormat="1" ht="12" customHeight="1" thickBot="1">
      <c r="A36" s="296" t="s">
        <v>222</v>
      </c>
      <c r="B36" s="280" t="s">
        <v>227</v>
      </c>
      <c r="C36" s="267">
        <v>8000</v>
      </c>
    </row>
    <row r="37" spans="1:3" s="76" customFormat="1" ht="12" customHeight="1" thickBot="1">
      <c r="A37" s="35" t="s">
        <v>21</v>
      </c>
      <c r="B37" s="20" t="s">
        <v>557</v>
      </c>
      <c r="C37" s="185">
        <f>SUM(C38:C48)</f>
        <v>58955</v>
      </c>
    </row>
    <row r="38" spans="1:3" s="76" customFormat="1" ht="12" customHeight="1">
      <c r="A38" s="294" t="s">
        <v>93</v>
      </c>
      <c r="B38" s="278" t="s">
        <v>230</v>
      </c>
      <c r="C38" s="689">
        <v>21075</v>
      </c>
    </row>
    <row r="39" spans="1:3" s="76" customFormat="1" ht="12" customHeight="1">
      <c r="A39" s="295" t="s">
        <v>94</v>
      </c>
      <c r="B39" s="279" t="s">
        <v>231</v>
      </c>
      <c r="C39" s="189">
        <v>30</v>
      </c>
    </row>
    <row r="40" spans="1:3" s="76" customFormat="1" ht="12" customHeight="1">
      <c r="A40" s="295" t="s">
        <v>95</v>
      </c>
      <c r="B40" s="279" t="s">
        <v>232</v>
      </c>
      <c r="C40" s="189">
        <v>12350</v>
      </c>
    </row>
    <row r="41" spans="1:3" s="76" customFormat="1" ht="12" customHeight="1">
      <c r="A41" s="295" t="s">
        <v>146</v>
      </c>
      <c r="B41" s="279" t="s">
        <v>233</v>
      </c>
      <c r="C41" s="189">
        <v>16351</v>
      </c>
    </row>
    <row r="42" spans="1:3" s="76" customFormat="1" ht="12" customHeight="1">
      <c r="A42" s="295" t="s">
        <v>147</v>
      </c>
      <c r="B42" s="279" t="s">
        <v>234</v>
      </c>
      <c r="C42" s="186"/>
    </row>
    <row r="43" spans="1:3" s="76" customFormat="1" ht="12" customHeight="1">
      <c r="A43" s="295" t="s">
        <v>148</v>
      </c>
      <c r="B43" s="279" t="s">
        <v>235</v>
      </c>
      <c r="C43" s="186">
        <v>8409</v>
      </c>
    </row>
    <row r="44" spans="1:3" s="76" customFormat="1" ht="12" customHeight="1">
      <c r="A44" s="295" t="s">
        <v>149</v>
      </c>
      <c r="B44" s="279" t="s">
        <v>236</v>
      </c>
      <c r="C44" s="186"/>
    </row>
    <row r="45" spans="1:3" s="76" customFormat="1" ht="12" customHeight="1">
      <c r="A45" s="295" t="s">
        <v>150</v>
      </c>
      <c r="B45" s="279" t="s">
        <v>237</v>
      </c>
      <c r="C45" s="186">
        <v>204</v>
      </c>
    </row>
    <row r="46" spans="1:3" s="76" customFormat="1" ht="12" customHeight="1">
      <c r="A46" s="295" t="s">
        <v>228</v>
      </c>
      <c r="B46" s="279" t="s">
        <v>238</v>
      </c>
      <c r="C46" s="189"/>
    </row>
    <row r="47" spans="1:3" s="76" customFormat="1" ht="12" customHeight="1">
      <c r="A47" s="296" t="s">
        <v>229</v>
      </c>
      <c r="B47" s="280" t="s">
        <v>558</v>
      </c>
      <c r="C47" s="267"/>
    </row>
    <row r="48" spans="1:3" s="76" customFormat="1" ht="12" customHeight="1" thickBot="1">
      <c r="A48" s="296" t="s">
        <v>559</v>
      </c>
      <c r="B48" s="280" t="s">
        <v>239</v>
      </c>
      <c r="C48" s="267">
        <v>536</v>
      </c>
    </row>
    <row r="49" spans="1:3" s="76" customFormat="1" ht="12" customHeight="1" thickBot="1">
      <c r="A49" s="35" t="s">
        <v>22</v>
      </c>
      <c r="B49" s="20" t="s">
        <v>240</v>
      </c>
      <c r="C49" s="185">
        <f>SUM(C50:C54)</f>
        <v>5918</v>
      </c>
    </row>
    <row r="50" spans="1:3" s="76" customFormat="1" ht="12" customHeight="1">
      <c r="A50" s="294" t="s">
        <v>96</v>
      </c>
      <c r="B50" s="278" t="s">
        <v>244</v>
      </c>
      <c r="C50" s="318"/>
    </row>
    <row r="51" spans="1:3" s="76" customFormat="1" ht="12" customHeight="1">
      <c r="A51" s="295" t="s">
        <v>97</v>
      </c>
      <c r="B51" s="279" t="s">
        <v>245</v>
      </c>
      <c r="C51" s="189">
        <v>5918</v>
      </c>
    </row>
    <row r="52" spans="1:3" s="76" customFormat="1" ht="12" customHeight="1">
      <c r="A52" s="295" t="s">
        <v>241</v>
      </c>
      <c r="B52" s="279" t="s">
        <v>246</v>
      </c>
      <c r="C52" s="189"/>
    </row>
    <row r="53" spans="1:3" s="76" customFormat="1" ht="12" customHeight="1">
      <c r="A53" s="295" t="s">
        <v>242</v>
      </c>
      <c r="B53" s="279" t="s">
        <v>247</v>
      </c>
      <c r="C53" s="189"/>
    </row>
    <row r="54" spans="1:3" s="76" customFormat="1" ht="12" customHeight="1" thickBot="1">
      <c r="A54" s="296" t="s">
        <v>243</v>
      </c>
      <c r="B54" s="280" t="s">
        <v>248</v>
      </c>
      <c r="C54" s="267"/>
    </row>
    <row r="55" spans="1:3" s="76" customFormat="1" ht="12" customHeight="1" thickBot="1">
      <c r="A55" s="35" t="s">
        <v>151</v>
      </c>
      <c r="B55" s="20" t="s">
        <v>249</v>
      </c>
      <c r="C55" s="185">
        <f>SUM(C56:C58)</f>
        <v>13810</v>
      </c>
    </row>
    <row r="56" spans="1:3" s="76" customFormat="1" ht="12" customHeight="1">
      <c r="A56" s="294" t="s">
        <v>98</v>
      </c>
      <c r="B56" s="278" t="s">
        <v>250</v>
      </c>
      <c r="C56" s="187"/>
    </row>
    <row r="57" spans="1:3" s="76" customFormat="1" ht="12" customHeight="1">
      <c r="A57" s="295" t="s">
        <v>99</v>
      </c>
      <c r="B57" s="279" t="s">
        <v>380</v>
      </c>
      <c r="C57" s="189">
        <v>13710</v>
      </c>
    </row>
    <row r="58" spans="1:3" s="76" customFormat="1" ht="12" customHeight="1">
      <c r="A58" s="295" t="s">
        <v>253</v>
      </c>
      <c r="B58" s="279" t="s">
        <v>251</v>
      </c>
      <c r="C58" s="189">
        <v>100</v>
      </c>
    </row>
    <row r="59" spans="1:3" s="76" customFormat="1" ht="12" customHeight="1" thickBot="1">
      <c r="A59" s="296" t="s">
        <v>254</v>
      </c>
      <c r="B59" s="280" t="s">
        <v>252</v>
      </c>
      <c r="C59" s="188"/>
    </row>
    <row r="60" spans="1:3" s="76" customFormat="1" ht="12" customHeight="1" thickBot="1">
      <c r="A60" s="35" t="s">
        <v>24</v>
      </c>
      <c r="B60" s="180" t="s">
        <v>255</v>
      </c>
      <c r="C60" s="185">
        <f>SUM(C61:C63)</f>
        <v>3037</v>
      </c>
    </row>
    <row r="61" spans="1:3" s="76" customFormat="1" ht="12" customHeight="1">
      <c r="A61" s="294" t="s">
        <v>152</v>
      </c>
      <c r="B61" s="278" t="s">
        <v>257</v>
      </c>
      <c r="C61" s="189"/>
    </row>
    <row r="62" spans="1:3" s="76" customFormat="1" ht="12" customHeight="1">
      <c r="A62" s="295" t="s">
        <v>153</v>
      </c>
      <c r="B62" s="279" t="s">
        <v>381</v>
      </c>
      <c r="C62" s="189"/>
    </row>
    <row r="63" spans="1:3" s="76" customFormat="1" ht="12" customHeight="1">
      <c r="A63" s="295" t="s">
        <v>180</v>
      </c>
      <c r="B63" s="279" t="s">
        <v>258</v>
      </c>
      <c r="C63" s="687">
        <v>3037</v>
      </c>
    </row>
    <row r="64" spans="1:3" s="76" customFormat="1" ht="12" customHeight="1" thickBot="1">
      <c r="A64" s="296" t="s">
        <v>256</v>
      </c>
      <c r="B64" s="280" t="s">
        <v>259</v>
      </c>
      <c r="C64" s="189"/>
    </row>
    <row r="65" spans="1:3" s="76" customFormat="1" ht="12" customHeight="1" thickBot="1">
      <c r="A65" s="35" t="s">
        <v>25</v>
      </c>
      <c r="B65" s="20" t="s">
        <v>260</v>
      </c>
      <c r="C65" s="190">
        <f>+C8+C15+C22+C29+C37+C49+C55+C60</f>
        <v>2365646</v>
      </c>
    </row>
    <row r="66" spans="1:3" s="76" customFormat="1" ht="12" customHeight="1" thickBot="1">
      <c r="A66" s="297" t="s">
        <v>350</v>
      </c>
      <c r="B66" s="180" t="s">
        <v>262</v>
      </c>
      <c r="C66" s="185">
        <f>SUM(C67:C69)</f>
        <v>100000</v>
      </c>
    </row>
    <row r="67" spans="1:3" s="76" customFormat="1" ht="12" customHeight="1">
      <c r="A67" s="294" t="s">
        <v>293</v>
      </c>
      <c r="B67" s="278" t="s">
        <v>263</v>
      </c>
      <c r="C67" s="189"/>
    </row>
    <row r="68" spans="1:3" s="76" customFormat="1" ht="12" customHeight="1">
      <c r="A68" s="295" t="s">
        <v>302</v>
      </c>
      <c r="B68" s="279" t="s">
        <v>264</v>
      </c>
      <c r="C68" s="189">
        <v>100000</v>
      </c>
    </row>
    <row r="69" spans="1:3" s="76" customFormat="1" ht="12" customHeight="1" thickBot="1">
      <c r="A69" s="296" t="s">
        <v>303</v>
      </c>
      <c r="B69" s="281" t="s">
        <v>265</v>
      </c>
      <c r="C69" s="189"/>
    </row>
    <row r="70" spans="1:3" s="76" customFormat="1" ht="12" customHeight="1" thickBot="1">
      <c r="A70" s="297" t="s">
        <v>266</v>
      </c>
      <c r="B70" s="180" t="s">
        <v>267</v>
      </c>
      <c r="C70" s="185">
        <f>SUM(C71:C74)</f>
        <v>0</v>
      </c>
    </row>
    <row r="71" spans="1:3" s="76" customFormat="1" ht="12" customHeight="1">
      <c r="A71" s="294" t="s">
        <v>131</v>
      </c>
      <c r="B71" s="278" t="s">
        <v>268</v>
      </c>
      <c r="C71" s="189"/>
    </row>
    <row r="72" spans="1:3" s="76" customFormat="1" ht="12" customHeight="1">
      <c r="A72" s="295" t="s">
        <v>132</v>
      </c>
      <c r="B72" s="279" t="s">
        <v>269</v>
      </c>
      <c r="C72" s="189"/>
    </row>
    <row r="73" spans="1:3" s="76" customFormat="1" ht="12" customHeight="1">
      <c r="A73" s="295" t="s">
        <v>294</v>
      </c>
      <c r="B73" s="279" t="s">
        <v>270</v>
      </c>
      <c r="C73" s="189"/>
    </row>
    <row r="74" spans="1:3" s="76" customFormat="1" ht="12" customHeight="1" thickBot="1">
      <c r="A74" s="296" t="s">
        <v>295</v>
      </c>
      <c r="B74" s="280" t="s">
        <v>271</v>
      </c>
      <c r="C74" s="189"/>
    </row>
    <row r="75" spans="1:3" s="76" customFormat="1" ht="12" customHeight="1" thickBot="1">
      <c r="A75" s="297" t="s">
        <v>272</v>
      </c>
      <c r="B75" s="180" t="s">
        <v>273</v>
      </c>
      <c r="C75" s="185">
        <f>SUM(C76:C77)</f>
        <v>188603</v>
      </c>
    </row>
    <row r="76" spans="1:3" s="76" customFormat="1" ht="12" customHeight="1">
      <c r="A76" s="294" t="s">
        <v>296</v>
      </c>
      <c r="B76" s="278" t="s">
        <v>274</v>
      </c>
      <c r="C76" s="189">
        <v>188603</v>
      </c>
    </row>
    <row r="77" spans="1:3" s="76" customFormat="1" ht="12" customHeight="1" thickBot="1">
      <c r="A77" s="296" t="s">
        <v>297</v>
      </c>
      <c r="B77" s="280" t="s">
        <v>275</v>
      </c>
      <c r="C77" s="189"/>
    </row>
    <row r="78" spans="1:3" s="75" customFormat="1" ht="12" customHeight="1" thickBot="1">
      <c r="A78" s="297" t="s">
        <v>276</v>
      </c>
      <c r="B78" s="180" t="s">
        <v>277</v>
      </c>
      <c r="C78" s="185">
        <f>SUM(C79:C81)</f>
        <v>0</v>
      </c>
    </row>
    <row r="79" spans="1:3" s="76" customFormat="1" ht="12" customHeight="1">
      <c r="A79" s="294" t="s">
        <v>298</v>
      </c>
      <c r="B79" s="278" t="s">
        <v>278</v>
      </c>
      <c r="C79" s="189"/>
    </row>
    <row r="80" spans="1:3" s="76" customFormat="1" ht="12" customHeight="1">
      <c r="A80" s="295" t="s">
        <v>299</v>
      </c>
      <c r="B80" s="279" t="s">
        <v>279</v>
      </c>
      <c r="C80" s="189"/>
    </row>
    <row r="81" spans="1:3" s="76" customFormat="1" ht="12" customHeight="1" thickBot="1">
      <c r="A81" s="296" t="s">
        <v>300</v>
      </c>
      <c r="B81" s="280" t="s">
        <v>280</v>
      </c>
      <c r="C81" s="189"/>
    </row>
    <row r="82" spans="1:3" s="76" customFormat="1" ht="12" customHeight="1" thickBot="1">
      <c r="A82" s="297" t="s">
        <v>281</v>
      </c>
      <c r="B82" s="180" t="s">
        <v>301</v>
      </c>
      <c r="C82" s="185">
        <f>SUM(C83:C86)</f>
        <v>0</v>
      </c>
    </row>
    <row r="83" spans="1:3" s="76" customFormat="1" ht="12" customHeight="1">
      <c r="A83" s="298" t="s">
        <v>282</v>
      </c>
      <c r="B83" s="278" t="s">
        <v>283</v>
      </c>
      <c r="C83" s="189"/>
    </row>
    <row r="84" spans="1:3" s="76" customFormat="1" ht="12" customHeight="1">
      <c r="A84" s="299" t="s">
        <v>284</v>
      </c>
      <c r="B84" s="279" t="s">
        <v>285</v>
      </c>
      <c r="C84" s="189"/>
    </row>
    <row r="85" spans="1:3" s="76" customFormat="1" ht="12" customHeight="1">
      <c r="A85" s="299" t="s">
        <v>286</v>
      </c>
      <c r="B85" s="279" t="s">
        <v>287</v>
      </c>
      <c r="C85" s="189"/>
    </row>
    <row r="86" spans="1:3" s="75" customFormat="1" ht="12" customHeight="1" thickBot="1">
      <c r="A86" s="300" t="s">
        <v>288</v>
      </c>
      <c r="B86" s="280" t="s">
        <v>289</v>
      </c>
      <c r="C86" s="189"/>
    </row>
    <row r="87" spans="1:3" s="75" customFormat="1" ht="12" customHeight="1" thickBot="1">
      <c r="A87" s="297" t="s">
        <v>290</v>
      </c>
      <c r="B87" s="180" t="s">
        <v>562</v>
      </c>
      <c r="C87" s="319"/>
    </row>
    <row r="88" spans="1:3" s="75" customFormat="1" ht="12" customHeight="1" thickBot="1">
      <c r="A88" s="297" t="s">
        <v>615</v>
      </c>
      <c r="B88" s="180" t="s">
        <v>291</v>
      </c>
      <c r="C88" s="319"/>
    </row>
    <row r="89" spans="1:3" s="75" customFormat="1" ht="12" customHeight="1" thickBot="1">
      <c r="A89" s="297" t="s">
        <v>616</v>
      </c>
      <c r="B89" s="285" t="s">
        <v>563</v>
      </c>
      <c r="C89" s="190">
        <f>+C66+C70+C75+C78+C82+C88+C87</f>
        <v>288603</v>
      </c>
    </row>
    <row r="90" spans="1:3" s="75" customFormat="1" ht="12" customHeight="1" thickBot="1">
      <c r="A90" s="301" t="s">
        <v>617</v>
      </c>
      <c r="B90" s="286" t="s">
        <v>618</v>
      </c>
      <c r="C90" s="190">
        <f>+C65+C89</f>
        <v>2654249</v>
      </c>
    </row>
    <row r="91" spans="1:3" s="76" customFormat="1" ht="15" customHeight="1" thickBot="1">
      <c r="A91" s="150"/>
      <c r="B91" s="151"/>
      <c r="C91" s="248"/>
    </row>
    <row r="92" spans="1:3" s="61" customFormat="1" ht="16.5" customHeight="1" thickBot="1">
      <c r="A92" s="154"/>
      <c r="B92" s="155" t="s">
        <v>58</v>
      </c>
      <c r="C92" s="250"/>
    </row>
    <row r="93" spans="1:3" s="77" customFormat="1" ht="12" customHeight="1" thickBot="1">
      <c r="A93" s="270" t="s">
        <v>17</v>
      </c>
      <c r="B93" s="29" t="s">
        <v>629</v>
      </c>
      <c r="C93" s="184">
        <f>+C94+C95+C96+C97+C98+C111</f>
        <v>937367</v>
      </c>
    </row>
    <row r="94" spans="1:3" ht="12" customHeight="1">
      <c r="A94" s="302" t="s">
        <v>100</v>
      </c>
      <c r="B94" s="9" t="s">
        <v>48</v>
      </c>
      <c r="C94" s="705">
        <v>358002</v>
      </c>
    </row>
    <row r="95" spans="1:3" ht="12" customHeight="1">
      <c r="A95" s="295" t="s">
        <v>101</v>
      </c>
      <c r="B95" s="7" t="s">
        <v>154</v>
      </c>
      <c r="C95" s="687">
        <v>52060</v>
      </c>
    </row>
    <row r="96" spans="1:3" ht="12" customHeight="1">
      <c r="A96" s="295" t="s">
        <v>102</v>
      </c>
      <c r="B96" s="7" t="s">
        <v>129</v>
      </c>
      <c r="C96" s="688">
        <v>235306</v>
      </c>
    </row>
    <row r="97" spans="1:3" ht="12" customHeight="1">
      <c r="A97" s="295" t="s">
        <v>103</v>
      </c>
      <c r="B97" s="10" t="s">
        <v>155</v>
      </c>
      <c r="C97" s="267">
        <v>64900</v>
      </c>
    </row>
    <row r="98" spans="1:3" ht="12" customHeight="1">
      <c r="A98" s="295" t="s">
        <v>114</v>
      </c>
      <c r="B98" s="18" t="s">
        <v>156</v>
      </c>
      <c r="C98" s="688">
        <v>176974</v>
      </c>
    </row>
    <row r="99" spans="1:3" ht="12" customHeight="1">
      <c r="A99" s="295" t="s">
        <v>104</v>
      </c>
      <c r="B99" s="7" t="s">
        <v>619</v>
      </c>
      <c r="C99" s="267">
        <v>9233</v>
      </c>
    </row>
    <row r="100" spans="1:3" ht="12" customHeight="1">
      <c r="A100" s="295" t="s">
        <v>105</v>
      </c>
      <c r="B100" s="107" t="s">
        <v>567</v>
      </c>
      <c r="C100" s="188"/>
    </row>
    <row r="101" spans="1:3" ht="12" customHeight="1">
      <c r="A101" s="295" t="s">
        <v>115</v>
      </c>
      <c r="B101" s="107" t="s">
        <v>568</v>
      </c>
      <c r="C101" s="188">
        <v>816</v>
      </c>
    </row>
    <row r="102" spans="1:3" ht="12" customHeight="1">
      <c r="A102" s="295" t="s">
        <v>116</v>
      </c>
      <c r="B102" s="107" t="s">
        <v>307</v>
      </c>
      <c r="C102" s="188"/>
    </row>
    <row r="103" spans="1:3" ht="12" customHeight="1">
      <c r="A103" s="295" t="s">
        <v>117</v>
      </c>
      <c r="B103" s="108" t="s">
        <v>308</v>
      </c>
      <c r="C103" s="188"/>
    </row>
    <row r="104" spans="1:3" ht="12" customHeight="1">
      <c r="A104" s="295" t="s">
        <v>118</v>
      </c>
      <c r="B104" s="108" t="s">
        <v>309</v>
      </c>
      <c r="C104" s="188"/>
    </row>
    <row r="105" spans="1:3" ht="12" customHeight="1">
      <c r="A105" s="295" t="s">
        <v>120</v>
      </c>
      <c r="B105" s="107" t="s">
        <v>310</v>
      </c>
      <c r="C105" s="188">
        <v>118793</v>
      </c>
    </row>
    <row r="106" spans="1:3" ht="12" customHeight="1">
      <c r="A106" s="295" t="s">
        <v>157</v>
      </c>
      <c r="B106" s="107" t="s">
        <v>311</v>
      </c>
      <c r="C106" s="188"/>
    </row>
    <row r="107" spans="1:3" ht="12" customHeight="1">
      <c r="A107" s="295" t="s">
        <v>305</v>
      </c>
      <c r="B107" s="108" t="s">
        <v>312</v>
      </c>
      <c r="C107" s="188">
        <v>2250</v>
      </c>
    </row>
    <row r="108" spans="1:3" ht="12" customHeight="1">
      <c r="A108" s="303" t="s">
        <v>306</v>
      </c>
      <c r="B108" s="109" t="s">
        <v>313</v>
      </c>
      <c r="C108" s="188"/>
    </row>
    <row r="109" spans="1:3" ht="12" customHeight="1">
      <c r="A109" s="295" t="s">
        <v>569</v>
      </c>
      <c r="B109" s="109" t="s">
        <v>314</v>
      </c>
      <c r="C109" s="188"/>
    </row>
    <row r="110" spans="1:3" ht="12" customHeight="1">
      <c r="A110" s="295" t="s">
        <v>570</v>
      </c>
      <c r="B110" s="108" t="s">
        <v>315</v>
      </c>
      <c r="C110" s="687">
        <v>45882</v>
      </c>
    </row>
    <row r="111" spans="1:3" ht="12" customHeight="1">
      <c r="A111" s="295" t="s">
        <v>571</v>
      </c>
      <c r="B111" s="10" t="s">
        <v>49</v>
      </c>
      <c r="C111" s="687">
        <f>SUM(C112:C113)</f>
        <v>50125</v>
      </c>
    </row>
    <row r="112" spans="1:3" ht="12" customHeight="1">
      <c r="A112" s="296" t="s">
        <v>572</v>
      </c>
      <c r="B112" s="7" t="s">
        <v>620</v>
      </c>
      <c r="C112" s="688">
        <v>1282</v>
      </c>
    </row>
    <row r="113" spans="1:3" ht="12" customHeight="1" thickBot="1">
      <c r="A113" s="304" t="s">
        <v>574</v>
      </c>
      <c r="B113" s="110" t="s">
        <v>621</v>
      </c>
      <c r="C113" s="706">
        <v>48843</v>
      </c>
    </row>
    <row r="114" spans="1:3" ht="12" customHeight="1" thickBot="1">
      <c r="A114" s="35" t="s">
        <v>18</v>
      </c>
      <c r="B114" s="28" t="s">
        <v>316</v>
      </c>
      <c r="C114" s="185">
        <f>+C115+C117+C119</f>
        <v>451744</v>
      </c>
    </row>
    <row r="115" spans="1:3" ht="12" customHeight="1">
      <c r="A115" s="294" t="s">
        <v>106</v>
      </c>
      <c r="B115" s="7" t="s">
        <v>178</v>
      </c>
      <c r="C115" s="689">
        <v>71690</v>
      </c>
    </row>
    <row r="116" spans="1:3" ht="12" customHeight="1">
      <c r="A116" s="294" t="s">
        <v>107</v>
      </c>
      <c r="B116" s="11" t="s">
        <v>320</v>
      </c>
      <c r="C116" s="714">
        <v>8306</v>
      </c>
    </row>
    <row r="117" spans="1:3" ht="12" customHeight="1">
      <c r="A117" s="294" t="s">
        <v>108</v>
      </c>
      <c r="B117" s="11" t="s">
        <v>158</v>
      </c>
      <c r="C117" s="189">
        <v>361760</v>
      </c>
    </row>
    <row r="118" spans="1:3" ht="12" customHeight="1">
      <c r="A118" s="294" t="s">
        <v>109</v>
      </c>
      <c r="B118" s="11" t="s">
        <v>321</v>
      </c>
      <c r="C118" s="163"/>
    </row>
    <row r="119" spans="1:3" ht="12" customHeight="1">
      <c r="A119" s="294" t="s">
        <v>110</v>
      </c>
      <c r="B119" s="182" t="s">
        <v>181</v>
      </c>
      <c r="C119" s="707">
        <v>18294</v>
      </c>
    </row>
    <row r="120" spans="1:3" ht="12" customHeight="1">
      <c r="A120" s="294" t="s">
        <v>119</v>
      </c>
      <c r="B120" s="181" t="s">
        <v>382</v>
      </c>
      <c r="C120" s="163"/>
    </row>
    <row r="121" spans="1:3" ht="12" customHeight="1">
      <c r="A121" s="294" t="s">
        <v>121</v>
      </c>
      <c r="B121" s="274" t="s">
        <v>326</v>
      </c>
      <c r="C121" s="163"/>
    </row>
    <row r="122" spans="1:3" ht="12" customHeight="1">
      <c r="A122" s="294" t="s">
        <v>159</v>
      </c>
      <c r="B122" s="108" t="s">
        <v>309</v>
      </c>
      <c r="C122" s="163"/>
    </row>
    <row r="123" spans="1:3" ht="12" customHeight="1">
      <c r="A123" s="294" t="s">
        <v>160</v>
      </c>
      <c r="B123" s="108" t="s">
        <v>325</v>
      </c>
      <c r="C123" s="163"/>
    </row>
    <row r="124" spans="1:3" ht="12" customHeight="1">
      <c r="A124" s="294" t="s">
        <v>161</v>
      </c>
      <c r="B124" s="108" t="s">
        <v>324</v>
      </c>
      <c r="C124" s="163"/>
    </row>
    <row r="125" spans="1:3" ht="12" customHeight="1">
      <c r="A125" s="294" t="s">
        <v>317</v>
      </c>
      <c r="B125" s="108" t="s">
        <v>312</v>
      </c>
      <c r="C125" s="163"/>
    </row>
    <row r="126" spans="1:3" ht="12" customHeight="1">
      <c r="A126" s="294" t="s">
        <v>318</v>
      </c>
      <c r="B126" s="108" t="s">
        <v>323</v>
      </c>
      <c r="C126" s="163"/>
    </row>
    <row r="127" spans="1:3" ht="12" customHeight="1" thickBot="1">
      <c r="A127" s="303" t="s">
        <v>319</v>
      </c>
      <c r="B127" s="108" t="s">
        <v>322</v>
      </c>
      <c r="C127" s="762">
        <v>18294</v>
      </c>
    </row>
    <row r="128" spans="1:3" ht="12" customHeight="1" thickBot="1">
      <c r="A128" s="35" t="s">
        <v>19</v>
      </c>
      <c r="B128" s="103" t="s">
        <v>576</v>
      </c>
      <c r="C128" s="185">
        <f>+C93+C114</f>
        <v>1389111</v>
      </c>
    </row>
    <row r="129" spans="1:3" ht="12" customHeight="1" thickBot="1">
      <c r="A129" s="35" t="s">
        <v>20</v>
      </c>
      <c r="B129" s="103" t="s">
        <v>577</v>
      </c>
      <c r="C129" s="185">
        <f>+C130+C131+C132</f>
        <v>104109</v>
      </c>
    </row>
    <row r="130" spans="1:3" s="77" customFormat="1" ht="12" customHeight="1">
      <c r="A130" s="294" t="s">
        <v>217</v>
      </c>
      <c r="B130" s="8" t="s">
        <v>622</v>
      </c>
      <c r="C130" s="690">
        <v>4109</v>
      </c>
    </row>
    <row r="131" spans="1:3" ht="12" customHeight="1">
      <c r="A131" s="294" t="s">
        <v>220</v>
      </c>
      <c r="B131" s="8" t="s">
        <v>579</v>
      </c>
      <c r="C131" s="163">
        <v>100000</v>
      </c>
    </row>
    <row r="132" spans="1:3" ht="12" customHeight="1" thickBot="1">
      <c r="A132" s="303" t="s">
        <v>221</v>
      </c>
      <c r="B132" s="6" t="s">
        <v>623</v>
      </c>
      <c r="C132" s="163"/>
    </row>
    <row r="133" spans="1:3" ht="12" customHeight="1" thickBot="1">
      <c r="A133" s="35" t="s">
        <v>21</v>
      </c>
      <c r="B133" s="103" t="s">
        <v>581</v>
      </c>
      <c r="C133" s="185">
        <f>+C134+C135+C136+C137+C138+C139</f>
        <v>0</v>
      </c>
    </row>
    <row r="134" spans="1:3" ht="12" customHeight="1">
      <c r="A134" s="294" t="s">
        <v>93</v>
      </c>
      <c r="B134" s="8" t="s">
        <v>582</v>
      </c>
      <c r="C134" s="163"/>
    </row>
    <row r="135" spans="1:3" ht="12" customHeight="1">
      <c r="A135" s="294" t="s">
        <v>94</v>
      </c>
      <c r="B135" s="8" t="s">
        <v>583</v>
      </c>
      <c r="C135" s="163"/>
    </row>
    <row r="136" spans="1:3" ht="12" customHeight="1">
      <c r="A136" s="294" t="s">
        <v>95</v>
      </c>
      <c r="B136" s="8" t="s">
        <v>584</v>
      </c>
      <c r="C136" s="163"/>
    </row>
    <row r="137" spans="1:3" ht="12" customHeight="1">
      <c r="A137" s="294" t="s">
        <v>146</v>
      </c>
      <c r="B137" s="8" t="s">
        <v>624</v>
      </c>
      <c r="C137" s="163"/>
    </row>
    <row r="138" spans="1:3" ht="12" customHeight="1">
      <c r="A138" s="294" t="s">
        <v>147</v>
      </c>
      <c r="B138" s="8" t="s">
        <v>586</v>
      </c>
      <c r="C138" s="163"/>
    </row>
    <row r="139" spans="1:3" s="77" customFormat="1" ht="12" customHeight="1" thickBot="1">
      <c r="A139" s="303" t="s">
        <v>148</v>
      </c>
      <c r="B139" s="6" t="s">
        <v>587</v>
      </c>
      <c r="C139" s="163"/>
    </row>
    <row r="140" spans="1:11" ht="12" customHeight="1" thickBot="1">
      <c r="A140" s="35" t="s">
        <v>22</v>
      </c>
      <c r="B140" s="103" t="s">
        <v>625</v>
      </c>
      <c r="C140" s="190">
        <f>+C141+C142+C144+C145+C143</f>
        <v>27420</v>
      </c>
      <c r="K140" s="162"/>
    </row>
    <row r="141" spans="1:3" ht="12.75">
      <c r="A141" s="294" t="s">
        <v>96</v>
      </c>
      <c r="B141" s="8" t="s">
        <v>327</v>
      </c>
      <c r="C141" s="163"/>
    </row>
    <row r="142" spans="1:3" ht="12" customHeight="1">
      <c r="A142" s="294" t="s">
        <v>97</v>
      </c>
      <c r="B142" s="8" t="s">
        <v>328</v>
      </c>
      <c r="C142" s="163">
        <v>27420</v>
      </c>
    </row>
    <row r="143" spans="1:3" ht="12" customHeight="1">
      <c r="A143" s="294" t="s">
        <v>241</v>
      </c>
      <c r="B143" s="8" t="s">
        <v>626</v>
      </c>
      <c r="C143" s="163"/>
    </row>
    <row r="144" spans="1:3" s="77" customFormat="1" ht="12" customHeight="1">
      <c r="A144" s="294" t="s">
        <v>242</v>
      </c>
      <c r="B144" s="8" t="s">
        <v>589</v>
      </c>
      <c r="C144" s="163"/>
    </row>
    <row r="145" spans="1:3" s="77" customFormat="1" ht="12" customHeight="1" thickBot="1">
      <c r="A145" s="303" t="s">
        <v>243</v>
      </c>
      <c r="B145" s="6" t="s">
        <v>346</v>
      </c>
      <c r="C145" s="163"/>
    </row>
    <row r="146" spans="1:3" s="77" customFormat="1" ht="12" customHeight="1" thickBot="1">
      <c r="A146" s="35" t="s">
        <v>23</v>
      </c>
      <c r="B146" s="103" t="s">
        <v>590</v>
      </c>
      <c r="C146" s="193">
        <f>+C147+C148+C149+C150+C151</f>
        <v>0</v>
      </c>
    </row>
    <row r="147" spans="1:3" s="77" customFormat="1" ht="12" customHeight="1">
      <c r="A147" s="294" t="s">
        <v>98</v>
      </c>
      <c r="B147" s="8" t="s">
        <v>591</v>
      </c>
      <c r="C147" s="163"/>
    </row>
    <row r="148" spans="1:3" s="77" customFormat="1" ht="12" customHeight="1">
      <c r="A148" s="294" t="s">
        <v>99</v>
      </c>
      <c r="B148" s="8" t="s">
        <v>592</v>
      </c>
      <c r="C148" s="163"/>
    </row>
    <row r="149" spans="1:3" s="77" customFormat="1" ht="12" customHeight="1">
      <c r="A149" s="294" t="s">
        <v>253</v>
      </c>
      <c r="B149" s="8" t="s">
        <v>593</v>
      </c>
      <c r="C149" s="163"/>
    </row>
    <row r="150" spans="1:3" s="77" customFormat="1" ht="12" customHeight="1">
      <c r="A150" s="294" t="s">
        <v>254</v>
      </c>
      <c r="B150" s="8" t="s">
        <v>627</v>
      </c>
      <c r="C150" s="163"/>
    </row>
    <row r="151" spans="1:3" ht="12.75" customHeight="1" thickBot="1">
      <c r="A151" s="303" t="s">
        <v>595</v>
      </c>
      <c r="B151" s="6" t="s">
        <v>596</v>
      </c>
      <c r="C151" s="164"/>
    </row>
    <row r="152" spans="1:3" ht="12.75" customHeight="1" thickBot="1">
      <c r="A152" s="646" t="s">
        <v>24</v>
      </c>
      <c r="B152" s="103" t="s">
        <v>597</v>
      </c>
      <c r="C152" s="193"/>
    </row>
    <row r="153" spans="1:3" ht="12.75" customHeight="1" thickBot="1">
      <c r="A153" s="646" t="s">
        <v>25</v>
      </c>
      <c r="B153" s="103" t="s">
        <v>598</v>
      </c>
      <c r="C153" s="193"/>
    </row>
    <row r="154" spans="1:3" ht="12" customHeight="1" thickBot="1">
      <c r="A154" s="35" t="s">
        <v>26</v>
      </c>
      <c r="B154" s="103" t="s">
        <v>599</v>
      </c>
      <c r="C154" s="288">
        <f>+C129+C133+C140+C146+C152+C153</f>
        <v>131529</v>
      </c>
    </row>
    <row r="155" spans="1:3" ht="15" customHeight="1" thickBot="1">
      <c r="A155" s="305" t="s">
        <v>27</v>
      </c>
      <c r="B155" s="261" t="s">
        <v>600</v>
      </c>
      <c r="C155" s="288">
        <f>+C128+C154</f>
        <v>1520640</v>
      </c>
    </row>
    <row r="156" ht="13.5" thickBot="1"/>
    <row r="157" spans="1:3" ht="15" customHeight="1" thickBot="1">
      <c r="A157" s="159" t="s">
        <v>628</v>
      </c>
      <c r="B157" s="160"/>
      <c r="C157" s="101"/>
    </row>
    <row r="158" spans="1:3" ht="14.25" customHeight="1" thickBot="1">
      <c r="A158" s="159" t="s">
        <v>172</v>
      </c>
      <c r="B158" s="160"/>
      <c r="C158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24/2015.(VIII.4.)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97">
    <tabColor rgb="FF92D050"/>
  </sheetPr>
  <dimension ref="A1:K158"/>
  <sheetViews>
    <sheetView zoomScaleSheetLayoutView="85" workbookViewId="0" topLeftCell="A70">
      <selection activeCell="C38" sqref="C38"/>
    </sheetView>
  </sheetViews>
  <sheetFormatPr defaultColWidth="9.00390625" defaultRowHeight="12.75"/>
  <cols>
    <col min="1" max="1" width="19.50390625" style="329" customWidth="1"/>
    <col min="2" max="2" width="72.00390625" style="330" customWidth="1"/>
    <col min="3" max="3" width="25.00390625" style="331" customWidth="1"/>
    <col min="4" max="16384" width="9.375" style="2" customWidth="1"/>
  </cols>
  <sheetData>
    <row r="1" spans="1:3" s="1" customFormat="1" ht="16.5" customHeight="1" thickBot="1">
      <c r="A1" s="136"/>
      <c r="B1" s="138"/>
      <c r="C1" s="161"/>
    </row>
    <row r="2" spans="1:3" s="73" customFormat="1" ht="21" customHeight="1">
      <c r="A2" s="268" t="s">
        <v>64</v>
      </c>
      <c r="B2" s="239" t="s">
        <v>175</v>
      </c>
      <c r="C2" s="241" t="s">
        <v>53</v>
      </c>
    </row>
    <row r="3" spans="1:3" s="73" customFormat="1" ht="16.5" thickBot="1">
      <c r="A3" s="139" t="s">
        <v>169</v>
      </c>
      <c r="B3" s="240" t="s">
        <v>383</v>
      </c>
      <c r="C3" s="645" t="s">
        <v>61</v>
      </c>
    </row>
    <row r="4" spans="1:3" s="7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242" t="s">
        <v>56</v>
      </c>
    </row>
    <row r="6" spans="1:3" s="61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61" customFormat="1" ht="15.75" customHeight="1" thickBot="1">
      <c r="A7" s="144"/>
      <c r="B7" s="145" t="s">
        <v>57</v>
      </c>
      <c r="C7" s="243"/>
    </row>
    <row r="8" spans="1:3" s="61" customFormat="1" ht="12" customHeight="1" thickBot="1">
      <c r="A8" s="35" t="s">
        <v>17</v>
      </c>
      <c r="B8" s="20" t="s">
        <v>201</v>
      </c>
      <c r="C8" s="185">
        <f>+C9+C10+C11+C12+C13+C14</f>
        <v>1009881</v>
      </c>
    </row>
    <row r="9" spans="1:3" s="75" customFormat="1" ht="12" customHeight="1">
      <c r="A9" s="294" t="s">
        <v>100</v>
      </c>
      <c r="B9" s="278" t="s">
        <v>202</v>
      </c>
      <c r="C9" s="318">
        <v>233809</v>
      </c>
    </row>
    <row r="10" spans="1:3" s="76" customFormat="1" ht="12" customHeight="1">
      <c r="A10" s="295" t="s">
        <v>101</v>
      </c>
      <c r="B10" s="279" t="s">
        <v>203</v>
      </c>
      <c r="C10" s="189">
        <v>195774</v>
      </c>
    </row>
    <row r="11" spans="1:3" s="76" customFormat="1" ht="12" customHeight="1">
      <c r="A11" s="295" t="s">
        <v>102</v>
      </c>
      <c r="B11" s="279" t="s">
        <v>204</v>
      </c>
      <c r="C11" s="189">
        <v>466800</v>
      </c>
    </row>
    <row r="12" spans="1:3" s="76" customFormat="1" ht="12" customHeight="1">
      <c r="A12" s="295" t="s">
        <v>103</v>
      </c>
      <c r="B12" s="279" t="s">
        <v>205</v>
      </c>
      <c r="C12" s="189">
        <v>25945</v>
      </c>
    </row>
    <row r="13" spans="1:3" s="76" customFormat="1" ht="12" customHeight="1">
      <c r="A13" s="295" t="s">
        <v>130</v>
      </c>
      <c r="B13" s="279" t="s">
        <v>613</v>
      </c>
      <c r="C13" s="687">
        <v>87553</v>
      </c>
    </row>
    <row r="14" spans="1:3" s="75" customFormat="1" ht="12" customHeight="1" thickBot="1">
      <c r="A14" s="296" t="s">
        <v>104</v>
      </c>
      <c r="B14" s="280" t="s">
        <v>553</v>
      </c>
      <c r="C14" s="186"/>
    </row>
    <row r="15" spans="1:3" s="75" customFormat="1" ht="12" customHeight="1" thickBot="1">
      <c r="A15" s="35" t="s">
        <v>18</v>
      </c>
      <c r="B15" s="180" t="s">
        <v>206</v>
      </c>
      <c r="C15" s="185">
        <f>+C16+C17+C18+C19+C20</f>
        <v>407377</v>
      </c>
    </row>
    <row r="16" spans="1:3" s="75" customFormat="1" ht="12" customHeight="1">
      <c r="A16" s="294" t="s">
        <v>106</v>
      </c>
      <c r="B16" s="278" t="s">
        <v>207</v>
      </c>
      <c r="C16" s="187"/>
    </row>
    <row r="17" spans="1:3" s="75" customFormat="1" ht="12" customHeight="1">
      <c r="A17" s="295" t="s">
        <v>107</v>
      </c>
      <c r="B17" s="279" t="s">
        <v>208</v>
      </c>
      <c r="C17" s="186"/>
    </row>
    <row r="18" spans="1:3" s="75" customFormat="1" ht="12" customHeight="1">
      <c r="A18" s="295" t="s">
        <v>108</v>
      </c>
      <c r="B18" s="279" t="s">
        <v>376</v>
      </c>
      <c r="C18" s="186"/>
    </row>
    <row r="19" spans="1:3" s="75" customFormat="1" ht="12" customHeight="1">
      <c r="A19" s="295" t="s">
        <v>109</v>
      </c>
      <c r="B19" s="279" t="s">
        <v>377</v>
      </c>
      <c r="C19" s="186"/>
    </row>
    <row r="20" spans="1:3" s="75" customFormat="1" ht="12" customHeight="1">
      <c r="A20" s="295" t="s">
        <v>110</v>
      </c>
      <c r="B20" s="279" t="s">
        <v>209</v>
      </c>
      <c r="C20" s="687">
        <v>407377</v>
      </c>
    </row>
    <row r="21" spans="1:3" s="76" customFormat="1" ht="12" customHeight="1" thickBot="1">
      <c r="A21" s="296" t="s">
        <v>119</v>
      </c>
      <c r="B21" s="280" t="s">
        <v>210</v>
      </c>
      <c r="C21" s="188">
        <v>38742</v>
      </c>
    </row>
    <row r="22" spans="1:3" s="76" customFormat="1" ht="12" customHeight="1" thickBot="1">
      <c r="A22" s="35" t="s">
        <v>19</v>
      </c>
      <c r="B22" s="20" t="s">
        <v>211</v>
      </c>
      <c r="C22" s="185">
        <f>+C23+C24+C25+C26+C27</f>
        <v>375629</v>
      </c>
    </row>
    <row r="23" spans="1:3" s="76" customFormat="1" ht="12" customHeight="1">
      <c r="A23" s="294" t="s">
        <v>89</v>
      </c>
      <c r="B23" s="278" t="s">
        <v>212</v>
      </c>
      <c r="C23" s="318">
        <v>5361</v>
      </c>
    </row>
    <row r="24" spans="1:3" s="75" customFormat="1" ht="12" customHeight="1">
      <c r="A24" s="295" t="s">
        <v>90</v>
      </c>
      <c r="B24" s="279" t="s">
        <v>213</v>
      </c>
      <c r="C24" s="189"/>
    </row>
    <row r="25" spans="1:3" s="76" customFormat="1" ht="12" customHeight="1">
      <c r="A25" s="295" t="s">
        <v>91</v>
      </c>
      <c r="B25" s="279" t="s">
        <v>378</v>
      </c>
      <c r="C25" s="189"/>
    </row>
    <row r="26" spans="1:3" s="76" customFormat="1" ht="12" customHeight="1">
      <c r="A26" s="295" t="s">
        <v>92</v>
      </c>
      <c r="B26" s="279" t="s">
        <v>379</v>
      </c>
      <c r="C26" s="189"/>
    </row>
    <row r="27" spans="1:3" s="76" customFormat="1" ht="12" customHeight="1">
      <c r="A27" s="295" t="s">
        <v>142</v>
      </c>
      <c r="B27" s="279" t="s">
        <v>214</v>
      </c>
      <c r="C27" s="189">
        <v>370268</v>
      </c>
    </row>
    <row r="28" spans="1:3" s="76" customFormat="1" ht="12" customHeight="1" thickBot="1">
      <c r="A28" s="296" t="s">
        <v>143</v>
      </c>
      <c r="B28" s="280" t="s">
        <v>215</v>
      </c>
      <c r="C28" s="267">
        <v>329282</v>
      </c>
    </row>
    <row r="29" spans="1:3" s="76" customFormat="1" ht="12" customHeight="1" thickBot="1">
      <c r="A29" s="35" t="s">
        <v>144</v>
      </c>
      <c r="B29" s="20" t="s">
        <v>216</v>
      </c>
      <c r="C29" s="190">
        <f>+C30+C34+C35+C36</f>
        <v>294863</v>
      </c>
    </row>
    <row r="30" spans="1:3" s="76" customFormat="1" ht="12" customHeight="1">
      <c r="A30" s="294" t="s">
        <v>217</v>
      </c>
      <c r="B30" s="278" t="s">
        <v>614</v>
      </c>
      <c r="C30" s="273">
        <f>+C31+C32+C33</f>
        <v>260863</v>
      </c>
    </row>
    <row r="31" spans="1:3" s="76" customFormat="1" ht="12" customHeight="1">
      <c r="A31" s="295" t="s">
        <v>218</v>
      </c>
      <c r="B31" s="279" t="s">
        <v>223</v>
      </c>
      <c r="C31" s="186">
        <v>72000</v>
      </c>
    </row>
    <row r="32" spans="1:3" s="76" customFormat="1" ht="12" customHeight="1">
      <c r="A32" s="295" t="s">
        <v>219</v>
      </c>
      <c r="B32" s="279" t="s">
        <v>694</v>
      </c>
      <c r="C32" s="186">
        <v>188698</v>
      </c>
    </row>
    <row r="33" spans="1:3" s="76" customFormat="1" ht="12" customHeight="1">
      <c r="A33" s="295" t="s">
        <v>555</v>
      </c>
      <c r="B33" s="279" t="s">
        <v>691</v>
      </c>
      <c r="C33" s="189">
        <v>165</v>
      </c>
    </row>
    <row r="34" spans="1:3" s="76" customFormat="1" ht="12" customHeight="1">
      <c r="A34" s="295" t="s">
        <v>220</v>
      </c>
      <c r="B34" s="279" t="s">
        <v>225</v>
      </c>
      <c r="C34" s="189">
        <v>26000</v>
      </c>
    </row>
    <row r="35" spans="1:3" s="76" customFormat="1" ht="12" customHeight="1">
      <c r="A35" s="295" t="s">
        <v>221</v>
      </c>
      <c r="B35" s="279" t="s">
        <v>226</v>
      </c>
      <c r="C35" s="189"/>
    </row>
    <row r="36" spans="1:3" s="76" customFormat="1" ht="12" customHeight="1" thickBot="1">
      <c r="A36" s="296" t="s">
        <v>222</v>
      </c>
      <c r="B36" s="280" t="s">
        <v>227</v>
      </c>
      <c r="C36" s="267">
        <v>8000</v>
      </c>
    </row>
    <row r="37" spans="1:3" s="76" customFormat="1" ht="12" customHeight="1" thickBot="1">
      <c r="A37" s="35" t="s">
        <v>21</v>
      </c>
      <c r="B37" s="20" t="s">
        <v>557</v>
      </c>
      <c r="C37" s="185">
        <f>SUM(C38:C48)</f>
        <v>41989</v>
      </c>
    </row>
    <row r="38" spans="1:3" s="76" customFormat="1" ht="12" customHeight="1">
      <c r="A38" s="294" t="s">
        <v>93</v>
      </c>
      <c r="B38" s="278" t="s">
        <v>230</v>
      </c>
      <c r="C38" s="689">
        <v>8255</v>
      </c>
    </row>
    <row r="39" spans="1:3" s="76" customFormat="1" ht="12" customHeight="1">
      <c r="A39" s="295" t="s">
        <v>94</v>
      </c>
      <c r="B39" s="279" t="s">
        <v>231</v>
      </c>
      <c r="C39" s="186"/>
    </row>
    <row r="40" spans="1:3" s="76" customFormat="1" ht="12" customHeight="1">
      <c r="A40" s="295" t="s">
        <v>95</v>
      </c>
      <c r="B40" s="279" t="s">
        <v>232</v>
      </c>
      <c r="C40" s="189">
        <v>11936</v>
      </c>
    </row>
    <row r="41" spans="1:3" s="76" customFormat="1" ht="12" customHeight="1">
      <c r="A41" s="295" t="s">
        <v>146</v>
      </c>
      <c r="B41" s="279" t="s">
        <v>233</v>
      </c>
      <c r="C41" s="189">
        <v>16351</v>
      </c>
    </row>
    <row r="42" spans="1:3" s="76" customFormat="1" ht="12" customHeight="1">
      <c r="A42" s="295" t="s">
        <v>147</v>
      </c>
      <c r="B42" s="279" t="s">
        <v>234</v>
      </c>
      <c r="C42" s="186"/>
    </row>
    <row r="43" spans="1:3" s="76" customFormat="1" ht="12" customHeight="1">
      <c r="A43" s="295" t="s">
        <v>148</v>
      </c>
      <c r="B43" s="279" t="s">
        <v>235</v>
      </c>
      <c r="C43" s="186">
        <v>4947</v>
      </c>
    </row>
    <row r="44" spans="1:3" s="76" customFormat="1" ht="12" customHeight="1">
      <c r="A44" s="295" t="s">
        <v>149</v>
      </c>
      <c r="B44" s="279" t="s">
        <v>236</v>
      </c>
      <c r="C44" s="186"/>
    </row>
    <row r="45" spans="1:3" s="76" customFormat="1" ht="12" customHeight="1">
      <c r="A45" s="295" t="s">
        <v>150</v>
      </c>
      <c r="B45" s="279" t="s">
        <v>237</v>
      </c>
      <c r="C45" s="186"/>
    </row>
    <row r="46" spans="1:3" s="76" customFormat="1" ht="12" customHeight="1">
      <c r="A46" s="295" t="s">
        <v>228</v>
      </c>
      <c r="B46" s="279" t="s">
        <v>238</v>
      </c>
      <c r="C46" s="189"/>
    </row>
    <row r="47" spans="1:3" s="76" customFormat="1" ht="12" customHeight="1">
      <c r="A47" s="296" t="s">
        <v>229</v>
      </c>
      <c r="B47" s="280" t="s">
        <v>558</v>
      </c>
      <c r="C47" s="267"/>
    </row>
    <row r="48" spans="1:3" s="76" customFormat="1" ht="12" customHeight="1" thickBot="1">
      <c r="A48" s="296" t="s">
        <v>559</v>
      </c>
      <c r="B48" s="280" t="s">
        <v>239</v>
      </c>
      <c r="C48" s="267">
        <v>500</v>
      </c>
    </row>
    <row r="49" spans="1:3" s="76" customFormat="1" ht="12" customHeight="1" thickBot="1">
      <c r="A49" s="35" t="s">
        <v>22</v>
      </c>
      <c r="B49" s="20" t="s">
        <v>240</v>
      </c>
      <c r="C49" s="185">
        <f>SUM(C50:C54)</f>
        <v>0</v>
      </c>
    </row>
    <row r="50" spans="1:3" s="76" customFormat="1" ht="12" customHeight="1">
      <c r="A50" s="294" t="s">
        <v>96</v>
      </c>
      <c r="B50" s="278" t="s">
        <v>244</v>
      </c>
      <c r="C50" s="318"/>
    </row>
    <row r="51" spans="1:3" s="76" customFormat="1" ht="12" customHeight="1">
      <c r="A51" s="295" t="s">
        <v>97</v>
      </c>
      <c r="B51" s="279" t="s">
        <v>245</v>
      </c>
      <c r="C51" s="189"/>
    </row>
    <row r="52" spans="1:3" s="76" customFormat="1" ht="12" customHeight="1">
      <c r="A52" s="295" t="s">
        <v>241</v>
      </c>
      <c r="B52" s="279" t="s">
        <v>246</v>
      </c>
      <c r="C52" s="189"/>
    </row>
    <row r="53" spans="1:3" s="76" customFormat="1" ht="12" customHeight="1">
      <c r="A53" s="295" t="s">
        <v>242</v>
      </c>
      <c r="B53" s="279" t="s">
        <v>247</v>
      </c>
      <c r="C53" s="189"/>
    </row>
    <row r="54" spans="1:3" s="76" customFormat="1" ht="12" customHeight="1" thickBot="1">
      <c r="A54" s="296" t="s">
        <v>243</v>
      </c>
      <c r="B54" s="280" t="s">
        <v>248</v>
      </c>
      <c r="C54" s="267"/>
    </row>
    <row r="55" spans="1:3" s="76" customFormat="1" ht="12" customHeight="1" thickBot="1">
      <c r="A55" s="35" t="s">
        <v>151</v>
      </c>
      <c r="B55" s="20" t="s">
        <v>249</v>
      </c>
      <c r="C55" s="185">
        <f>SUM(C56:C58)</f>
        <v>13710</v>
      </c>
    </row>
    <row r="56" spans="1:3" s="76" customFormat="1" ht="12" customHeight="1">
      <c r="A56" s="294" t="s">
        <v>98</v>
      </c>
      <c r="B56" s="278" t="s">
        <v>250</v>
      </c>
      <c r="C56" s="187"/>
    </row>
    <row r="57" spans="1:3" s="76" customFormat="1" ht="12" customHeight="1">
      <c r="A57" s="295" t="s">
        <v>99</v>
      </c>
      <c r="B57" s="279" t="s">
        <v>380</v>
      </c>
      <c r="C57" s="189">
        <v>13710</v>
      </c>
    </row>
    <row r="58" spans="1:3" s="76" customFormat="1" ht="12" customHeight="1">
      <c r="A58" s="295" t="s">
        <v>253</v>
      </c>
      <c r="B58" s="279" t="s">
        <v>251</v>
      </c>
      <c r="C58" s="186"/>
    </row>
    <row r="59" spans="1:3" s="76" customFormat="1" ht="12" customHeight="1" thickBot="1">
      <c r="A59" s="296" t="s">
        <v>254</v>
      </c>
      <c r="B59" s="280" t="s">
        <v>252</v>
      </c>
      <c r="C59" s="188"/>
    </row>
    <row r="60" spans="1:3" s="76" customFormat="1" ht="12" customHeight="1" thickBot="1">
      <c r="A60" s="35" t="s">
        <v>24</v>
      </c>
      <c r="B60" s="180" t="s">
        <v>255</v>
      </c>
      <c r="C60" s="185">
        <f>SUM(C61:C63)</f>
        <v>0</v>
      </c>
    </row>
    <row r="61" spans="1:3" s="76" customFormat="1" ht="12" customHeight="1">
      <c r="A61" s="294" t="s">
        <v>152</v>
      </c>
      <c r="B61" s="278" t="s">
        <v>257</v>
      </c>
      <c r="C61" s="189"/>
    </row>
    <row r="62" spans="1:3" s="76" customFormat="1" ht="12" customHeight="1">
      <c r="A62" s="295" t="s">
        <v>153</v>
      </c>
      <c r="B62" s="279" t="s">
        <v>381</v>
      </c>
      <c r="C62" s="189"/>
    </row>
    <row r="63" spans="1:3" s="76" customFormat="1" ht="12" customHeight="1">
      <c r="A63" s="295" t="s">
        <v>180</v>
      </c>
      <c r="B63" s="279" t="s">
        <v>258</v>
      </c>
      <c r="C63" s="189"/>
    </row>
    <row r="64" spans="1:3" s="76" customFormat="1" ht="12" customHeight="1" thickBot="1">
      <c r="A64" s="296" t="s">
        <v>256</v>
      </c>
      <c r="B64" s="280" t="s">
        <v>259</v>
      </c>
      <c r="C64" s="189"/>
    </row>
    <row r="65" spans="1:3" s="76" customFormat="1" ht="12" customHeight="1" thickBot="1">
      <c r="A65" s="35" t="s">
        <v>25</v>
      </c>
      <c r="B65" s="20" t="s">
        <v>260</v>
      </c>
      <c r="C65" s="190">
        <f>+C8+C15+C22+C29+C37+C49+C55+C60</f>
        <v>2143449</v>
      </c>
    </row>
    <row r="66" spans="1:3" s="76" customFormat="1" ht="12" customHeight="1" thickBot="1">
      <c r="A66" s="297" t="s">
        <v>350</v>
      </c>
      <c r="B66" s="180" t="s">
        <v>262</v>
      </c>
      <c r="C66" s="185">
        <f>SUM(C67:C69)</f>
        <v>0</v>
      </c>
    </row>
    <row r="67" spans="1:3" s="76" customFormat="1" ht="12" customHeight="1">
      <c r="A67" s="294" t="s">
        <v>293</v>
      </c>
      <c r="B67" s="278" t="s">
        <v>263</v>
      </c>
      <c r="C67" s="189"/>
    </row>
    <row r="68" spans="1:3" s="76" customFormat="1" ht="12" customHeight="1">
      <c r="A68" s="295" t="s">
        <v>302</v>
      </c>
      <c r="B68" s="279" t="s">
        <v>264</v>
      </c>
      <c r="C68" s="189"/>
    </row>
    <row r="69" spans="1:3" s="76" customFormat="1" ht="12" customHeight="1" thickBot="1">
      <c r="A69" s="296" t="s">
        <v>303</v>
      </c>
      <c r="B69" s="281" t="s">
        <v>265</v>
      </c>
      <c r="C69" s="189"/>
    </row>
    <row r="70" spans="1:3" s="76" customFormat="1" ht="12" customHeight="1" thickBot="1">
      <c r="A70" s="297" t="s">
        <v>266</v>
      </c>
      <c r="B70" s="180" t="s">
        <v>267</v>
      </c>
      <c r="C70" s="185">
        <f>SUM(C71:C74)</f>
        <v>0</v>
      </c>
    </row>
    <row r="71" spans="1:3" s="76" customFormat="1" ht="12" customHeight="1">
      <c r="A71" s="294" t="s">
        <v>131</v>
      </c>
      <c r="B71" s="278" t="s">
        <v>268</v>
      </c>
      <c r="C71" s="189"/>
    </row>
    <row r="72" spans="1:3" s="76" customFormat="1" ht="12" customHeight="1">
      <c r="A72" s="295" t="s">
        <v>132</v>
      </c>
      <c r="B72" s="279" t="s">
        <v>269</v>
      </c>
      <c r="C72" s="189"/>
    </row>
    <row r="73" spans="1:3" s="76" customFormat="1" ht="12" customHeight="1">
      <c r="A73" s="295" t="s">
        <v>294</v>
      </c>
      <c r="B73" s="279" t="s">
        <v>270</v>
      </c>
      <c r="C73" s="189"/>
    </row>
    <row r="74" spans="1:3" s="76" customFormat="1" ht="12" customHeight="1" thickBot="1">
      <c r="A74" s="296" t="s">
        <v>295</v>
      </c>
      <c r="B74" s="280" t="s">
        <v>271</v>
      </c>
      <c r="C74" s="189"/>
    </row>
    <row r="75" spans="1:3" s="76" customFormat="1" ht="12" customHeight="1" thickBot="1">
      <c r="A75" s="297" t="s">
        <v>272</v>
      </c>
      <c r="B75" s="180" t="s">
        <v>273</v>
      </c>
      <c r="C75" s="185">
        <f>SUM(C76:C77)</f>
        <v>188603</v>
      </c>
    </row>
    <row r="76" spans="1:3" s="76" customFormat="1" ht="12" customHeight="1">
      <c r="A76" s="294" t="s">
        <v>296</v>
      </c>
      <c r="B76" s="278" t="s">
        <v>274</v>
      </c>
      <c r="C76" s="189">
        <v>188603</v>
      </c>
    </row>
    <row r="77" spans="1:3" s="76" customFormat="1" ht="12" customHeight="1" thickBot="1">
      <c r="A77" s="296" t="s">
        <v>297</v>
      </c>
      <c r="B77" s="280" t="s">
        <v>275</v>
      </c>
      <c r="C77" s="189"/>
    </row>
    <row r="78" spans="1:3" s="75" customFormat="1" ht="12" customHeight="1" thickBot="1">
      <c r="A78" s="297" t="s">
        <v>276</v>
      </c>
      <c r="B78" s="180" t="s">
        <v>277</v>
      </c>
      <c r="C78" s="185">
        <f>SUM(C79:C81)</f>
        <v>0</v>
      </c>
    </row>
    <row r="79" spans="1:3" s="76" customFormat="1" ht="12" customHeight="1">
      <c r="A79" s="294" t="s">
        <v>298</v>
      </c>
      <c r="B79" s="278" t="s">
        <v>278</v>
      </c>
      <c r="C79" s="189"/>
    </row>
    <row r="80" spans="1:3" s="76" customFormat="1" ht="12" customHeight="1">
      <c r="A80" s="295" t="s">
        <v>299</v>
      </c>
      <c r="B80" s="279" t="s">
        <v>279</v>
      </c>
      <c r="C80" s="189"/>
    </row>
    <row r="81" spans="1:3" s="76" customFormat="1" ht="12" customHeight="1" thickBot="1">
      <c r="A81" s="296" t="s">
        <v>300</v>
      </c>
      <c r="B81" s="280" t="s">
        <v>280</v>
      </c>
      <c r="C81" s="189"/>
    </row>
    <row r="82" spans="1:3" s="76" customFormat="1" ht="12" customHeight="1" thickBot="1">
      <c r="A82" s="297" t="s">
        <v>281</v>
      </c>
      <c r="B82" s="180" t="s">
        <v>301</v>
      </c>
      <c r="C82" s="185">
        <f>SUM(C83:C86)</f>
        <v>0</v>
      </c>
    </row>
    <row r="83" spans="1:3" s="76" customFormat="1" ht="12" customHeight="1">
      <c r="A83" s="298" t="s">
        <v>282</v>
      </c>
      <c r="B83" s="278" t="s">
        <v>283</v>
      </c>
      <c r="C83" s="189"/>
    </row>
    <row r="84" spans="1:3" s="76" customFormat="1" ht="12" customHeight="1">
      <c r="A84" s="299" t="s">
        <v>284</v>
      </c>
      <c r="B84" s="279" t="s">
        <v>285</v>
      </c>
      <c r="C84" s="189"/>
    </row>
    <row r="85" spans="1:3" s="76" customFormat="1" ht="12" customHeight="1">
      <c r="A85" s="299" t="s">
        <v>286</v>
      </c>
      <c r="B85" s="279" t="s">
        <v>287</v>
      </c>
      <c r="C85" s="189"/>
    </row>
    <row r="86" spans="1:3" s="75" customFormat="1" ht="12" customHeight="1" thickBot="1">
      <c r="A86" s="300" t="s">
        <v>288</v>
      </c>
      <c r="B86" s="280" t="s">
        <v>289</v>
      </c>
      <c r="C86" s="189"/>
    </row>
    <row r="87" spans="1:3" s="75" customFormat="1" ht="12" customHeight="1" thickBot="1">
      <c r="A87" s="297" t="s">
        <v>290</v>
      </c>
      <c r="B87" s="180" t="s">
        <v>562</v>
      </c>
      <c r="C87" s="319"/>
    </row>
    <row r="88" spans="1:3" s="75" customFormat="1" ht="12" customHeight="1" thickBot="1">
      <c r="A88" s="297" t="s">
        <v>615</v>
      </c>
      <c r="B88" s="180" t="s">
        <v>291</v>
      </c>
      <c r="C88" s="319"/>
    </row>
    <row r="89" spans="1:3" s="75" customFormat="1" ht="12" customHeight="1" thickBot="1">
      <c r="A89" s="297" t="s">
        <v>616</v>
      </c>
      <c r="B89" s="285" t="s">
        <v>563</v>
      </c>
      <c r="C89" s="190">
        <f>+C66+C70+C75+C78+C82+C88+C87</f>
        <v>188603</v>
      </c>
    </row>
    <row r="90" spans="1:3" s="75" customFormat="1" ht="12" customHeight="1" thickBot="1">
      <c r="A90" s="301" t="s">
        <v>617</v>
      </c>
      <c r="B90" s="286" t="s">
        <v>618</v>
      </c>
      <c r="C90" s="190">
        <f>+C65+C89</f>
        <v>2332052</v>
      </c>
    </row>
    <row r="91" spans="1:3" s="76" customFormat="1" ht="15" customHeight="1" thickBot="1">
      <c r="A91" s="150"/>
      <c r="B91" s="151"/>
      <c r="C91" s="248"/>
    </row>
    <row r="92" spans="1:3" s="61" customFormat="1" ht="16.5" customHeight="1" thickBot="1">
      <c r="A92" s="154"/>
      <c r="B92" s="155" t="s">
        <v>58</v>
      </c>
      <c r="C92" s="250"/>
    </row>
    <row r="93" spans="1:3" s="77" customFormat="1" ht="12" customHeight="1" thickBot="1">
      <c r="A93" s="270" t="s">
        <v>17</v>
      </c>
      <c r="B93" s="29" t="s">
        <v>629</v>
      </c>
      <c r="C93" s="184">
        <f>+C94+C95+C96+C97+C98+C111</f>
        <v>830665</v>
      </c>
    </row>
    <row r="94" spans="1:3" ht="12" customHeight="1">
      <c r="A94" s="302" t="s">
        <v>100</v>
      </c>
      <c r="B94" s="9" t="s">
        <v>48</v>
      </c>
      <c r="C94" s="705">
        <v>334866</v>
      </c>
    </row>
    <row r="95" spans="1:3" ht="12" customHeight="1">
      <c r="A95" s="295" t="s">
        <v>101</v>
      </c>
      <c r="B95" s="7" t="s">
        <v>154</v>
      </c>
      <c r="C95" s="687">
        <v>45497</v>
      </c>
    </row>
    <row r="96" spans="1:3" ht="12" customHeight="1">
      <c r="A96" s="295" t="s">
        <v>102</v>
      </c>
      <c r="B96" s="7" t="s">
        <v>129</v>
      </c>
      <c r="C96" s="688">
        <v>190863</v>
      </c>
    </row>
    <row r="97" spans="1:3" ht="12" customHeight="1">
      <c r="A97" s="295" t="s">
        <v>103</v>
      </c>
      <c r="B97" s="10" t="s">
        <v>155</v>
      </c>
      <c r="C97" s="267">
        <v>64400</v>
      </c>
    </row>
    <row r="98" spans="1:3" ht="12" customHeight="1">
      <c r="A98" s="295" t="s">
        <v>114</v>
      </c>
      <c r="B98" s="18" t="s">
        <v>156</v>
      </c>
      <c r="C98" s="688">
        <v>144914</v>
      </c>
    </row>
    <row r="99" spans="1:3" ht="12" customHeight="1">
      <c r="A99" s="295" t="s">
        <v>104</v>
      </c>
      <c r="B99" s="7" t="s">
        <v>619</v>
      </c>
      <c r="C99" s="267">
        <v>7757</v>
      </c>
    </row>
    <row r="100" spans="1:3" ht="12" customHeight="1">
      <c r="A100" s="295" t="s">
        <v>105</v>
      </c>
      <c r="B100" s="107" t="s">
        <v>567</v>
      </c>
      <c r="C100" s="188"/>
    </row>
    <row r="101" spans="1:3" ht="12" customHeight="1">
      <c r="A101" s="295" t="s">
        <v>115</v>
      </c>
      <c r="B101" s="107" t="s">
        <v>568</v>
      </c>
      <c r="C101" s="188">
        <v>816</v>
      </c>
    </row>
    <row r="102" spans="1:3" ht="12" customHeight="1">
      <c r="A102" s="295" t="s">
        <v>116</v>
      </c>
      <c r="B102" s="107" t="s">
        <v>307</v>
      </c>
      <c r="C102" s="188"/>
    </row>
    <row r="103" spans="1:3" ht="12" customHeight="1">
      <c r="A103" s="295" t="s">
        <v>117</v>
      </c>
      <c r="B103" s="108" t="s">
        <v>308</v>
      </c>
      <c r="C103" s="188"/>
    </row>
    <row r="104" spans="1:3" ht="12" customHeight="1">
      <c r="A104" s="295" t="s">
        <v>118</v>
      </c>
      <c r="B104" s="108" t="s">
        <v>309</v>
      </c>
      <c r="C104" s="188"/>
    </row>
    <row r="105" spans="1:3" ht="12" customHeight="1">
      <c r="A105" s="295" t="s">
        <v>120</v>
      </c>
      <c r="B105" s="107" t="s">
        <v>310</v>
      </c>
      <c r="C105" s="188">
        <v>104040</v>
      </c>
    </row>
    <row r="106" spans="1:3" ht="12" customHeight="1">
      <c r="A106" s="295" t="s">
        <v>157</v>
      </c>
      <c r="B106" s="107" t="s">
        <v>311</v>
      </c>
      <c r="C106" s="188"/>
    </row>
    <row r="107" spans="1:3" ht="12" customHeight="1">
      <c r="A107" s="295" t="s">
        <v>305</v>
      </c>
      <c r="B107" s="108" t="s">
        <v>312</v>
      </c>
      <c r="C107" s="188">
        <v>2250</v>
      </c>
    </row>
    <row r="108" spans="1:3" ht="12" customHeight="1">
      <c r="A108" s="303" t="s">
        <v>306</v>
      </c>
      <c r="B108" s="109" t="s">
        <v>313</v>
      </c>
      <c r="C108" s="188"/>
    </row>
    <row r="109" spans="1:3" ht="12" customHeight="1">
      <c r="A109" s="295" t="s">
        <v>569</v>
      </c>
      <c r="B109" s="109" t="s">
        <v>314</v>
      </c>
      <c r="C109" s="188"/>
    </row>
    <row r="110" spans="1:3" ht="12" customHeight="1">
      <c r="A110" s="295" t="s">
        <v>570</v>
      </c>
      <c r="B110" s="108" t="s">
        <v>315</v>
      </c>
      <c r="C110" s="687">
        <v>30051</v>
      </c>
    </row>
    <row r="111" spans="1:3" ht="12" customHeight="1">
      <c r="A111" s="295" t="s">
        <v>571</v>
      </c>
      <c r="B111" s="10" t="s">
        <v>49</v>
      </c>
      <c r="C111" s="687">
        <f>SUM(C112:C113)</f>
        <v>50125</v>
      </c>
    </row>
    <row r="112" spans="1:3" ht="12" customHeight="1">
      <c r="A112" s="296" t="s">
        <v>572</v>
      </c>
      <c r="B112" s="7" t="s">
        <v>620</v>
      </c>
      <c r="C112" s="688">
        <v>1282</v>
      </c>
    </row>
    <row r="113" spans="1:3" ht="12" customHeight="1" thickBot="1">
      <c r="A113" s="304" t="s">
        <v>574</v>
      </c>
      <c r="B113" s="110" t="s">
        <v>621</v>
      </c>
      <c r="C113" s="706">
        <v>48843</v>
      </c>
    </row>
    <row r="114" spans="1:3" ht="12" customHeight="1" thickBot="1">
      <c r="A114" s="35" t="s">
        <v>18</v>
      </c>
      <c r="B114" s="28" t="s">
        <v>316</v>
      </c>
      <c r="C114" s="185">
        <f>+C115+C117+C119</f>
        <v>403136</v>
      </c>
    </row>
    <row r="115" spans="1:3" ht="12" customHeight="1">
      <c r="A115" s="294" t="s">
        <v>106</v>
      </c>
      <c r="B115" s="7" t="s">
        <v>178</v>
      </c>
      <c r="C115" s="689">
        <v>34276</v>
      </c>
    </row>
    <row r="116" spans="1:3" ht="12" customHeight="1">
      <c r="A116" s="294" t="s">
        <v>107</v>
      </c>
      <c r="B116" s="11" t="s">
        <v>320</v>
      </c>
      <c r="C116" s="318">
        <v>8306</v>
      </c>
    </row>
    <row r="117" spans="1:3" ht="12" customHeight="1">
      <c r="A117" s="294" t="s">
        <v>108</v>
      </c>
      <c r="B117" s="11" t="s">
        <v>158</v>
      </c>
      <c r="C117" s="189">
        <v>361760</v>
      </c>
    </row>
    <row r="118" spans="1:3" ht="12" customHeight="1">
      <c r="A118" s="294" t="s">
        <v>109</v>
      </c>
      <c r="B118" s="11" t="s">
        <v>321</v>
      </c>
      <c r="C118" s="163"/>
    </row>
    <row r="119" spans="1:3" ht="12" customHeight="1">
      <c r="A119" s="294" t="s">
        <v>110</v>
      </c>
      <c r="B119" s="182" t="s">
        <v>181</v>
      </c>
      <c r="C119" s="163">
        <v>7100</v>
      </c>
    </row>
    <row r="120" spans="1:3" ht="12" customHeight="1">
      <c r="A120" s="294" t="s">
        <v>119</v>
      </c>
      <c r="B120" s="181" t="s">
        <v>382</v>
      </c>
      <c r="C120" s="163"/>
    </row>
    <row r="121" spans="1:3" ht="12" customHeight="1">
      <c r="A121" s="294" t="s">
        <v>121</v>
      </c>
      <c r="B121" s="274" t="s">
        <v>326</v>
      </c>
      <c r="C121" s="163"/>
    </row>
    <row r="122" spans="1:3" ht="12" customHeight="1">
      <c r="A122" s="294" t="s">
        <v>159</v>
      </c>
      <c r="B122" s="108" t="s">
        <v>309</v>
      </c>
      <c r="C122" s="163"/>
    </row>
    <row r="123" spans="1:3" ht="12" customHeight="1">
      <c r="A123" s="294" t="s">
        <v>160</v>
      </c>
      <c r="B123" s="108" t="s">
        <v>325</v>
      </c>
      <c r="C123" s="163"/>
    </row>
    <row r="124" spans="1:3" ht="12" customHeight="1">
      <c r="A124" s="294" t="s">
        <v>161</v>
      </c>
      <c r="B124" s="108" t="s">
        <v>324</v>
      </c>
      <c r="C124" s="163"/>
    </row>
    <row r="125" spans="1:3" ht="12" customHeight="1">
      <c r="A125" s="294" t="s">
        <v>317</v>
      </c>
      <c r="B125" s="108" t="s">
        <v>312</v>
      </c>
      <c r="C125" s="163"/>
    </row>
    <row r="126" spans="1:3" ht="12" customHeight="1">
      <c r="A126" s="294" t="s">
        <v>318</v>
      </c>
      <c r="B126" s="108" t="s">
        <v>323</v>
      </c>
      <c r="C126" s="163"/>
    </row>
    <row r="127" spans="1:3" ht="12" customHeight="1" thickBot="1">
      <c r="A127" s="303" t="s">
        <v>319</v>
      </c>
      <c r="B127" s="108" t="s">
        <v>322</v>
      </c>
      <c r="C127" s="164">
        <v>7100</v>
      </c>
    </row>
    <row r="128" spans="1:3" ht="12" customHeight="1" thickBot="1">
      <c r="A128" s="35" t="s">
        <v>19</v>
      </c>
      <c r="B128" s="103" t="s">
        <v>576</v>
      </c>
      <c r="C128" s="185">
        <f>+C93+C114</f>
        <v>1233801</v>
      </c>
    </row>
    <row r="129" spans="1:3" ht="12" customHeight="1" thickBot="1">
      <c r="A129" s="35" t="s">
        <v>20</v>
      </c>
      <c r="B129" s="103" t="s">
        <v>577</v>
      </c>
      <c r="C129" s="185">
        <f>+C130+C131+C132</f>
        <v>0</v>
      </c>
    </row>
    <row r="130" spans="1:3" s="77" customFormat="1" ht="12" customHeight="1">
      <c r="A130" s="294" t="s">
        <v>217</v>
      </c>
      <c r="B130" s="8" t="s">
        <v>622</v>
      </c>
      <c r="C130" s="163"/>
    </row>
    <row r="131" spans="1:3" ht="12" customHeight="1">
      <c r="A131" s="294" t="s">
        <v>220</v>
      </c>
      <c r="B131" s="8" t="s">
        <v>579</v>
      </c>
      <c r="C131" s="163"/>
    </row>
    <row r="132" spans="1:3" ht="12" customHeight="1" thickBot="1">
      <c r="A132" s="303" t="s">
        <v>221</v>
      </c>
      <c r="B132" s="6" t="s">
        <v>623</v>
      </c>
      <c r="C132" s="163"/>
    </row>
    <row r="133" spans="1:3" ht="12" customHeight="1" thickBot="1">
      <c r="A133" s="35" t="s">
        <v>21</v>
      </c>
      <c r="B133" s="103" t="s">
        <v>581</v>
      </c>
      <c r="C133" s="185">
        <f>+C134+C135+C136+C137+C138+C139</f>
        <v>0</v>
      </c>
    </row>
    <row r="134" spans="1:3" ht="12" customHeight="1">
      <c r="A134" s="294" t="s">
        <v>93</v>
      </c>
      <c r="B134" s="8" t="s">
        <v>582</v>
      </c>
      <c r="C134" s="163"/>
    </row>
    <row r="135" spans="1:3" ht="12" customHeight="1">
      <c r="A135" s="294" t="s">
        <v>94</v>
      </c>
      <c r="B135" s="8" t="s">
        <v>583</v>
      </c>
      <c r="C135" s="163"/>
    </row>
    <row r="136" spans="1:3" ht="12" customHeight="1">
      <c r="A136" s="294" t="s">
        <v>95</v>
      </c>
      <c r="B136" s="8" t="s">
        <v>584</v>
      </c>
      <c r="C136" s="163"/>
    </row>
    <row r="137" spans="1:3" ht="12" customHeight="1">
      <c r="A137" s="294" t="s">
        <v>146</v>
      </c>
      <c r="B137" s="8" t="s">
        <v>624</v>
      </c>
      <c r="C137" s="163"/>
    </row>
    <row r="138" spans="1:3" ht="12" customHeight="1">
      <c r="A138" s="294" t="s">
        <v>147</v>
      </c>
      <c r="B138" s="8" t="s">
        <v>586</v>
      </c>
      <c r="C138" s="163"/>
    </row>
    <row r="139" spans="1:3" s="77" customFormat="1" ht="12" customHeight="1" thickBot="1">
      <c r="A139" s="303" t="s">
        <v>148</v>
      </c>
      <c r="B139" s="6" t="s">
        <v>587</v>
      </c>
      <c r="C139" s="163"/>
    </row>
    <row r="140" spans="1:11" ht="12" customHeight="1" thickBot="1">
      <c r="A140" s="35" t="s">
        <v>22</v>
      </c>
      <c r="B140" s="103" t="s">
        <v>625</v>
      </c>
      <c r="C140" s="190">
        <f>+C141+C142+C144+C145+C143</f>
        <v>27420</v>
      </c>
      <c r="K140" s="162"/>
    </row>
    <row r="141" spans="1:3" ht="12.75">
      <c r="A141" s="294" t="s">
        <v>96</v>
      </c>
      <c r="B141" s="8" t="s">
        <v>327</v>
      </c>
      <c r="C141" s="163"/>
    </row>
    <row r="142" spans="1:3" ht="12" customHeight="1">
      <c r="A142" s="294" t="s">
        <v>97</v>
      </c>
      <c r="B142" s="8" t="s">
        <v>328</v>
      </c>
      <c r="C142" s="163">
        <v>27420</v>
      </c>
    </row>
    <row r="143" spans="1:3" s="77" customFormat="1" ht="12" customHeight="1">
      <c r="A143" s="294" t="s">
        <v>241</v>
      </c>
      <c r="B143" s="8" t="s">
        <v>626</v>
      </c>
      <c r="C143" s="163"/>
    </row>
    <row r="144" spans="1:3" s="77" customFormat="1" ht="12" customHeight="1">
      <c r="A144" s="294" t="s">
        <v>242</v>
      </c>
      <c r="B144" s="8" t="s">
        <v>589</v>
      </c>
      <c r="C144" s="163"/>
    </row>
    <row r="145" spans="1:3" s="77" customFormat="1" ht="12" customHeight="1" thickBot="1">
      <c r="A145" s="303" t="s">
        <v>243</v>
      </c>
      <c r="B145" s="6" t="s">
        <v>346</v>
      </c>
      <c r="C145" s="163"/>
    </row>
    <row r="146" spans="1:3" s="77" customFormat="1" ht="12" customHeight="1" thickBot="1">
      <c r="A146" s="35" t="s">
        <v>23</v>
      </c>
      <c r="B146" s="103" t="s">
        <v>590</v>
      </c>
      <c r="C146" s="193">
        <f>+C147+C148+C149+C150+C151</f>
        <v>0</v>
      </c>
    </row>
    <row r="147" spans="1:3" s="77" customFormat="1" ht="12" customHeight="1">
      <c r="A147" s="294" t="s">
        <v>98</v>
      </c>
      <c r="B147" s="8" t="s">
        <v>591</v>
      </c>
      <c r="C147" s="163"/>
    </row>
    <row r="148" spans="1:3" s="77" customFormat="1" ht="12" customHeight="1">
      <c r="A148" s="294" t="s">
        <v>99</v>
      </c>
      <c r="B148" s="8" t="s">
        <v>592</v>
      </c>
      <c r="C148" s="163"/>
    </row>
    <row r="149" spans="1:3" s="77" customFormat="1" ht="12" customHeight="1">
      <c r="A149" s="294" t="s">
        <v>253</v>
      </c>
      <c r="B149" s="8" t="s">
        <v>593</v>
      </c>
      <c r="C149" s="163"/>
    </row>
    <row r="150" spans="1:3" ht="12.75" customHeight="1">
      <c r="A150" s="294" t="s">
        <v>254</v>
      </c>
      <c r="B150" s="8" t="s">
        <v>627</v>
      </c>
      <c r="C150" s="163"/>
    </row>
    <row r="151" spans="1:3" ht="12.75" customHeight="1" thickBot="1">
      <c r="A151" s="303" t="s">
        <v>595</v>
      </c>
      <c r="B151" s="6" t="s">
        <v>596</v>
      </c>
      <c r="C151" s="164"/>
    </row>
    <row r="152" spans="1:3" ht="12.75" customHeight="1" thickBot="1">
      <c r="A152" s="646" t="s">
        <v>24</v>
      </c>
      <c r="B152" s="103" t="s">
        <v>597</v>
      </c>
      <c r="C152" s="193"/>
    </row>
    <row r="153" spans="1:3" ht="12" customHeight="1" thickBot="1">
      <c r="A153" s="646" t="s">
        <v>25</v>
      </c>
      <c r="B153" s="103" t="s">
        <v>598</v>
      </c>
      <c r="C153" s="193"/>
    </row>
    <row r="154" spans="1:3" ht="15" customHeight="1" thickBot="1">
      <c r="A154" s="35" t="s">
        <v>26</v>
      </c>
      <c r="B154" s="103" t="s">
        <v>599</v>
      </c>
      <c r="C154" s="288">
        <f>+C129+C133+C140+C146+C152+C153</f>
        <v>27420</v>
      </c>
    </row>
    <row r="155" spans="1:3" ht="13.5" thickBot="1">
      <c r="A155" s="305" t="s">
        <v>27</v>
      </c>
      <c r="B155" s="261" t="s">
        <v>600</v>
      </c>
      <c r="C155" s="288">
        <f>+C128+C154</f>
        <v>1261221</v>
      </c>
    </row>
    <row r="156" ht="15" customHeight="1" thickBot="1"/>
    <row r="157" spans="1:3" ht="14.25" customHeight="1" thickBot="1">
      <c r="A157" s="159" t="s">
        <v>628</v>
      </c>
      <c r="B157" s="160"/>
      <c r="C157" s="101"/>
    </row>
    <row r="158" spans="1:3" ht="13.5" thickBot="1">
      <c r="A158" s="159" t="s">
        <v>172</v>
      </c>
      <c r="B158" s="160"/>
      <c r="C158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24/2015.(VIII.4.)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98">
    <tabColor rgb="FF92D050"/>
  </sheetPr>
  <dimension ref="A1:K158"/>
  <sheetViews>
    <sheetView zoomScaleSheetLayoutView="85" workbookViewId="0" topLeftCell="A72">
      <selection activeCell="E91" sqref="E91"/>
    </sheetView>
  </sheetViews>
  <sheetFormatPr defaultColWidth="9.00390625" defaultRowHeight="12.75"/>
  <cols>
    <col min="1" max="1" width="19.50390625" style="329" customWidth="1"/>
    <col min="2" max="2" width="72.00390625" style="330" customWidth="1"/>
    <col min="3" max="3" width="25.00390625" style="331" customWidth="1"/>
    <col min="4" max="16384" width="9.375" style="2" customWidth="1"/>
  </cols>
  <sheetData>
    <row r="1" spans="1:3" s="1" customFormat="1" ht="16.5" customHeight="1" thickBot="1">
      <c r="A1" s="136"/>
      <c r="B1" s="138"/>
      <c r="C1" s="161"/>
    </row>
    <row r="2" spans="1:3" s="73" customFormat="1" ht="21" customHeight="1">
      <c r="A2" s="268" t="s">
        <v>64</v>
      </c>
      <c r="B2" s="239" t="s">
        <v>175</v>
      </c>
      <c r="C2" s="241" t="s">
        <v>53</v>
      </c>
    </row>
    <row r="3" spans="1:3" s="73" customFormat="1" ht="16.5" thickBot="1">
      <c r="A3" s="139" t="s">
        <v>169</v>
      </c>
      <c r="B3" s="240" t="s">
        <v>384</v>
      </c>
      <c r="C3" s="645" t="s">
        <v>62</v>
      </c>
    </row>
    <row r="4" spans="1:3" s="7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242" t="s">
        <v>56</v>
      </c>
    </row>
    <row r="6" spans="1:3" s="61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61" customFormat="1" ht="15.75" customHeight="1" thickBot="1">
      <c r="A7" s="144"/>
      <c r="B7" s="145" t="s">
        <v>57</v>
      </c>
      <c r="C7" s="243"/>
    </row>
    <row r="8" spans="1:3" s="61" customFormat="1" ht="12" customHeight="1" thickBot="1">
      <c r="A8" s="35" t="s">
        <v>17</v>
      </c>
      <c r="B8" s="20" t="s">
        <v>201</v>
      </c>
      <c r="C8" s="185">
        <f>+C9+C10+C11+C12+C13+C14</f>
        <v>13713</v>
      </c>
    </row>
    <row r="9" spans="1:3" s="75" customFormat="1" ht="12" customHeight="1">
      <c r="A9" s="294" t="s">
        <v>100</v>
      </c>
      <c r="B9" s="278" t="s">
        <v>202</v>
      </c>
      <c r="C9" s="187"/>
    </row>
    <row r="10" spans="1:3" s="76" customFormat="1" ht="12" customHeight="1">
      <c r="A10" s="295" t="s">
        <v>101</v>
      </c>
      <c r="B10" s="279" t="s">
        <v>203</v>
      </c>
      <c r="C10" s="186"/>
    </row>
    <row r="11" spans="1:3" s="76" customFormat="1" ht="12" customHeight="1">
      <c r="A11" s="295" t="s">
        <v>102</v>
      </c>
      <c r="B11" s="279" t="s">
        <v>204</v>
      </c>
      <c r="C11" s="186"/>
    </row>
    <row r="12" spans="1:3" s="76" customFormat="1" ht="12" customHeight="1">
      <c r="A12" s="295" t="s">
        <v>103</v>
      </c>
      <c r="B12" s="279" t="s">
        <v>205</v>
      </c>
      <c r="C12" s="186"/>
    </row>
    <row r="13" spans="1:3" s="76" customFormat="1" ht="12" customHeight="1">
      <c r="A13" s="295" t="s">
        <v>130</v>
      </c>
      <c r="B13" s="279" t="s">
        <v>613</v>
      </c>
      <c r="C13" s="189">
        <v>13713</v>
      </c>
    </row>
    <row r="14" spans="1:3" s="75" customFormat="1" ht="12" customHeight="1" thickBot="1">
      <c r="A14" s="296" t="s">
        <v>104</v>
      </c>
      <c r="B14" s="280" t="s">
        <v>553</v>
      </c>
      <c r="C14" s="186"/>
    </row>
    <row r="15" spans="1:3" s="75" customFormat="1" ht="12" customHeight="1" thickBot="1">
      <c r="A15" s="35" t="s">
        <v>18</v>
      </c>
      <c r="B15" s="180" t="s">
        <v>206</v>
      </c>
      <c r="C15" s="185">
        <f>+C16+C17+C18+C19+C20</f>
        <v>145315</v>
      </c>
    </row>
    <row r="16" spans="1:3" s="75" customFormat="1" ht="12" customHeight="1">
      <c r="A16" s="294" t="s">
        <v>106</v>
      </c>
      <c r="B16" s="278" t="s">
        <v>207</v>
      </c>
      <c r="C16" s="187"/>
    </row>
    <row r="17" spans="1:3" s="75" customFormat="1" ht="12" customHeight="1">
      <c r="A17" s="295" t="s">
        <v>107</v>
      </c>
      <c r="B17" s="279" t="s">
        <v>208</v>
      </c>
      <c r="C17" s="186"/>
    </row>
    <row r="18" spans="1:3" s="75" customFormat="1" ht="12" customHeight="1">
      <c r="A18" s="295" t="s">
        <v>108</v>
      </c>
      <c r="B18" s="279" t="s">
        <v>376</v>
      </c>
      <c r="C18" s="186"/>
    </row>
    <row r="19" spans="1:3" s="75" customFormat="1" ht="12" customHeight="1">
      <c r="A19" s="295" t="s">
        <v>109</v>
      </c>
      <c r="B19" s="279" t="s">
        <v>377</v>
      </c>
      <c r="C19" s="186"/>
    </row>
    <row r="20" spans="1:3" s="75" customFormat="1" ht="12" customHeight="1">
      <c r="A20" s="295" t="s">
        <v>110</v>
      </c>
      <c r="B20" s="279" t="s">
        <v>209</v>
      </c>
      <c r="C20" s="189">
        <v>145315</v>
      </c>
    </row>
    <row r="21" spans="1:3" s="76" customFormat="1" ht="12" customHeight="1" thickBot="1">
      <c r="A21" s="296" t="s">
        <v>119</v>
      </c>
      <c r="B21" s="280" t="s">
        <v>210</v>
      </c>
      <c r="C21" s="267">
        <v>7566</v>
      </c>
    </row>
    <row r="22" spans="1:3" s="76" customFormat="1" ht="12" customHeight="1" thickBot="1">
      <c r="A22" s="35" t="s">
        <v>19</v>
      </c>
      <c r="B22" s="20" t="s">
        <v>211</v>
      </c>
      <c r="C22" s="185">
        <f>+C23+C24+C25+C26+C27</f>
        <v>37148</v>
      </c>
    </row>
    <row r="23" spans="1:3" s="76" customFormat="1" ht="12" customHeight="1">
      <c r="A23" s="294" t="s">
        <v>89</v>
      </c>
      <c r="B23" s="278" t="s">
        <v>212</v>
      </c>
      <c r="C23" s="187"/>
    </row>
    <row r="24" spans="1:3" s="75" customFormat="1" ht="12" customHeight="1">
      <c r="A24" s="295" t="s">
        <v>90</v>
      </c>
      <c r="B24" s="279" t="s">
        <v>213</v>
      </c>
      <c r="C24" s="186"/>
    </row>
    <row r="25" spans="1:3" s="76" customFormat="1" ht="12" customHeight="1">
      <c r="A25" s="295" t="s">
        <v>91</v>
      </c>
      <c r="B25" s="279" t="s">
        <v>378</v>
      </c>
      <c r="C25" s="186"/>
    </row>
    <row r="26" spans="1:3" s="76" customFormat="1" ht="12" customHeight="1">
      <c r="A26" s="295" t="s">
        <v>92</v>
      </c>
      <c r="B26" s="279" t="s">
        <v>379</v>
      </c>
      <c r="C26" s="186"/>
    </row>
    <row r="27" spans="1:3" s="76" customFormat="1" ht="12" customHeight="1">
      <c r="A27" s="295" t="s">
        <v>142</v>
      </c>
      <c r="B27" s="279" t="s">
        <v>214</v>
      </c>
      <c r="C27" s="189">
        <v>37148</v>
      </c>
    </row>
    <row r="28" spans="1:3" s="76" customFormat="1" ht="12" customHeight="1" thickBot="1">
      <c r="A28" s="296" t="s">
        <v>143</v>
      </c>
      <c r="B28" s="280" t="s">
        <v>215</v>
      </c>
      <c r="C28" s="267">
        <v>37148</v>
      </c>
    </row>
    <row r="29" spans="1:3" s="76" customFormat="1" ht="12" customHeight="1" thickBot="1">
      <c r="A29" s="35" t="s">
        <v>144</v>
      </c>
      <c r="B29" s="20" t="s">
        <v>216</v>
      </c>
      <c r="C29" s="190">
        <f>+C30+C34+C35+C36</f>
        <v>0</v>
      </c>
    </row>
    <row r="30" spans="1:3" s="76" customFormat="1" ht="12" customHeight="1">
      <c r="A30" s="294" t="s">
        <v>217</v>
      </c>
      <c r="B30" s="278" t="s">
        <v>614</v>
      </c>
      <c r="C30" s="273">
        <f>+C31+C32+C33</f>
        <v>0</v>
      </c>
    </row>
    <row r="31" spans="1:3" s="76" customFormat="1" ht="12" customHeight="1">
      <c r="A31" s="295" t="s">
        <v>218</v>
      </c>
      <c r="B31" s="279" t="s">
        <v>223</v>
      </c>
      <c r="C31" s="186"/>
    </row>
    <row r="32" spans="1:3" s="76" customFormat="1" ht="12" customHeight="1">
      <c r="A32" s="295" t="s">
        <v>219</v>
      </c>
      <c r="B32" s="279" t="s">
        <v>224</v>
      </c>
      <c r="C32" s="186"/>
    </row>
    <row r="33" spans="1:3" s="76" customFormat="1" ht="12" customHeight="1">
      <c r="A33" s="295" t="s">
        <v>555</v>
      </c>
      <c r="B33" s="632" t="s">
        <v>556</v>
      </c>
      <c r="C33" s="186"/>
    </row>
    <row r="34" spans="1:3" s="76" customFormat="1" ht="12" customHeight="1">
      <c r="A34" s="295" t="s">
        <v>220</v>
      </c>
      <c r="B34" s="279" t="s">
        <v>225</v>
      </c>
      <c r="C34" s="186"/>
    </row>
    <row r="35" spans="1:3" s="76" customFormat="1" ht="12" customHeight="1">
      <c r="A35" s="295" t="s">
        <v>221</v>
      </c>
      <c r="B35" s="279" t="s">
        <v>226</v>
      </c>
      <c r="C35" s="186"/>
    </row>
    <row r="36" spans="1:3" s="76" customFormat="1" ht="12" customHeight="1" thickBot="1">
      <c r="A36" s="296" t="s">
        <v>222</v>
      </c>
      <c r="B36" s="280" t="s">
        <v>227</v>
      </c>
      <c r="C36" s="188"/>
    </row>
    <row r="37" spans="1:3" s="76" customFormat="1" ht="12" customHeight="1" thickBot="1">
      <c r="A37" s="35" t="s">
        <v>21</v>
      </c>
      <c r="B37" s="20" t="s">
        <v>557</v>
      </c>
      <c r="C37" s="185">
        <f>SUM(C38:C48)</f>
        <v>16966</v>
      </c>
    </row>
    <row r="38" spans="1:3" s="76" customFormat="1" ht="12" customHeight="1">
      <c r="A38" s="294" t="s">
        <v>93</v>
      </c>
      <c r="B38" s="278" t="s">
        <v>230</v>
      </c>
      <c r="C38" s="187">
        <v>12820</v>
      </c>
    </row>
    <row r="39" spans="1:3" s="76" customFormat="1" ht="12" customHeight="1">
      <c r="A39" s="295" t="s">
        <v>94</v>
      </c>
      <c r="B39" s="279" t="s">
        <v>231</v>
      </c>
      <c r="C39" s="189">
        <v>30</v>
      </c>
    </row>
    <row r="40" spans="1:3" s="76" customFormat="1" ht="12" customHeight="1">
      <c r="A40" s="295" t="s">
        <v>95</v>
      </c>
      <c r="B40" s="279" t="s">
        <v>232</v>
      </c>
      <c r="C40" s="189">
        <v>414</v>
      </c>
    </row>
    <row r="41" spans="1:3" s="76" customFormat="1" ht="12" customHeight="1">
      <c r="A41" s="295" t="s">
        <v>146</v>
      </c>
      <c r="B41" s="279" t="s">
        <v>233</v>
      </c>
      <c r="C41" s="186"/>
    </row>
    <row r="42" spans="1:3" s="76" customFormat="1" ht="12" customHeight="1">
      <c r="A42" s="295" t="s">
        <v>147</v>
      </c>
      <c r="B42" s="279" t="s">
        <v>234</v>
      </c>
      <c r="C42" s="186"/>
    </row>
    <row r="43" spans="1:3" s="76" customFormat="1" ht="12" customHeight="1">
      <c r="A43" s="295" t="s">
        <v>148</v>
      </c>
      <c r="B43" s="279" t="s">
        <v>235</v>
      </c>
      <c r="C43" s="186">
        <v>3462</v>
      </c>
    </row>
    <row r="44" spans="1:3" s="76" customFormat="1" ht="12" customHeight="1">
      <c r="A44" s="295" t="s">
        <v>149</v>
      </c>
      <c r="B44" s="279" t="s">
        <v>236</v>
      </c>
      <c r="C44" s="186"/>
    </row>
    <row r="45" spans="1:3" s="76" customFormat="1" ht="12" customHeight="1">
      <c r="A45" s="295" t="s">
        <v>150</v>
      </c>
      <c r="B45" s="279" t="s">
        <v>237</v>
      </c>
      <c r="C45" s="186">
        <v>204</v>
      </c>
    </row>
    <row r="46" spans="1:3" s="76" customFormat="1" ht="12" customHeight="1">
      <c r="A46" s="295" t="s">
        <v>228</v>
      </c>
      <c r="B46" s="279" t="s">
        <v>238</v>
      </c>
      <c r="C46" s="189"/>
    </row>
    <row r="47" spans="1:3" s="76" customFormat="1" ht="12" customHeight="1">
      <c r="A47" s="296" t="s">
        <v>229</v>
      </c>
      <c r="B47" s="280" t="s">
        <v>558</v>
      </c>
      <c r="C47" s="267"/>
    </row>
    <row r="48" spans="1:3" s="76" customFormat="1" ht="12" customHeight="1" thickBot="1">
      <c r="A48" s="296" t="s">
        <v>559</v>
      </c>
      <c r="B48" s="280" t="s">
        <v>239</v>
      </c>
      <c r="C48" s="267">
        <v>36</v>
      </c>
    </row>
    <row r="49" spans="1:3" s="76" customFormat="1" ht="12" customHeight="1" thickBot="1">
      <c r="A49" s="35" t="s">
        <v>22</v>
      </c>
      <c r="B49" s="20" t="s">
        <v>240</v>
      </c>
      <c r="C49" s="185">
        <f>SUM(C50:C54)</f>
        <v>5918</v>
      </c>
    </row>
    <row r="50" spans="1:3" s="76" customFormat="1" ht="12" customHeight="1">
      <c r="A50" s="294" t="s">
        <v>96</v>
      </c>
      <c r="B50" s="278" t="s">
        <v>244</v>
      </c>
      <c r="C50" s="318"/>
    </row>
    <row r="51" spans="1:3" s="76" customFormat="1" ht="12" customHeight="1">
      <c r="A51" s="295" t="s">
        <v>97</v>
      </c>
      <c r="B51" s="279" t="s">
        <v>245</v>
      </c>
      <c r="C51" s="189">
        <v>5918</v>
      </c>
    </row>
    <row r="52" spans="1:3" s="76" customFormat="1" ht="12" customHeight="1">
      <c r="A52" s="295" t="s">
        <v>241</v>
      </c>
      <c r="B52" s="279" t="s">
        <v>246</v>
      </c>
      <c r="C52" s="189"/>
    </row>
    <row r="53" spans="1:3" s="76" customFormat="1" ht="12" customHeight="1">
      <c r="A53" s="295" t="s">
        <v>242</v>
      </c>
      <c r="B53" s="279" t="s">
        <v>247</v>
      </c>
      <c r="C53" s="189"/>
    </row>
    <row r="54" spans="1:3" s="76" customFormat="1" ht="12" customHeight="1" thickBot="1">
      <c r="A54" s="296" t="s">
        <v>243</v>
      </c>
      <c r="B54" s="280" t="s">
        <v>248</v>
      </c>
      <c r="C54" s="267"/>
    </row>
    <row r="55" spans="1:3" s="76" customFormat="1" ht="12" customHeight="1" thickBot="1">
      <c r="A55" s="35" t="s">
        <v>151</v>
      </c>
      <c r="B55" s="20" t="s">
        <v>249</v>
      </c>
      <c r="C55" s="185">
        <f>SUM(C56:C58)</f>
        <v>100</v>
      </c>
    </row>
    <row r="56" spans="1:3" s="76" customFormat="1" ht="12" customHeight="1">
      <c r="A56" s="294" t="s">
        <v>98</v>
      </c>
      <c r="B56" s="278" t="s">
        <v>250</v>
      </c>
      <c r="C56" s="187"/>
    </row>
    <row r="57" spans="1:3" s="76" customFormat="1" ht="12" customHeight="1">
      <c r="A57" s="295" t="s">
        <v>99</v>
      </c>
      <c r="B57" s="279" t="s">
        <v>380</v>
      </c>
      <c r="C57" s="186"/>
    </row>
    <row r="58" spans="1:3" s="76" customFormat="1" ht="12" customHeight="1">
      <c r="A58" s="295" t="s">
        <v>253</v>
      </c>
      <c r="B58" s="279" t="s">
        <v>251</v>
      </c>
      <c r="C58" s="189">
        <v>100</v>
      </c>
    </row>
    <row r="59" spans="1:3" s="76" customFormat="1" ht="12" customHeight="1" thickBot="1">
      <c r="A59" s="296" t="s">
        <v>254</v>
      </c>
      <c r="B59" s="280" t="s">
        <v>252</v>
      </c>
      <c r="C59" s="188"/>
    </row>
    <row r="60" spans="1:3" s="76" customFormat="1" ht="12" customHeight="1" thickBot="1">
      <c r="A60" s="35" t="s">
        <v>24</v>
      </c>
      <c r="B60" s="180" t="s">
        <v>255</v>
      </c>
      <c r="C60" s="185">
        <f>SUM(C61:C63)</f>
        <v>3037</v>
      </c>
    </row>
    <row r="61" spans="1:3" s="76" customFormat="1" ht="12" customHeight="1">
      <c r="A61" s="294" t="s">
        <v>152</v>
      </c>
      <c r="B61" s="278" t="s">
        <v>257</v>
      </c>
      <c r="C61" s="189"/>
    </row>
    <row r="62" spans="1:3" s="76" customFormat="1" ht="12" customHeight="1">
      <c r="A62" s="295" t="s">
        <v>153</v>
      </c>
      <c r="B62" s="279" t="s">
        <v>381</v>
      </c>
      <c r="C62" s="189"/>
    </row>
    <row r="63" spans="1:3" s="76" customFormat="1" ht="12" customHeight="1">
      <c r="A63" s="295" t="s">
        <v>180</v>
      </c>
      <c r="B63" s="279" t="s">
        <v>258</v>
      </c>
      <c r="C63" s="687">
        <v>3037</v>
      </c>
    </row>
    <row r="64" spans="1:3" s="76" customFormat="1" ht="12" customHeight="1" thickBot="1">
      <c r="A64" s="296" t="s">
        <v>256</v>
      </c>
      <c r="B64" s="280" t="s">
        <v>259</v>
      </c>
      <c r="C64" s="189"/>
    </row>
    <row r="65" spans="1:3" s="76" customFormat="1" ht="12" customHeight="1" thickBot="1">
      <c r="A65" s="35" t="s">
        <v>25</v>
      </c>
      <c r="B65" s="20" t="s">
        <v>260</v>
      </c>
      <c r="C65" s="190">
        <f>+C8+C15+C22+C29+C37+C49+C55+C60</f>
        <v>222197</v>
      </c>
    </row>
    <row r="66" spans="1:3" s="76" customFormat="1" ht="12" customHeight="1" thickBot="1">
      <c r="A66" s="297" t="s">
        <v>350</v>
      </c>
      <c r="B66" s="180" t="s">
        <v>262</v>
      </c>
      <c r="C66" s="185">
        <f>SUM(C67:C69)</f>
        <v>100000</v>
      </c>
    </row>
    <row r="67" spans="1:3" s="76" customFormat="1" ht="12" customHeight="1">
      <c r="A67" s="294" t="s">
        <v>293</v>
      </c>
      <c r="B67" s="278" t="s">
        <v>263</v>
      </c>
      <c r="C67" s="746"/>
    </row>
    <row r="68" spans="1:3" s="76" customFormat="1" ht="12" customHeight="1">
      <c r="A68" s="295" t="s">
        <v>302</v>
      </c>
      <c r="B68" s="279" t="s">
        <v>264</v>
      </c>
      <c r="C68" s="189">
        <v>100000</v>
      </c>
    </row>
    <row r="69" spans="1:3" s="76" customFormat="1" ht="12" customHeight="1" thickBot="1">
      <c r="A69" s="296" t="s">
        <v>303</v>
      </c>
      <c r="B69" s="281" t="s">
        <v>265</v>
      </c>
      <c r="C69" s="189"/>
    </row>
    <row r="70" spans="1:3" s="76" customFormat="1" ht="12" customHeight="1" thickBot="1">
      <c r="A70" s="297" t="s">
        <v>266</v>
      </c>
      <c r="B70" s="180" t="s">
        <v>267</v>
      </c>
      <c r="C70" s="185">
        <f>SUM(C71:C74)</f>
        <v>0</v>
      </c>
    </row>
    <row r="71" spans="1:3" s="76" customFormat="1" ht="12" customHeight="1">
      <c r="A71" s="294" t="s">
        <v>131</v>
      </c>
      <c r="B71" s="278" t="s">
        <v>268</v>
      </c>
      <c r="C71" s="189"/>
    </row>
    <row r="72" spans="1:3" s="76" customFormat="1" ht="12" customHeight="1">
      <c r="A72" s="295" t="s">
        <v>132</v>
      </c>
      <c r="B72" s="279" t="s">
        <v>269</v>
      </c>
      <c r="C72" s="189"/>
    </row>
    <row r="73" spans="1:3" s="76" customFormat="1" ht="12" customHeight="1">
      <c r="A73" s="295" t="s">
        <v>294</v>
      </c>
      <c r="B73" s="279" t="s">
        <v>270</v>
      </c>
      <c r="C73" s="189"/>
    </row>
    <row r="74" spans="1:3" s="76" customFormat="1" ht="12" customHeight="1" thickBot="1">
      <c r="A74" s="296" t="s">
        <v>295</v>
      </c>
      <c r="B74" s="280" t="s">
        <v>271</v>
      </c>
      <c r="C74" s="189"/>
    </row>
    <row r="75" spans="1:3" s="76" customFormat="1" ht="12" customHeight="1" thickBot="1">
      <c r="A75" s="297" t="s">
        <v>272</v>
      </c>
      <c r="B75" s="180" t="s">
        <v>273</v>
      </c>
      <c r="C75" s="185">
        <f>SUM(C76:C77)</f>
        <v>0</v>
      </c>
    </row>
    <row r="76" spans="1:3" s="76" customFormat="1" ht="12" customHeight="1">
      <c r="A76" s="294" t="s">
        <v>296</v>
      </c>
      <c r="B76" s="278" t="s">
        <v>274</v>
      </c>
      <c r="C76" s="189"/>
    </row>
    <row r="77" spans="1:3" s="76" customFormat="1" ht="12" customHeight="1" thickBot="1">
      <c r="A77" s="296" t="s">
        <v>297</v>
      </c>
      <c r="B77" s="280" t="s">
        <v>275</v>
      </c>
      <c r="C77" s="189"/>
    </row>
    <row r="78" spans="1:3" s="75" customFormat="1" ht="12" customHeight="1" thickBot="1">
      <c r="A78" s="297" t="s">
        <v>276</v>
      </c>
      <c r="B78" s="180" t="s">
        <v>277</v>
      </c>
      <c r="C78" s="185">
        <f>SUM(C79:C81)</f>
        <v>0</v>
      </c>
    </row>
    <row r="79" spans="1:3" s="76" customFormat="1" ht="12" customHeight="1">
      <c r="A79" s="294" t="s">
        <v>298</v>
      </c>
      <c r="B79" s="278" t="s">
        <v>278</v>
      </c>
      <c r="C79" s="189"/>
    </row>
    <row r="80" spans="1:3" s="76" customFormat="1" ht="12" customHeight="1">
      <c r="A80" s="295" t="s">
        <v>299</v>
      </c>
      <c r="B80" s="279" t="s">
        <v>279</v>
      </c>
      <c r="C80" s="189"/>
    </row>
    <row r="81" spans="1:3" s="76" customFormat="1" ht="12" customHeight="1" thickBot="1">
      <c r="A81" s="296" t="s">
        <v>300</v>
      </c>
      <c r="B81" s="280" t="s">
        <v>280</v>
      </c>
      <c r="C81" s="189"/>
    </row>
    <row r="82" spans="1:3" s="76" customFormat="1" ht="12" customHeight="1" thickBot="1">
      <c r="A82" s="297" t="s">
        <v>281</v>
      </c>
      <c r="B82" s="180" t="s">
        <v>301</v>
      </c>
      <c r="C82" s="185">
        <f>SUM(C83:C86)</f>
        <v>0</v>
      </c>
    </row>
    <row r="83" spans="1:3" s="76" customFormat="1" ht="12" customHeight="1">
      <c r="A83" s="298" t="s">
        <v>282</v>
      </c>
      <c r="B83" s="278" t="s">
        <v>283</v>
      </c>
      <c r="C83" s="189"/>
    </row>
    <row r="84" spans="1:3" s="76" customFormat="1" ht="12" customHeight="1">
      <c r="A84" s="299" t="s">
        <v>284</v>
      </c>
      <c r="B84" s="279" t="s">
        <v>285</v>
      </c>
      <c r="C84" s="189"/>
    </row>
    <row r="85" spans="1:3" s="76" customFormat="1" ht="12" customHeight="1">
      <c r="A85" s="299" t="s">
        <v>286</v>
      </c>
      <c r="B85" s="279" t="s">
        <v>287</v>
      </c>
      <c r="C85" s="189"/>
    </row>
    <row r="86" spans="1:3" s="75" customFormat="1" ht="12" customHeight="1" thickBot="1">
      <c r="A86" s="300" t="s">
        <v>288</v>
      </c>
      <c r="B86" s="280" t="s">
        <v>289</v>
      </c>
      <c r="C86" s="189"/>
    </row>
    <row r="87" spans="1:3" s="75" customFormat="1" ht="12" customHeight="1" thickBot="1">
      <c r="A87" s="297" t="s">
        <v>290</v>
      </c>
      <c r="B87" s="180" t="s">
        <v>562</v>
      </c>
      <c r="C87" s="319"/>
    </row>
    <row r="88" spans="1:3" s="75" customFormat="1" ht="12" customHeight="1" thickBot="1">
      <c r="A88" s="297" t="s">
        <v>615</v>
      </c>
      <c r="B88" s="180" t="s">
        <v>291</v>
      </c>
      <c r="C88" s="319"/>
    </row>
    <row r="89" spans="1:3" s="75" customFormat="1" ht="12" customHeight="1" thickBot="1">
      <c r="A89" s="297" t="s">
        <v>616</v>
      </c>
      <c r="B89" s="285" t="s">
        <v>563</v>
      </c>
      <c r="C89" s="190">
        <f>+C66+C70+C75+C78+C82+C88+C87</f>
        <v>100000</v>
      </c>
    </row>
    <row r="90" spans="1:3" s="75" customFormat="1" ht="12" customHeight="1" thickBot="1">
      <c r="A90" s="301" t="s">
        <v>617</v>
      </c>
      <c r="B90" s="286" t="s">
        <v>618</v>
      </c>
      <c r="C90" s="190">
        <f>+C65+C89</f>
        <v>322197</v>
      </c>
    </row>
    <row r="91" spans="1:3" s="76" customFormat="1" ht="15" customHeight="1" thickBot="1">
      <c r="A91" s="150"/>
      <c r="B91" s="151"/>
      <c r="C91" s="248"/>
    </row>
    <row r="92" spans="1:3" s="61" customFormat="1" ht="16.5" customHeight="1" thickBot="1">
      <c r="A92" s="154"/>
      <c r="B92" s="155" t="s">
        <v>58</v>
      </c>
      <c r="C92" s="250"/>
    </row>
    <row r="93" spans="1:3" s="77" customFormat="1" ht="12" customHeight="1" thickBot="1">
      <c r="A93" s="270" t="s">
        <v>17</v>
      </c>
      <c r="B93" s="29" t="s">
        <v>629</v>
      </c>
      <c r="C93" s="184">
        <f>+C94+C95+C96+C97+C98+C111</f>
        <v>106702</v>
      </c>
    </row>
    <row r="94" spans="1:3" ht="12" customHeight="1">
      <c r="A94" s="302" t="s">
        <v>100</v>
      </c>
      <c r="B94" s="9" t="s">
        <v>48</v>
      </c>
      <c r="C94" s="705">
        <v>23136</v>
      </c>
    </row>
    <row r="95" spans="1:3" ht="12" customHeight="1">
      <c r="A95" s="295" t="s">
        <v>101</v>
      </c>
      <c r="B95" s="7" t="s">
        <v>154</v>
      </c>
      <c r="C95" s="687">
        <v>6563</v>
      </c>
    </row>
    <row r="96" spans="1:3" ht="12" customHeight="1">
      <c r="A96" s="295" t="s">
        <v>102</v>
      </c>
      <c r="B96" s="7" t="s">
        <v>129</v>
      </c>
      <c r="C96" s="688">
        <v>44443</v>
      </c>
    </row>
    <row r="97" spans="1:3" ht="12" customHeight="1">
      <c r="A97" s="295" t="s">
        <v>103</v>
      </c>
      <c r="B97" s="10" t="s">
        <v>155</v>
      </c>
      <c r="C97" s="267">
        <v>500</v>
      </c>
    </row>
    <row r="98" spans="1:3" ht="12" customHeight="1">
      <c r="A98" s="295" t="s">
        <v>114</v>
      </c>
      <c r="B98" s="18" t="s">
        <v>156</v>
      </c>
      <c r="C98" s="688">
        <v>32060</v>
      </c>
    </row>
    <row r="99" spans="1:3" ht="12" customHeight="1">
      <c r="A99" s="295" t="s">
        <v>104</v>
      </c>
      <c r="B99" s="7" t="s">
        <v>619</v>
      </c>
      <c r="C99" s="767">
        <v>1476</v>
      </c>
    </row>
    <row r="100" spans="1:3" ht="12" customHeight="1">
      <c r="A100" s="295" t="s">
        <v>105</v>
      </c>
      <c r="B100" s="107" t="s">
        <v>567</v>
      </c>
      <c r="C100" s="267"/>
    </row>
    <row r="101" spans="1:3" ht="12" customHeight="1">
      <c r="A101" s="295" t="s">
        <v>115</v>
      </c>
      <c r="B101" s="107" t="s">
        <v>568</v>
      </c>
      <c r="C101" s="267"/>
    </row>
    <row r="102" spans="1:3" ht="12" customHeight="1">
      <c r="A102" s="295" t="s">
        <v>116</v>
      </c>
      <c r="B102" s="107" t="s">
        <v>307</v>
      </c>
      <c r="C102" s="267"/>
    </row>
    <row r="103" spans="1:3" ht="12" customHeight="1">
      <c r="A103" s="295" t="s">
        <v>117</v>
      </c>
      <c r="B103" s="108" t="s">
        <v>308</v>
      </c>
      <c r="C103" s="267"/>
    </row>
    <row r="104" spans="1:3" ht="12" customHeight="1">
      <c r="A104" s="295" t="s">
        <v>118</v>
      </c>
      <c r="B104" s="108" t="s">
        <v>309</v>
      </c>
      <c r="C104" s="267"/>
    </row>
    <row r="105" spans="1:3" ht="12" customHeight="1">
      <c r="A105" s="295" t="s">
        <v>120</v>
      </c>
      <c r="B105" s="107" t="s">
        <v>310</v>
      </c>
      <c r="C105" s="267">
        <v>14753</v>
      </c>
    </row>
    <row r="106" spans="1:3" ht="12" customHeight="1">
      <c r="A106" s="295" t="s">
        <v>157</v>
      </c>
      <c r="B106" s="107" t="s">
        <v>311</v>
      </c>
      <c r="C106" s="267"/>
    </row>
    <row r="107" spans="1:3" ht="12" customHeight="1">
      <c r="A107" s="295" t="s">
        <v>305</v>
      </c>
      <c r="B107" s="108" t="s">
        <v>312</v>
      </c>
      <c r="C107" s="267"/>
    </row>
    <row r="108" spans="1:3" ht="12" customHeight="1">
      <c r="A108" s="303" t="s">
        <v>306</v>
      </c>
      <c r="B108" s="109" t="s">
        <v>313</v>
      </c>
      <c r="C108" s="267"/>
    </row>
    <row r="109" spans="1:3" ht="12" customHeight="1">
      <c r="A109" s="295" t="s">
        <v>569</v>
      </c>
      <c r="B109" s="109" t="s">
        <v>314</v>
      </c>
      <c r="C109" s="267"/>
    </row>
    <row r="110" spans="1:3" ht="12" customHeight="1">
      <c r="A110" s="295" t="s">
        <v>570</v>
      </c>
      <c r="B110" s="108" t="s">
        <v>315</v>
      </c>
      <c r="C110" s="687">
        <v>15831</v>
      </c>
    </row>
    <row r="111" spans="1:3" ht="12" customHeight="1">
      <c r="A111" s="295" t="s">
        <v>571</v>
      </c>
      <c r="B111" s="10" t="s">
        <v>49</v>
      </c>
      <c r="C111" s="186"/>
    </row>
    <row r="112" spans="1:3" ht="12" customHeight="1">
      <c r="A112" s="296" t="s">
        <v>572</v>
      </c>
      <c r="B112" s="7" t="s">
        <v>620</v>
      </c>
      <c r="C112" s="188"/>
    </row>
    <row r="113" spans="1:3" ht="12" customHeight="1" thickBot="1">
      <c r="A113" s="304" t="s">
        <v>574</v>
      </c>
      <c r="B113" s="110" t="s">
        <v>621</v>
      </c>
      <c r="C113" s="192"/>
    </row>
    <row r="114" spans="1:3" ht="12" customHeight="1" thickBot="1">
      <c r="A114" s="35" t="s">
        <v>18</v>
      </c>
      <c r="B114" s="28" t="s">
        <v>316</v>
      </c>
      <c r="C114" s="185">
        <f>+C115+C117+C119</f>
        <v>48608</v>
      </c>
    </row>
    <row r="115" spans="1:3" ht="12" customHeight="1">
      <c r="A115" s="294" t="s">
        <v>106</v>
      </c>
      <c r="B115" s="7" t="s">
        <v>178</v>
      </c>
      <c r="C115" s="689">
        <v>37414</v>
      </c>
    </row>
    <row r="116" spans="1:3" ht="12" customHeight="1">
      <c r="A116" s="294" t="s">
        <v>107</v>
      </c>
      <c r="B116" s="11" t="s">
        <v>320</v>
      </c>
      <c r="C116" s="318">
        <v>37148</v>
      </c>
    </row>
    <row r="117" spans="1:3" ht="12" customHeight="1">
      <c r="A117" s="294" t="s">
        <v>108</v>
      </c>
      <c r="B117" s="11" t="s">
        <v>158</v>
      </c>
      <c r="C117" s="186"/>
    </row>
    <row r="118" spans="1:3" ht="12" customHeight="1">
      <c r="A118" s="294" t="s">
        <v>109</v>
      </c>
      <c r="B118" s="11" t="s">
        <v>321</v>
      </c>
      <c r="C118" s="163"/>
    </row>
    <row r="119" spans="1:3" ht="12" customHeight="1">
      <c r="A119" s="294" t="s">
        <v>110</v>
      </c>
      <c r="B119" s="182" t="s">
        <v>181</v>
      </c>
      <c r="C119" s="768">
        <v>11194</v>
      </c>
    </row>
    <row r="120" spans="1:3" ht="12" customHeight="1">
      <c r="A120" s="294" t="s">
        <v>119</v>
      </c>
      <c r="B120" s="181" t="s">
        <v>382</v>
      </c>
      <c r="C120" s="768"/>
    </row>
    <row r="121" spans="1:3" ht="12" customHeight="1">
      <c r="A121" s="294" t="s">
        <v>121</v>
      </c>
      <c r="B121" s="274" t="s">
        <v>326</v>
      </c>
      <c r="C121" s="768"/>
    </row>
    <row r="122" spans="1:3" ht="12" customHeight="1">
      <c r="A122" s="294" t="s">
        <v>159</v>
      </c>
      <c r="B122" s="108" t="s">
        <v>309</v>
      </c>
      <c r="C122" s="768"/>
    </row>
    <row r="123" spans="1:3" ht="12" customHeight="1">
      <c r="A123" s="294" t="s">
        <v>160</v>
      </c>
      <c r="B123" s="108" t="s">
        <v>325</v>
      </c>
      <c r="C123" s="768"/>
    </row>
    <row r="124" spans="1:3" ht="12" customHeight="1">
      <c r="A124" s="294" t="s">
        <v>161</v>
      </c>
      <c r="B124" s="108" t="s">
        <v>324</v>
      </c>
      <c r="C124" s="768"/>
    </row>
    <row r="125" spans="1:3" ht="12" customHeight="1">
      <c r="A125" s="294" t="s">
        <v>317</v>
      </c>
      <c r="B125" s="108" t="s">
        <v>312</v>
      </c>
      <c r="C125" s="768"/>
    </row>
    <row r="126" spans="1:3" ht="12" customHeight="1">
      <c r="A126" s="294" t="s">
        <v>318</v>
      </c>
      <c r="B126" s="108" t="s">
        <v>323</v>
      </c>
      <c r="C126" s="768"/>
    </row>
    <row r="127" spans="1:3" ht="12" customHeight="1" thickBot="1">
      <c r="A127" s="303" t="s">
        <v>319</v>
      </c>
      <c r="B127" s="108" t="s">
        <v>322</v>
      </c>
      <c r="C127" s="769">
        <v>11194</v>
      </c>
    </row>
    <row r="128" spans="1:3" ht="12" customHeight="1" thickBot="1">
      <c r="A128" s="35" t="s">
        <v>19</v>
      </c>
      <c r="B128" s="103" t="s">
        <v>576</v>
      </c>
      <c r="C128" s="185">
        <f>+C93+C114</f>
        <v>155310</v>
      </c>
    </row>
    <row r="129" spans="1:3" ht="12" customHeight="1" thickBot="1">
      <c r="A129" s="35" t="s">
        <v>20</v>
      </c>
      <c r="B129" s="103" t="s">
        <v>577</v>
      </c>
      <c r="C129" s="185">
        <f>+C130+C131+C132</f>
        <v>104109</v>
      </c>
    </row>
    <row r="130" spans="1:3" s="77" customFormat="1" ht="12" customHeight="1">
      <c r="A130" s="294" t="s">
        <v>217</v>
      </c>
      <c r="B130" s="8" t="s">
        <v>622</v>
      </c>
      <c r="C130" s="690">
        <v>4109</v>
      </c>
    </row>
    <row r="131" spans="1:3" ht="12" customHeight="1">
      <c r="A131" s="294" t="s">
        <v>220</v>
      </c>
      <c r="B131" s="8" t="s">
        <v>579</v>
      </c>
      <c r="C131" s="163">
        <v>100000</v>
      </c>
    </row>
    <row r="132" spans="1:3" ht="12" customHeight="1" thickBot="1">
      <c r="A132" s="303" t="s">
        <v>221</v>
      </c>
      <c r="B132" s="6" t="s">
        <v>623</v>
      </c>
      <c r="C132" s="163"/>
    </row>
    <row r="133" spans="1:3" ht="12" customHeight="1" thickBot="1">
      <c r="A133" s="35" t="s">
        <v>21</v>
      </c>
      <c r="B133" s="103" t="s">
        <v>581</v>
      </c>
      <c r="C133" s="185">
        <f>+C134+C135+C136+C137+C138+C139</f>
        <v>0</v>
      </c>
    </row>
    <row r="134" spans="1:3" ht="12" customHeight="1">
      <c r="A134" s="294" t="s">
        <v>93</v>
      </c>
      <c r="B134" s="8" t="s">
        <v>582</v>
      </c>
      <c r="C134" s="163"/>
    </row>
    <row r="135" spans="1:3" ht="12" customHeight="1">
      <c r="A135" s="294" t="s">
        <v>94</v>
      </c>
      <c r="B135" s="8" t="s">
        <v>583</v>
      </c>
      <c r="C135" s="163"/>
    </row>
    <row r="136" spans="1:3" ht="12" customHeight="1">
      <c r="A136" s="294" t="s">
        <v>95</v>
      </c>
      <c r="B136" s="8" t="s">
        <v>584</v>
      </c>
      <c r="C136" s="163"/>
    </row>
    <row r="137" spans="1:3" ht="12" customHeight="1">
      <c r="A137" s="294" t="s">
        <v>146</v>
      </c>
      <c r="B137" s="8" t="s">
        <v>624</v>
      </c>
      <c r="C137" s="163"/>
    </row>
    <row r="138" spans="1:3" ht="12" customHeight="1">
      <c r="A138" s="294" t="s">
        <v>147</v>
      </c>
      <c r="B138" s="8" t="s">
        <v>586</v>
      </c>
      <c r="C138" s="163"/>
    </row>
    <row r="139" spans="1:3" s="77" customFormat="1" ht="12" customHeight="1" thickBot="1">
      <c r="A139" s="303" t="s">
        <v>148</v>
      </c>
      <c r="B139" s="6" t="s">
        <v>587</v>
      </c>
      <c r="C139" s="163"/>
    </row>
    <row r="140" spans="1:11" ht="12" customHeight="1" thickBot="1">
      <c r="A140" s="35" t="s">
        <v>22</v>
      </c>
      <c r="B140" s="103" t="s">
        <v>625</v>
      </c>
      <c r="C140" s="190">
        <f>+C141+C142+C144+C145+C143</f>
        <v>0</v>
      </c>
      <c r="K140" s="162"/>
    </row>
    <row r="141" spans="1:3" ht="12.75">
      <c r="A141" s="294" t="s">
        <v>96</v>
      </c>
      <c r="B141" s="8" t="s">
        <v>327</v>
      </c>
      <c r="C141" s="163"/>
    </row>
    <row r="142" spans="1:3" ht="12" customHeight="1">
      <c r="A142" s="294" t="s">
        <v>97</v>
      </c>
      <c r="B142" s="8" t="s">
        <v>328</v>
      </c>
      <c r="C142" s="163"/>
    </row>
    <row r="143" spans="1:3" s="77" customFormat="1" ht="12" customHeight="1">
      <c r="A143" s="294" t="s">
        <v>241</v>
      </c>
      <c r="B143" s="8" t="s">
        <v>626</v>
      </c>
      <c r="C143" s="163"/>
    </row>
    <row r="144" spans="1:3" s="77" customFormat="1" ht="12" customHeight="1">
      <c r="A144" s="294" t="s">
        <v>242</v>
      </c>
      <c r="B144" s="8" t="s">
        <v>589</v>
      </c>
      <c r="C144" s="163"/>
    </row>
    <row r="145" spans="1:3" s="77" customFormat="1" ht="12" customHeight="1" thickBot="1">
      <c r="A145" s="303" t="s">
        <v>243</v>
      </c>
      <c r="B145" s="6" t="s">
        <v>346</v>
      </c>
      <c r="C145" s="163"/>
    </row>
    <row r="146" spans="1:3" s="77" customFormat="1" ht="12" customHeight="1" thickBot="1">
      <c r="A146" s="35" t="s">
        <v>23</v>
      </c>
      <c r="B146" s="103" t="s">
        <v>590</v>
      </c>
      <c r="C146" s="193">
        <f>+C147+C148+C149+C150+C151</f>
        <v>0</v>
      </c>
    </row>
    <row r="147" spans="1:3" s="77" customFormat="1" ht="12" customHeight="1">
      <c r="A147" s="294" t="s">
        <v>98</v>
      </c>
      <c r="B147" s="8" t="s">
        <v>591</v>
      </c>
      <c r="C147" s="163"/>
    </row>
    <row r="148" spans="1:3" s="77" customFormat="1" ht="12" customHeight="1">
      <c r="A148" s="294" t="s">
        <v>99</v>
      </c>
      <c r="B148" s="8" t="s">
        <v>592</v>
      </c>
      <c r="C148" s="163"/>
    </row>
    <row r="149" spans="1:3" s="77" customFormat="1" ht="12" customHeight="1">
      <c r="A149" s="294" t="s">
        <v>253</v>
      </c>
      <c r="B149" s="8" t="s">
        <v>593</v>
      </c>
      <c r="C149" s="163"/>
    </row>
    <row r="150" spans="1:3" ht="12.75" customHeight="1">
      <c r="A150" s="294" t="s">
        <v>254</v>
      </c>
      <c r="B150" s="8" t="s">
        <v>627</v>
      </c>
      <c r="C150" s="163"/>
    </row>
    <row r="151" spans="1:3" ht="12.75" customHeight="1" thickBot="1">
      <c r="A151" s="303" t="s">
        <v>595</v>
      </c>
      <c r="B151" s="6" t="s">
        <v>596</v>
      </c>
      <c r="C151" s="164"/>
    </row>
    <row r="152" spans="1:3" ht="12.75" customHeight="1" thickBot="1">
      <c r="A152" s="646" t="s">
        <v>24</v>
      </c>
      <c r="B152" s="103" t="s">
        <v>597</v>
      </c>
      <c r="C152" s="193"/>
    </row>
    <row r="153" spans="1:3" ht="12" customHeight="1" thickBot="1">
      <c r="A153" s="646" t="s">
        <v>25</v>
      </c>
      <c r="B153" s="103" t="s">
        <v>598</v>
      </c>
      <c r="C153" s="193"/>
    </row>
    <row r="154" spans="1:3" ht="15" customHeight="1" thickBot="1">
      <c r="A154" s="35" t="s">
        <v>26</v>
      </c>
      <c r="B154" s="103" t="s">
        <v>599</v>
      </c>
      <c r="C154" s="288">
        <f>+C129+C133+C140+C146+C152+C153</f>
        <v>104109</v>
      </c>
    </row>
    <row r="155" spans="1:3" ht="13.5" thickBot="1">
      <c r="A155" s="305" t="s">
        <v>27</v>
      </c>
      <c r="B155" s="261" t="s">
        <v>600</v>
      </c>
      <c r="C155" s="288">
        <f>+C128+C154</f>
        <v>259419</v>
      </c>
    </row>
    <row r="156" ht="15" customHeight="1" thickBot="1"/>
    <row r="157" spans="1:3" ht="14.25" customHeight="1" thickBot="1">
      <c r="A157" s="159" t="s">
        <v>628</v>
      </c>
      <c r="B157" s="160"/>
      <c r="C157" s="101"/>
    </row>
    <row r="158" spans="1:3" ht="13.5" thickBot="1">
      <c r="A158" s="159" t="s">
        <v>172</v>
      </c>
      <c r="B158" s="160"/>
      <c r="C158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24/2015.(VIII.4.)  önkormányzati rendelethez</oddHeader>
  </headerFooter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31">
    <tabColor rgb="FF92D050"/>
  </sheetPr>
  <dimension ref="A1:C61"/>
  <sheetViews>
    <sheetView workbookViewId="0" topLeftCell="A34">
      <selection activeCell="E49" sqref="E49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/>
    </row>
    <row r="2" spans="1:3" s="313" customFormat="1" ht="25.5" customHeight="1">
      <c r="A2" s="268" t="s">
        <v>170</v>
      </c>
      <c r="B2" s="239" t="s">
        <v>517</v>
      </c>
      <c r="C2" s="253" t="s">
        <v>61</v>
      </c>
    </row>
    <row r="3" spans="1:3" s="313" customFormat="1" ht="24.75" thickBot="1">
      <c r="A3" s="306" t="s">
        <v>169</v>
      </c>
      <c r="B3" s="240" t="s">
        <v>354</v>
      </c>
      <c r="C3" s="254" t="s">
        <v>53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10593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v>7539</v>
      </c>
    </row>
    <row r="11" spans="1:3" s="255" customFormat="1" ht="12" customHeight="1">
      <c r="A11" s="308" t="s">
        <v>102</v>
      </c>
      <c r="B11" s="7" t="s">
        <v>232</v>
      </c>
      <c r="C11" s="200">
        <v>800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/>
    </row>
    <row r="14" spans="1:3" s="255" customFormat="1" ht="12" customHeight="1">
      <c r="A14" s="308" t="s">
        <v>104</v>
      </c>
      <c r="B14" s="7" t="s">
        <v>355</v>
      </c>
      <c r="C14" s="200">
        <v>2253</v>
      </c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>
        <v>1</v>
      </c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546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69">
        <v>546</v>
      </c>
    </row>
    <row r="24" spans="1:3" s="316" customFormat="1" ht="12" customHeight="1" thickBot="1">
      <c r="A24" s="308" t="s">
        <v>109</v>
      </c>
      <c r="B24" s="7" t="s">
        <v>632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633</v>
      </c>
      <c r="C26" s="202">
        <f>+C27+C28+C29</f>
        <v>0</v>
      </c>
    </row>
    <row r="27" spans="1:3" s="316" customFormat="1" ht="12" customHeight="1">
      <c r="A27" s="309" t="s">
        <v>217</v>
      </c>
      <c r="B27" s="310" t="s">
        <v>212</v>
      </c>
      <c r="C27" s="67"/>
    </row>
    <row r="28" spans="1:3" s="316" customFormat="1" ht="12" customHeight="1">
      <c r="A28" s="309" t="s">
        <v>220</v>
      </c>
      <c r="B28" s="310" t="s">
        <v>358</v>
      </c>
      <c r="C28" s="200"/>
    </row>
    <row r="29" spans="1:3" s="316" customFormat="1" ht="12" customHeight="1">
      <c r="A29" s="309" t="s">
        <v>221</v>
      </c>
      <c r="B29" s="311" t="s">
        <v>360</v>
      </c>
      <c r="C29" s="200"/>
    </row>
    <row r="30" spans="1:3" s="316" customFormat="1" ht="12" customHeight="1" thickBot="1">
      <c r="A30" s="308" t="s">
        <v>222</v>
      </c>
      <c r="B30" s="106" t="s">
        <v>634</v>
      </c>
      <c r="C30" s="70"/>
    </row>
    <row r="31" spans="1:3" s="316" customFormat="1" ht="12" customHeight="1" thickBot="1">
      <c r="A31" s="129" t="s">
        <v>21</v>
      </c>
      <c r="B31" s="103" t="s">
        <v>361</v>
      </c>
      <c r="C31" s="202">
        <f>+C32+C33+C34</f>
        <v>0</v>
      </c>
    </row>
    <row r="32" spans="1:3" s="316" customFormat="1" ht="12" customHeight="1">
      <c r="A32" s="309" t="s">
        <v>93</v>
      </c>
      <c r="B32" s="310" t="s">
        <v>244</v>
      </c>
      <c r="C32" s="67"/>
    </row>
    <row r="33" spans="1:3" s="316" customFormat="1" ht="12" customHeight="1">
      <c r="A33" s="309" t="s">
        <v>94</v>
      </c>
      <c r="B33" s="311" t="s">
        <v>245</v>
      </c>
      <c r="C33" s="203"/>
    </row>
    <row r="34" spans="1:3" s="316" customFormat="1" ht="12" customHeight="1" thickBot="1">
      <c r="A34" s="308" t="s">
        <v>95</v>
      </c>
      <c r="B34" s="106" t="s">
        <v>246</v>
      </c>
      <c r="C34" s="70"/>
    </row>
    <row r="35" spans="1:3" s="255" customFormat="1" ht="12" customHeight="1" thickBot="1">
      <c r="A35" s="129" t="s">
        <v>22</v>
      </c>
      <c r="B35" s="103" t="s">
        <v>332</v>
      </c>
      <c r="C35" s="229"/>
    </row>
    <row r="36" spans="1:3" s="255" customFormat="1" ht="12" customHeight="1" thickBot="1">
      <c r="A36" s="129" t="s">
        <v>23</v>
      </c>
      <c r="B36" s="103" t="s">
        <v>362</v>
      </c>
      <c r="C36" s="246"/>
    </row>
    <row r="37" spans="1:3" s="255" customFormat="1" ht="12" customHeight="1" thickBot="1">
      <c r="A37" s="126" t="s">
        <v>24</v>
      </c>
      <c r="B37" s="103" t="s">
        <v>363</v>
      </c>
      <c r="C37" s="247">
        <f>+C8+C20+C25+C26+C31+C35+C36</f>
        <v>11139</v>
      </c>
    </row>
    <row r="38" spans="1:3" s="255" customFormat="1" ht="12" customHeight="1" thickBot="1">
      <c r="A38" s="148" t="s">
        <v>25</v>
      </c>
      <c r="B38" s="103" t="s">
        <v>364</v>
      </c>
      <c r="C38" s="247">
        <f>+C39+C40+C41</f>
        <v>1571</v>
      </c>
    </row>
    <row r="39" spans="1:3" s="255" customFormat="1" ht="12" customHeight="1">
      <c r="A39" s="309" t="s">
        <v>365</v>
      </c>
      <c r="B39" s="310" t="s">
        <v>188</v>
      </c>
      <c r="C39" s="67">
        <v>1571</v>
      </c>
    </row>
    <row r="40" spans="1:3" s="255" customFormat="1" ht="12" customHeight="1">
      <c r="A40" s="309" t="s">
        <v>366</v>
      </c>
      <c r="B40" s="311" t="s">
        <v>4</v>
      </c>
      <c r="C40" s="203"/>
    </row>
    <row r="41" spans="1:3" s="316" customFormat="1" ht="12" customHeight="1" thickBot="1">
      <c r="A41" s="308" t="s">
        <v>367</v>
      </c>
      <c r="B41" s="106" t="s">
        <v>368</v>
      </c>
      <c r="C41" s="70"/>
    </row>
    <row r="42" spans="1:3" s="316" customFormat="1" ht="15" customHeight="1" thickBot="1">
      <c r="A42" s="148" t="s">
        <v>26</v>
      </c>
      <c r="B42" s="149" t="s">
        <v>369</v>
      </c>
      <c r="C42" s="250">
        <f>+C37+C38</f>
        <v>12710</v>
      </c>
    </row>
    <row r="43" spans="1:3" s="316" customFormat="1" ht="15" customHeight="1">
      <c r="A43" s="150"/>
      <c r="B43" s="151"/>
      <c r="C43" s="248"/>
    </row>
    <row r="44" spans="1:3" ht="13.5" thickBot="1">
      <c r="A44" s="152"/>
      <c r="B44" s="153"/>
      <c r="C44" s="249"/>
    </row>
    <row r="45" spans="1:3" s="315" customFormat="1" ht="16.5" customHeight="1" thickBot="1">
      <c r="A45" s="154"/>
      <c r="B45" s="155" t="s">
        <v>58</v>
      </c>
      <c r="C45" s="250"/>
    </row>
    <row r="46" spans="1:3" s="317" customFormat="1" ht="12" customHeight="1" thickBot="1">
      <c r="A46" s="129" t="s">
        <v>17</v>
      </c>
      <c r="B46" s="103" t="s">
        <v>370</v>
      </c>
      <c r="C46" s="202">
        <f>SUM(C47:C51)</f>
        <v>265928</v>
      </c>
    </row>
    <row r="47" spans="1:3" ht="12" customHeight="1">
      <c r="A47" s="308" t="s">
        <v>100</v>
      </c>
      <c r="B47" s="8" t="s">
        <v>48</v>
      </c>
      <c r="C47" s="693">
        <v>109106</v>
      </c>
    </row>
    <row r="48" spans="1:3" ht="12" customHeight="1">
      <c r="A48" s="308" t="s">
        <v>101</v>
      </c>
      <c r="B48" s="7" t="s">
        <v>154</v>
      </c>
      <c r="C48" s="691">
        <v>29857</v>
      </c>
    </row>
    <row r="49" spans="1:3" ht="12" customHeight="1">
      <c r="A49" s="308" t="s">
        <v>102</v>
      </c>
      <c r="B49" s="7" t="s">
        <v>129</v>
      </c>
      <c r="C49" s="691">
        <v>54078</v>
      </c>
    </row>
    <row r="50" spans="1:3" ht="12" customHeight="1">
      <c r="A50" s="308" t="s">
        <v>103</v>
      </c>
      <c r="B50" s="7" t="s">
        <v>155</v>
      </c>
      <c r="C50" s="69">
        <v>72887</v>
      </c>
    </row>
    <row r="51" spans="1:3" ht="12" customHeight="1" thickBot="1">
      <c r="A51" s="308" t="s">
        <v>130</v>
      </c>
      <c r="B51" s="7" t="s">
        <v>156</v>
      </c>
      <c r="C51" s="69"/>
    </row>
    <row r="52" spans="1:3" ht="12" customHeight="1" thickBot="1">
      <c r="A52" s="129" t="s">
        <v>18</v>
      </c>
      <c r="B52" s="103" t="s">
        <v>371</v>
      </c>
      <c r="C52" s="202">
        <f>SUM(C53:C55)</f>
        <v>6384</v>
      </c>
    </row>
    <row r="53" spans="1:3" s="317" customFormat="1" ht="12" customHeight="1">
      <c r="A53" s="308" t="s">
        <v>106</v>
      </c>
      <c r="B53" s="8" t="s">
        <v>178</v>
      </c>
      <c r="C53" s="693">
        <v>6266</v>
      </c>
    </row>
    <row r="54" spans="1:3" ht="12" customHeight="1">
      <c r="A54" s="308" t="s">
        <v>107</v>
      </c>
      <c r="B54" s="7" t="s">
        <v>158</v>
      </c>
      <c r="C54" s="69"/>
    </row>
    <row r="55" spans="1:3" ht="12" customHeight="1">
      <c r="A55" s="308" t="s">
        <v>108</v>
      </c>
      <c r="B55" s="7" t="s">
        <v>59</v>
      </c>
      <c r="C55" s="69">
        <v>118</v>
      </c>
    </row>
    <row r="56" spans="1:3" ht="12" customHeight="1" thickBot="1">
      <c r="A56" s="308" t="s">
        <v>109</v>
      </c>
      <c r="B56" s="7" t="s">
        <v>635</v>
      </c>
      <c r="C56" s="69"/>
    </row>
    <row r="57" spans="1:3" ht="12" customHeight="1" thickBot="1">
      <c r="A57" s="129" t="s">
        <v>19</v>
      </c>
      <c r="B57" s="103" t="s">
        <v>11</v>
      </c>
      <c r="C57" s="229"/>
    </row>
    <row r="58" spans="1:3" ht="15" customHeight="1" thickBot="1">
      <c r="A58" s="129" t="s">
        <v>20</v>
      </c>
      <c r="B58" s="156" t="s">
        <v>636</v>
      </c>
      <c r="C58" s="251">
        <f>+C46+C52+C57</f>
        <v>272312</v>
      </c>
    </row>
    <row r="59" ht="13.5" thickBot="1">
      <c r="C59" s="252"/>
    </row>
    <row r="60" spans="1:3" ht="15" customHeight="1" thickBot="1">
      <c r="A60" s="159" t="s">
        <v>628</v>
      </c>
      <c r="B60" s="160"/>
      <c r="C60" s="101">
        <v>42</v>
      </c>
    </row>
    <row r="61" spans="1:3" ht="14.25" customHeight="1" thickBot="1">
      <c r="A61" s="159" t="s">
        <v>172</v>
      </c>
      <c r="B61" s="160"/>
      <c r="C61" s="10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24/2015.(VIII.4.)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C61"/>
  <sheetViews>
    <sheetView workbookViewId="0" topLeftCell="A34">
      <selection activeCell="F49" sqref="F49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/>
    </row>
    <row r="2" spans="1:3" s="313" customFormat="1" ht="25.5" customHeight="1">
      <c r="A2" s="268" t="s">
        <v>170</v>
      </c>
      <c r="B2" s="239" t="s">
        <v>630</v>
      </c>
      <c r="C2" s="253" t="s">
        <v>61</v>
      </c>
    </row>
    <row r="3" spans="1:3" s="313" customFormat="1" ht="24.75" thickBot="1">
      <c r="A3" s="306" t="s">
        <v>169</v>
      </c>
      <c r="B3" s="240" t="s">
        <v>372</v>
      </c>
      <c r="C3" s="254" t="s">
        <v>61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2718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v>108</v>
      </c>
    </row>
    <row r="11" spans="1:3" s="255" customFormat="1" ht="12" customHeight="1">
      <c r="A11" s="308" t="s">
        <v>102</v>
      </c>
      <c r="B11" s="7" t="s">
        <v>232</v>
      </c>
      <c r="C11" s="200"/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/>
    </row>
    <row r="14" spans="1:3" s="255" customFormat="1" ht="12" customHeight="1">
      <c r="A14" s="308" t="s">
        <v>104</v>
      </c>
      <c r="B14" s="7" t="s">
        <v>355</v>
      </c>
      <c r="C14" s="200">
        <v>579</v>
      </c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>
        <v>2031</v>
      </c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546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69">
        <v>546</v>
      </c>
    </row>
    <row r="24" spans="1:3" s="316" customFormat="1" ht="12" customHeight="1" thickBot="1">
      <c r="A24" s="308" t="s">
        <v>109</v>
      </c>
      <c r="B24" s="7" t="s">
        <v>632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633</v>
      </c>
      <c r="C26" s="202">
        <f>+C27+C28+C29</f>
        <v>0</v>
      </c>
    </row>
    <row r="27" spans="1:3" s="316" customFormat="1" ht="12" customHeight="1">
      <c r="A27" s="309" t="s">
        <v>217</v>
      </c>
      <c r="B27" s="310" t="s">
        <v>212</v>
      </c>
      <c r="C27" s="67"/>
    </row>
    <row r="28" spans="1:3" s="316" customFormat="1" ht="12" customHeight="1">
      <c r="A28" s="309" t="s">
        <v>220</v>
      </c>
      <c r="B28" s="310" t="s">
        <v>358</v>
      </c>
      <c r="C28" s="200"/>
    </row>
    <row r="29" spans="1:3" s="316" customFormat="1" ht="12" customHeight="1">
      <c r="A29" s="309" t="s">
        <v>221</v>
      </c>
      <c r="B29" s="311" t="s">
        <v>360</v>
      </c>
      <c r="C29" s="200"/>
    </row>
    <row r="30" spans="1:3" s="316" customFormat="1" ht="12" customHeight="1" thickBot="1">
      <c r="A30" s="308" t="s">
        <v>222</v>
      </c>
      <c r="B30" s="106" t="s">
        <v>634</v>
      </c>
      <c r="C30" s="70"/>
    </row>
    <row r="31" spans="1:3" s="316" customFormat="1" ht="12" customHeight="1" thickBot="1">
      <c r="A31" s="129" t="s">
        <v>21</v>
      </c>
      <c r="B31" s="103" t="s">
        <v>361</v>
      </c>
      <c r="C31" s="202">
        <f>+C32+C33+C34</f>
        <v>0</v>
      </c>
    </row>
    <row r="32" spans="1:3" s="316" customFormat="1" ht="12" customHeight="1">
      <c r="A32" s="309" t="s">
        <v>93</v>
      </c>
      <c r="B32" s="310" t="s">
        <v>244</v>
      </c>
      <c r="C32" s="67"/>
    </row>
    <row r="33" spans="1:3" s="316" customFormat="1" ht="12" customHeight="1">
      <c r="A33" s="309" t="s">
        <v>94</v>
      </c>
      <c r="B33" s="311" t="s">
        <v>245</v>
      </c>
      <c r="C33" s="203"/>
    </row>
    <row r="34" spans="1:3" s="316" customFormat="1" ht="12" customHeight="1" thickBot="1">
      <c r="A34" s="308" t="s">
        <v>95</v>
      </c>
      <c r="B34" s="106" t="s">
        <v>246</v>
      </c>
      <c r="C34" s="70"/>
    </row>
    <row r="35" spans="1:3" s="255" customFormat="1" ht="12" customHeight="1" thickBot="1">
      <c r="A35" s="129" t="s">
        <v>22</v>
      </c>
      <c r="B35" s="103" t="s">
        <v>332</v>
      </c>
      <c r="C35" s="229"/>
    </row>
    <row r="36" spans="1:3" s="255" customFormat="1" ht="12" customHeight="1" thickBot="1">
      <c r="A36" s="129" t="s">
        <v>23</v>
      </c>
      <c r="B36" s="103" t="s">
        <v>362</v>
      </c>
      <c r="C36" s="246"/>
    </row>
    <row r="37" spans="1:3" s="255" customFormat="1" ht="12" customHeight="1" thickBot="1">
      <c r="A37" s="126" t="s">
        <v>24</v>
      </c>
      <c r="B37" s="103" t="s">
        <v>363</v>
      </c>
      <c r="C37" s="247">
        <f>+C8+C20+C25+C26+C31+C35+C36</f>
        <v>3264</v>
      </c>
    </row>
    <row r="38" spans="1:3" s="255" customFormat="1" ht="12" customHeight="1" thickBot="1">
      <c r="A38" s="148" t="s">
        <v>25</v>
      </c>
      <c r="B38" s="103" t="s">
        <v>364</v>
      </c>
      <c r="C38" s="247">
        <f>+C39+C40+C41</f>
        <v>0</v>
      </c>
    </row>
    <row r="39" spans="1:3" s="255" customFormat="1" ht="12" customHeight="1">
      <c r="A39" s="309" t="s">
        <v>365</v>
      </c>
      <c r="B39" s="310" t="s">
        <v>188</v>
      </c>
      <c r="C39" s="67"/>
    </row>
    <row r="40" spans="1:3" s="255" customFormat="1" ht="12" customHeight="1">
      <c r="A40" s="309" t="s">
        <v>366</v>
      </c>
      <c r="B40" s="311" t="s">
        <v>4</v>
      </c>
      <c r="C40" s="203"/>
    </row>
    <row r="41" spans="1:3" s="316" customFormat="1" ht="12" customHeight="1" thickBot="1">
      <c r="A41" s="308" t="s">
        <v>367</v>
      </c>
      <c r="B41" s="106" t="s">
        <v>368</v>
      </c>
      <c r="C41" s="70"/>
    </row>
    <row r="42" spans="1:3" s="316" customFormat="1" ht="15" customHeight="1" thickBot="1">
      <c r="A42" s="148" t="s">
        <v>26</v>
      </c>
      <c r="B42" s="149" t="s">
        <v>369</v>
      </c>
      <c r="C42" s="250">
        <f>+C37+C38</f>
        <v>3264</v>
      </c>
    </row>
    <row r="43" spans="1:3" s="316" customFormat="1" ht="15" customHeight="1">
      <c r="A43" s="150"/>
      <c r="B43" s="151"/>
      <c r="C43" s="248"/>
    </row>
    <row r="44" spans="1:3" ht="13.5" thickBot="1">
      <c r="A44" s="152"/>
      <c r="B44" s="153"/>
      <c r="C44" s="249"/>
    </row>
    <row r="45" spans="1:3" s="315" customFormat="1" ht="16.5" customHeight="1" thickBot="1">
      <c r="A45" s="154"/>
      <c r="B45" s="155" t="s">
        <v>58</v>
      </c>
      <c r="C45" s="250"/>
    </row>
    <row r="46" spans="1:3" s="317" customFormat="1" ht="12" customHeight="1" thickBot="1">
      <c r="A46" s="129" t="s">
        <v>17</v>
      </c>
      <c r="B46" s="103" t="s">
        <v>370</v>
      </c>
      <c r="C46" s="202">
        <f>SUM(C47:C51)</f>
        <v>74953</v>
      </c>
    </row>
    <row r="47" spans="1:3" ht="12" customHeight="1">
      <c r="A47" s="308" t="s">
        <v>100</v>
      </c>
      <c r="B47" s="8" t="s">
        <v>48</v>
      </c>
      <c r="C47" s="693">
        <v>809</v>
      </c>
    </row>
    <row r="48" spans="1:3" ht="12" customHeight="1">
      <c r="A48" s="308" t="s">
        <v>101</v>
      </c>
      <c r="B48" s="7" t="s">
        <v>154</v>
      </c>
      <c r="C48" s="691">
        <v>231</v>
      </c>
    </row>
    <row r="49" spans="1:3" ht="12" customHeight="1">
      <c r="A49" s="308" t="s">
        <v>102</v>
      </c>
      <c r="B49" s="7" t="s">
        <v>129</v>
      </c>
      <c r="C49" s="691">
        <v>1026</v>
      </c>
    </row>
    <row r="50" spans="1:3" ht="12" customHeight="1">
      <c r="A50" s="308" t="s">
        <v>103</v>
      </c>
      <c r="B50" s="7" t="s">
        <v>155</v>
      </c>
      <c r="C50" s="69">
        <v>72887</v>
      </c>
    </row>
    <row r="51" spans="1:3" ht="12" customHeight="1" thickBot="1">
      <c r="A51" s="308" t="s">
        <v>130</v>
      </c>
      <c r="B51" s="7" t="s">
        <v>156</v>
      </c>
      <c r="C51" s="69"/>
    </row>
    <row r="52" spans="1:3" ht="12" customHeight="1" thickBot="1">
      <c r="A52" s="129" t="s">
        <v>18</v>
      </c>
      <c r="B52" s="103" t="s">
        <v>371</v>
      </c>
      <c r="C52" s="202">
        <f>SUM(C53:C55)</f>
        <v>0</v>
      </c>
    </row>
    <row r="53" spans="1:3" s="317" customFormat="1" ht="12" customHeight="1">
      <c r="A53" s="308" t="s">
        <v>106</v>
      </c>
      <c r="B53" s="8" t="s">
        <v>178</v>
      </c>
      <c r="C53" s="67"/>
    </row>
    <row r="54" spans="1:3" ht="12" customHeight="1">
      <c r="A54" s="308" t="s">
        <v>107</v>
      </c>
      <c r="B54" s="7" t="s">
        <v>158</v>
      </c>
      <c r="C54" s="69"/>
    </row>
    <row r="55" spans="1:3" ht="12" customHeight="1">
      <c r="A55" s="308" t="s">
        <v>108</v>
      </c>
      <c r="B55" s="7" t="s">
        <v>59</v>
      </c>
      <c r="C55" s="69"/>
    </row>
    <row r="56" spans="1:3" ht="12" customHeight="1" thickBot="1">
      <c r="A56" s="308" t="s">
        <v>109</v>
      </c>
      <c r="B56" s="7" t="s">
        <v>635</v>
      </c>
      <c r="C56" s="69"/>
    </row>
    <row r="57" spans="1:3" ht="15" customHeight="1" thickBot="1">
      <c r="A57" s="129" t="s">
        <v>19</v>
      </c>
      <c r="B57" s="103" t="s">
        <v>11</v>
      </c>
      <c r="C57" s="229"/>
    </row>
    <row r="58" spans="1:3" ht="13.5" thickBot="1">
      <c r="A58" s="129" t="s">
        <v>20</v>
      </c>
      <c r="B58" s="156" t="s">
        <v>636</v>
      </c>
      <c r="C58" s="251">
        <f>+C46+C52+C57</f>
        <v>74953</v>
      </c>
    </row>
    <row r="59" ht="15" customHeight="1" thickBot="1">
      <c r="C59" s="252"/>
    </row>
    <row r="60" spans="1:3" ht="14.25" customHeight="1" thickBot="1">
      <c r="A60" s="159" t="s">
        <v>628</v>
      </c>
      <c r="B60" s="160"/>
      <c r="C60" s="101"/>
    </row>
    <row r="61" spans="1:3" ht="13.5" thickBot="1">
      <c r="A61" s="159" t="s">
        <v>172</v>
      </c>
      <c r="B61" s="160"/>
      <c r="C61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24/2015.(VIII.4.)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41">
    <tabColor rgb="FF92D050"/>
  </sheetPr>
  <dimension ref="A1:C61"/>
  <sheetViews>
    <sheetView workbookViewId="0" topLeftCell="A34">
      <selection activeCell="E50" sqref="E50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/>
    </row>
    <row r="2" spans="1:3" s="313" customFormat="1" ht="25.5" customHeight="1">
      <c r="A2" s="268" t="s">
        <v>170</v>
      </c>
      <c r="B2" s="239" t="s">
        <v>630</v>
      </c>
      <c r="C2" s="253" t="s">
        <v>61</v>
      </c>
    </row>
    <row r="3" spans="1:3" s="313" customFormat="1" ht="24.75" thickBot="1">
      <c r="A3" s="306" t="s">
        <v>169</v>
      </c>
      <c r="B3" s="240" t="s">
        <v>637</v>
      </c>
      <c r="C3" s="254" t="s">
        <v>385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7367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v>5000</v>
      </c>
    </row>
    <row r="11" spans="1:3" s="255" customFormat="1" ht="12" customHeight="1">
      <c r="A11" s="308" t="s">
        <v>102</v>
      </c>
      <c r="B11" s="7" t="s">
        <v>232</v>
      </c>
      <c r="C11" s="200">
        <v>800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/>
    </row>
    <row r="14" spans="1:3" s="255" customFormat="1" ht="12" customHeight="1">
      <c r="A14" s="308" t="s">
        <v>104</v>
      </c>
      <c r="B14" s="7" t="s">
        <v>355</v>
      </c>
      <c r="C14" s="200">
        <v>1566</v>
      </c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>
        <v>1</v>
      </c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/>
    </row>
    <row r="24" spans="1:3" s="316" customFormat="1" ht="12" customHeight="1" thickBot="1">
      <c r="A24" s="308" t="s">
        <v>109</v>
      </c>
      <c r="B24" s="7" t="s">
        <v>632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633</v>
      </c>
      <c r="C26" s="202">
        <f>+C27+C28+C29</f>
        <v>0</v>
      </c>
    </row>
    <row r="27" spans="1:3" s="316" customFormat="1" ht="12" customHeight="1">
      <c r="A27" s="309" t="s">
        <v>217</v>
      </c>
      <c r="B27" s="310" t="s">
        <v>212</v>
      </c>
      <c r="C27" s="67"/>
    </row>
    <row r="28" spans="1:3" s="316" customFormat="1" ht="12" customHeight="1">
      <c r="A28" s="309" t="s">
        <v>220</v>
      </c>
      <c r="B28" s="310" t="s">
        <v>358</v>
      </c>
      <c r="C28" s="200"/>
    </row>
    <row r="29" spans="1:3" s="316" customFormat="1" ht="12" customHeight="1">
      <c r="A29" s="309" t="s">
        <v>221</v>
      </c>
      <c r="B29" s="311" t="s">
        <v>360</v>
      </c>
      <c r="C29" s="200"/>
    </row>
    <row r="30" spans="1:3" s="316" customFormat="1" ht="12" customHeight="1" thickBot="1">
      <c r="A30" s="308" t="s">
        <v>222</v>
      </c>
      <c r="B30" s="106" t="s">
        <v>634</v>
      </c>
      <c r="C30" s="70"/>
    </row>
    <row r="31" spans="1:3" s="316" customFormat="1" ht="12" customHeight="1" thickBot="1">
      <c r="A31" s="129" t="s">
        <v>21</v>
      </c>
      <c r="B31" s="103" t="s">
        <v>361</v>
      </c>
      <c r="C31" s="202">
        <f>+C32+C33+C34</f>
        <v>0</v>
      </c>
    </row>
    <row r="32" spans="1:3" s="316" customFormat="1" ht="12" customHeight="1">
      <c r="A32" s="309" t="s">
        <v>93</v>
      </c>
      <c r="B32" s="310" t="s">
        <v>244</v>
      </c>
      <c r="C32" s="67"/>
    </row>
    <row r="33" spans="1:3" s="316" customFormat="1" ht="12" customHeight="1">
      <c r="A33" s="309" t="s">
        <v>94</v>
      </c>
      <c r="B33" s="311" t="s">
        <v>245</v>
      </c>
      <c r="C33" s="203"/>
    </row>
    <row r="34" spans="1:3" s="316" customFormat="1" ht="12" customHeight="1" thickBot="1">
      <c r="A34" s="308" t="s">
        <v>95</v>
      </c>
      <c r="B34" s="106" t="s">
        <v>246</v>
      </c>
      <c r="C34" s="70"/>
    </row>
    <row r="35" spans="1:3" s="255" customFormat="1" ht="12" customHeight="1" thickBot="1">
      <c r="A35" s="129" t="s">
        <v>22</v>
      </c>
      <c r="B35" s="103" t="s">
        <v>332</v>
      </c>
      <c r="C35" s="229"/>
    </row>
    <row r="36" spans="1:3" s="255" customFormat="1" ht="12" customHeight="1" thickBot="1">
      <c r="A36" s="129" t="s">
        <v>23</v>
      </c>
      <c r="B36" s="103" t="s">
        <v>362</v>
      </c>
      <c r="C36" s="246"/>
    </row>
    <row r="37" spans="1:3" s="255" customFormat="1" ht="12" customHeight="1" thickBot="1">
      <c r="A37" s="126" t="s">
        <v>24</v>
      </c>
      <c r="B37" s="103" t="s">
        <v>363</v>
      </c>
      <c r="C37" s="247">
        <f>+C8+C20+C25+C26+C31+C35+C36</f>
        <v>7367</v>
      </c>
    </row>
    <row r="38" spans="1:3" s="255" customFormat="1" ht="12" customHeight="1" thickBot="1">
      <c r="A38" s="148" t="s">
        <v>25</v>
      </c>
      <c r="B38" s="103" t="s">
        <v>364</v>
      </c>
      <c r="C38" s="247">
        <f>+C39+C40+C41</f>
        <v>1571</v>
      </c>
    </row>
    <row r="39" spans="1:3" s="255" customFormat="1" ht="12" customHeight="1">
      <c r="A39" s="309" t="s">
        <v>365</v>
      </c>
      <c r="B39" s="310" t="s">
        <v>188</v>
      </c>
      <c r="C39" s="67">
        <v>1571</v>
      </c>
    </row>
    <row r="40" spans="1:3" s="255" customFormat="1" ht="12" customHeight="1">
      <c r="A40" s="309" t="s">
        <v>366</v>
      </c>
      <c r="B40" s="311" t="s">
        <v>4</v>
      </c>
      <c r="C40" s="203"/>
    </row>
    <row r="41" spans="1:3" s="316" customFormat="1" ht="12" customHeight="1" thickBot="1">
      <c r="A41" s="308" t="s">
        <v>367</v>
      </c>
      <c r="B41" s="106" t="s">
        <v>368</v>
      </c>
      <c r="C41" s="70"/>
    </row>
    <row r="42" spans="1:3" s="316" customFormat="1" ht="15" customHeight="1" thickBot="1">
      <c r="A42" s="148" t="s">
        <v>26</v>
      </c>
      <c r="B42" s="149" t="s">
        <v>369</v>
      </c>
      <c r="C42" s="250">
        <f>+C37+C38</f>
        <v>8938</v>
      </c>
    </row>
    <row r="43" spans="1:3" s="316" customFormat="1" ht="15" customHeight="1">
      <c r="A43" s="150"/>
      <c r="B43" s="151"/>
      <c r="C43" s="248"/>
    </row>
    <row r="44" spans="1:3" ht="13.5" thickBot="1">
      <c r="A44" s="152"/>
      <c r="B44" s="153"/>
      <c r="C44" s="249"/>
    </row>
    <row r="45" spans="1:3" s="315" customFormat="1" ht="16.5" customHeight="1" thickBot="1">
      <c r="A45" s="154"/>
      <c r="B45" s="155" t="s">
        <v>58</v>
      </c>
      <c r="C45" s="250"/>
    </row>
    <row r="46" spans="1:3" s="317" customFormat="1" ht="12" customHeight="1" thickBot="1">
      <c r="A46" s="129" t="s">
        <v>17</v>
      </c>
      <c r="B46" s="103" t="s">
        <v>370</v>
      </c>
      <c r="C46" s="202">
        <f>SUM(C47:C51)</f>
        <v>187594</v>
      </c>
    </row>
    <row r="47" spans="1:3" ht="12" customHeight="1">
      <c r="A47" s="308" t="s">
        <v>100</v>
      </c>
      <c r="B47" s="8" t="s">
        <v>48</v>
      </c>
      <c r="C47" s="693">
        <v>108297</v>
      </c>
    </row>
    <row r="48" spans="1:3" ht="12" customHeight="1">
      <c r="A48" s="308" t="s">
        <v>101</v>
      </c>
      <c r="B48" s="7" t="s">
        <v>154</v>
      </c>
      <c r="C48" s="691">
        <v>29626</v>
      </c>
    </row>
    <row r="49" spans="1:3" ht="12" customHeight="1">
      <c r="A49" s="308" t="s">
        <v>102</v>
      </c>
      <c r="B49" s="7" t="s">
        <v>129</v>
      </c>
      <c r="C49" s="691">
        <v>49671</v>
      </c>
    </row>
    <row r="50" spans="1:3" ht="12" customHeight="1">
      <c r="A50" s="308" t="s">
        <v>103</v>
      </c>
      <c r="B50" s="7" t="s">
        <v>155</v>
      </c>
      <c r="C50" s="69"/>
    </row>
    <row r="51" spans="1:3" ht="12" customHeight="1" thickBot="1">
      <c r="A51" s="308" t="s">
        <v>130</v>
      </c>
      <c r="B51" s="7" t="s">
        <v>156</v>
      </c>
      <c r="C51" s="69"/>
    </row>
    <row r="52" spans="1:3" ht="12" customHeight="1" thickBot="1">
      <c r="A52" s="129" t="s">
        <v>18</v>
      </c>
      <c r="B52" s="103" t="s">
        <v>371</v>
      </c>
      <c r="C52" s="202">
        <f>SUM(C53:C55)</f>
        <v>6384</v>
      </c>
    </row>
    <row r="53" spans="1:3" s="317" customFormat="1" ht="12" customHeight="1">
      <c r="A53" s="308" t="s">
        <v>106</v>
      </c>
      <c r="B53" s="8" t="s">
        <v>178</v>
      </c>
      <c r="C53" s="693">
        <v>6266</v>
      </c>
    </row>
    <row r="54" spans="1:3" ht="12" customHeight="1">
      <c r="A54" s="308" t="s">
        <v>107</v>
      </c>
      <c r="B54" s="7" t="s">
        <v>158</v>
      </c>
      <c r="C54" s="69"/>
    </row>
    <row r="55" spans="1:3" ht="12" customHeight="1">
      <c r="A55" s="308" t="s">
        <v>108</v>
      </c>
      <c r="B55" s="7" t="s">
        <v>59</v>
      </c>
      <c r="C55" s="69">
        <v>118</v>
      </c>
    </row>
    <row r="56" spans="1:3" ht="12" customHeight="1" thickBot="1">
      <c r="A56" s="308" t="s">
        <v>109</v>
      </c>
      <c r="B56" s="7" t="s">
        <v>635</v>
      </c>
      <c r="C56" s="69"/>
    </row>
    <row r="57" spans="1:3" ht="15" customHeight="1" thickBot="1">
      <c r="A57" s="129" t="s">
        <v>19</v>
      </c>
      <c r="B57" s="103" t="s">
        <v>11</v>
      </c>
      <c r="C57" s="229"/>
    </row>
    <row r="58" spans="1:3" ht="13.5" thickBot="1">
      <c r="A58" s="129" t="s">
        <v>20</v>
      </c>
      <c r="B58" s="156" t="s">
        <v>636</v>
      </c>
      <c r="C58" s="251">
        <f>+C46+C52+C57</f>
        <v>193978</v>
      </c>
    </row>
    <row r="59" ht="15" customHeight="1" thickBot="1">
      <c r="C59" s="252"/>
    </row>
    <row r="60" spans="1:3" ht="14.25" customHeight="1" thickBot="1">
      <c r="A60" s="159" t="s">
        <v>628</v>
      </c>
      <c r="B60" s="160"/>
      <c r="C60" s="101"/>
    </row>
    <row r="61" spans="1:3" ht="13.5" thickBot="1">
      <c r="A61" s="159" t="s">
        <v>172</v>
      </c>
      <c r="B61" s="160"/>
      <c r="C61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24/2015.(VIII.4.)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G55" sqref="G55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 melléklet a ……/",LEFT(#REF!,4),". (….) önkormányzati rendelethez")</f>
        <v>#REF!</v>
      </c>
    </row>
    <row r="2" spans="1:3" s="313" customFormat="1" ht="33" customHeight="1">
      <c r="A2" s="268" t="s">
        <v>170</v>
      </c>
      <c r="B2" s="239" t="s">
        <v>431</v>
      </c>
      <c r="C2" s="253" t="s">
        <v>62</v>
      </c>
    </row>
    <row r="3" spans="1:3" s="313" customFormat="1" ht="24.75" thickBot="1">
      <c r="A3" s="306" t="s">
        <v>169</v>
      </c>
      <c r="B3" s="240" t="s">
        <v>354</v>
      </c>
      <c r="C3" s="254" t="s">
        <v>53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16734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f>600+240</f>
        <v>840</v>
      </c>
    </row>
    <row r="11" spans="1:3" s="255" customFormat="1" ht="12" customHeight="1">
      <c r="A11" s="308" t="s">
        <v>102</v>
      </c>
      <c r="B11" s="7" t="s">
        <v>232</v>
      </c>
      <c r="C11" s="200">
        <v>4000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v>6533</v>
      </c>
    </row>
    <row r="14" spans="1:3" s="255" customFormat="1" ht="12" customHeight="1">
      <c r="A14" s="308" t="s">
        <v>104</v>
      </c>
      <c r="B14" s="7" t="s">
        <v>355</v>
      </c>
      <c r="C14" s="200">
        <v>3006</v>
      </c>
    </row>
    <row r="15" spans="1:3" s="255" customFormat="1" ht="12" customHeight="1">
      <c r="A15" s="308" t="s">
        <v>105</v>
      </c>
      <c r="B15" s="6" t="s">
        <v>356</v>
      </c>
      <c r="C15" s="200">
        <v>2345</v>
      </c>
    </row>
    <row r="16" spans="1:3" s="255" customFormat="1" ht="12" customHeight="1">
      <c r="A16" s="308" t="s">
        <v>115</v>
      </c>
      <c r="B16" s="7" t="s">
        <v>237</v>
      </c>
      <c r="C16" s="245">
        <v>10</v>
      </c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/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>
        <v>100</v>
      </c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16834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98</v>
      </c>
    </row>
    <row r="38" spans="1:3" s="255" customFormat="1" ht="12" customHeight="1">
      <c r="A38" s="309" t="s">
        <v>365</v>
      </c>
      <c r="B38" s="310" t="s">
        <v>188</v>
      </c>
      <c r="C38" s="67">
        <v>98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16932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278271</v>
      </c>
    </row>
    <row r="46" spans="1:3" ht="12" customHeight="1">
      <c r="A46" s="308" t="s">
        <v>100</v>
      </c>
      <c r="B46" s="8" t="s">
        <v>48</v>
      </c>
      <c r="C46" s="67">
        <f>160835+207+100+1168</f>
        <v>162310</v>
      </c>
    </row>
    <row r="47" spans="1:3" ht="12" customHeight="1">
      <c r="A47" s="308" t="s">
        <v>101</v>
      </c>
      <c r="B47" s="7" t="s">
        <v>154</v>
      </c>
      <c r="C47" s="69">
        <f>45959+74-102+24+315</f>
        <v>46270</v>
      </c>
    </row>
    <row r="48" spans="1:3" ht="12" customHeight="1">
      <c r="A48" s="308" t="s">
        <v>102</v>
      </c>
      <c r="B48" s="7" t="s">
        <v>129</v>
      </c>
      <c r="C48" s="69">
        <f>69373+100+102+116</f>
        <v>69691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2861</v>
      </c>
    </row>
    <row r="52" spans="1:3" s="317" customFormat="1" ht="12" customHeight="1">
      <c r="A52" s="308" t="s">
        <v>106</v>
      </c>
      <c r="B52" s="8" t="s">
        <v>178</v>
      </c>
      <c r="C52" s="693">
        <v>2861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281132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57</v>
      </c>
    </row>
    <row r="60" spans="1:3" ht="13.5" thickBot="1">
      <c r="A60" s="159" t="s">
        <v>172</v>
      </c>
      <c r="B60" s="160"/>
      <c r="C60" s="10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melléklet a 24/2015.(VIII.4.)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B34">
      <selection activeCell="C52" sqref="C52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+CONCATENATE("9.3.1. melléklet a ……/",LEFT(#REF!,4),". (….) önkormányzati rendelethez")</f>
        <v>#REF!</v>
      </c>
    </row>
    <row r="2" spans="1:3" s="313" customFormat="1" ht="33.75" customHeight="1">
      <c r="A2" s="268" t="s">
        <v>170</v>
      </c>
      <c r="B2" s="239" t="s">
        <v>431</v>
      </c>
      <c r="C2" s="253" t="s">
        <v>62</v>
      </c>
    </row>
    <row r="3" spans="1:3" s="313" customFormat="1" ht="24.75" thickBot="1">
      <c r="A3" s="306" t="s">
        <v>169</v>
      </c>
      <c r="B3" s="240" t="s">
        <v>372</v>
      </c>
      <c r="C3" s="254" t="s">
        <v>61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16028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f>600+240</f>
        <v>840</v>
      </c>
    </row>
    <row r="11" spans="1:3" s="255" customFormat="1" ht="12" customHeight="1">
      <c r="A11" s="308" t="s">
        <v>102</v>
      </c>
      <c r="B11" s="7" t="s">
        <v>232</v>
      </c>
      <c r="C11" s="200">
        <v>4000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v>5977</v>
      </c>
    </row>
    <row r="14" spans="1:3" s="255" customFormat="1" ht="12" customHeight="1">
      <c r="A14" s="308" t="s">
        <v>104</v>
      </c>
      <c r="B14" s="7" t="s">
        <v>355</v>
      </c>
      <c r="C14" s="200">
        <v>2856</v>
      </c>
    </row>
    <row r="15" spans="1:3" s="255" customFormat="1" ht="12" customHeight="1">
      <c r="A15" s="308" t="s">
        <v>105</v>
      </c>
      <c r="B15" s="6" t="s">
        <v>356</v>
      </c>
      <c r="C15" s="200">
        <v>2345</v>
      </c>
    </row>
    <row r="16" spans="1:3" s="255" customFormat="1" ht="12" customHeight="1">
      <c r="A16" s="308" t="s">
        <v>115</v>
      </c>
      <c r="B16" s="7" t="s">
        <v>237</v>
      </c>
      <c r="C16" s="245">
        <v>10</v>
      </c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/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>
        <v>100</v>
      </c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16128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98</v>
      </c>
    </row>
    <row r="38" spans="1:3" s="255" customFormat="1" ht="12" customHeight="1">
      <c r="A38" s="309" t="s">
        <v>365</v>
      </c>
      <c r="B38" s="310" t="s">
        <v>188</v>
      </c>
      <c r="C38" s="67">
        <v>98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16226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277565</v>
      </c>
    </row>
    <row r="46" spans="1:3" ht="12" customHeight="1">
      <c r="A46" s="308" t="s">
        <v>100</v>
      </c>
      <c r="B46" s="8" t="s">
        <v>48</v>
      </c>
      <c r="C46" s="67">
        <f>160835+207+100+1168</f>
        <v>162310</v>
      </c>
    </row>
    <row r="47" spans="1:3" ht="12" customHeight="1">
      <c r="A47" s="308" t="s">
        <v>101</v>
      </c>
      <c r="B47" s="7" t="s">
        <v>154</v>
      </c>
      <c r="C47" s="69">
        <f>45959+74-102+24+315</f>
        <v>46270</v>
      </c>
    </row>
    <row r="48" spans="1:3" ht="12" customHeight="1">
      <c r="A48" s="308" t="s">
        <v>102</v>
      </c>
      <c r="B48" s="7" t="s">
        <v>129</v>
      </c>
      <c r="C48" s="69">
        <f>68667+100+102+116</f>
        <v>68985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2861</v>
      </c>
    </row>
    <row r="52" spans="1:3" s="317" customFormat="1" ht="12" customHeight="1">
      <c r="A52" s="308" t="s">
        <v>106</v>
      </c>
      <c r="B52" s="8" t="s">
        <v>178</v>
      </c>
      <c r="C52" s="770">
        <v>2861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280426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57</v>
      </c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24/2015.(VIII.4.)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E45" sqref="E44:E45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 melléklet a ……/",LEFT(#REF!,4),". (….) önkormányzati rendelethez")</f>
        <v>#REF!</v>
      </c>
    </row>
    <row r="2" spans="1:3" s="313" customFormat="1" ht="36" customHeight="1">
      <c r="A2" s="268" t="s">
        <v>170</v>
      </c>
      <c r="B2" s="239" t="s">
        <v>386</v>
      </c>
      <c r="C2" s="253" t="s">
        <v>62</v>
      </c>
    </row>
    <row r="3" spans="1:3" s="313" customFormat="1" ht="24.75" thickBot="1">
      <c r="A3" s="306" t="s">
        <v>169</v>
      </c>
      <c r="B3" s="240" t="s">
        <v>354</v>
      </c>
      <c r="C3" s="254" t="s">
        <v>53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10010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f>8110+1900</f>
        <v>10010</v>
      </c>
    </row>
    <row r="11" spans="1:3" s="255" customFormat="1" ht="12" customHeight="1">
      <c r="A11" s="308" t="s">
        <v>102</v>
      </c>
      <c r="B11" s="7" t="s">
        <v>232</v>
      </c>
      <c r="C11" s="200"/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/>
    </row>
    <row r="14" spans="1:3" s="255" customFormat="1" ht="12" customHeight="1">
      <c r="A14" s="308" t="s">
        <v>104</v>
      </c>
      <c r="B14" s="7" t="s">
        <v>355</v>
      </c>
      <c r="C14" s="200"/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843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>
        <v>843</v>
      </c>
    </row>
    <row r="24" spans="1:3" s="316" customFormat="1" ht="12" customHeight="1" thickBot="1">
      <c r="A24" s="308" t="s">
        <v>109</v>
      </c>
      <c r="B24" s="7" t="s">
        <v>662</v>
      </c>
      <c r="C24" s="200">
        <v>843</v>
      </c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10853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283</v>
      </c>
    </row>
    <row r="38" spans="1:3" s="255" customFormat="1" ht="12" customHeight="1">
      <c r="A38" s="309" t="s">
        <v>365</v>
      </c>
      <c r="B38" s="310" t="s">
        <v>188</v>
      </c>
      <c r="C38" s="67">
        <v>283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11136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49721</v>
      </c>
    </row>
    <row r="46" spans="1:3" ht="12" customHeight="1">
      <c r="A46" s="308" t="s">
        <v>100</v>
      </c>
      <c r="B46" s="8" t="s">
        <v>48</v>
      </c>
      <c r="C46" s="67">
        <f>19104+451</f>
        <v>19555</v>
      </c>
    </row>
    <row r="47" spans="1:3" ht="12" customHeight="1">
      <c r="A47" s="308" t="s">
        <v>101</v>
      </c>
      <c r="B47" s="7" t="s">
        <v>154</v>
      </c>
      <c r="C47" s="69">
        <f>5100+122</f>
        <v>5222</v>
      </c>
    </row>
    <row r="48" spans="1:3" ht="12" customHeight="1">
      <c r="A48" s="308" t="s">
        <v>102</v>
      </c>
      <c r="B48" s="7" t="s">
        <v>129</v>
      </c>
      <c r="C48" s="69">
        <f>24661-1617+1900</f>
        <v>24944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3078</v>
      </c>
    </row>
    <row r="52" spans="1:3" s="317" customFormat="1" ht="12" customHeight="1">
      <c r="A52" s="308" t="s">
        <v>106</v>
      </c>
      <c r="B52" s="8" t="s">
        <v>178</v>
      </c>
      <c r="C52" s="693">
        <v>3078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52799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771">
        <v>9.75</v>
      </c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24/2015.(VIII.4.)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52">
      <selection activeCell="C47" sqref="C47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+CONCATENATE("9.3.1. melléklet a ……/",LEFT(#REF!,4),". (….) önkormányzati rendelethez")</f>
        <v>#REF!</v>
      </c>
    </row>
    <row r="2" spans="1:3" s="313" customFormat="1" ht="33" customHeight="1">
      <c r="A2" s="268" t="s">
        <v>170</v>
      </c>
      <c r="B2" s="239" t="s">
        <v>386</v>
      </c>
      <c r="C2" s="253" t="s">
        <v>62</v>
      </c>
    </row>
    <row r="3" spans="1:3" s="313" customFormat="1" ht="24.75" thickBot="1">
      <c r="A3" s="306" t="s">
        <v>169</v>
      </c>
      <c r="B3" s="240" t="s">
        <v>372</v>
      </c>
      <c r="C3" s="254" t="s">
        <v>61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10010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f>8110+1900</f>
        <v>10010</v>
      </c>
    </row>
    <row r="11" spans="1:3" s="255" customFormat="1" ht="12" customHeight="1">
      <c r="A11" s="308" t="s">
        <v>102</v>
      </c>
      <c r="B11" s="7" t="s">
        <v>232</v>
      </c>
      <c r="C11" s="200"/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/>
    </row>
    <row r="14" spans="1:3" s="255" customFormat="1" ht="12" customHeight="1">
      <c r="A14" s="308" t="s">
        <v>104</v>
      </c>
      <c r="B14" s="7" t="s">
        <v>355</v>
      </c>
      <c r="C14" s="200"/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/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10010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283</v>
      </c>
    </row>
    <row r="38" spans="1:3" s="255" customFormat="1" ht="12" customHeight="1">
      <c r="A38" s="309" t="s">
        <v>365</v>
      </c>
      <c r="B38" s="310" t="s">
        <v>188</v>
      </c>
      <c r="C38" s="67">
        <v>283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10293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49721</v>
      </c>
    </row>
    <row r="46" spans="1:3" ht="12" customHeight="1">
      <c r="A46" s="308" t="s">
        <v>100</v>
      </c>
      <c r="B46" s="8" t="s">
        <v>48</v>
      </c>
      <c r="C46" s="67">
        <f>19104+451</f>
        <v>19555</v>
      </c>
    </row>
    <row r="47" spans="1:3" ht="12" customHeight="1">
      <c r="A47" s="308" t="s">
        <v>101</v>
      </c>
      <c r="B47" s="7" t="s">
        <v>154</v>
      </c>
      <c r="C47" s="69">
        <f>5100+122</f>
        <v>5222</v>
      </c>
    </row>
    <row r="48" spans="1:3" ht="12" customHeight="1">
      <c r="A48" s="308" t="s">
        <v>102</v>
      </c>
      <c r="B48" s="7" t="s">
        <v>129</v>
      </c>
      <c r="C48" s="69">
        <f>24661-1617+1900</f>
        <v>24944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3078</v>
      </c>
    </row>
    <row r="52" spans="1:3" s="317" customFormat="1" ht="12" customHeight="1">
      <c r="A52" s="308" t="s">
        <v>106</v>
      </c>
      <c r="B52" s="8" t="s">
        <v>178</v>
      </c>
      <c r="C52" s="693">
        <v>3078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52799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9.75</v>
      </c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melléklet a  24/2015.(VIII.4.)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91">
    <tabColor rgb="FF92D050"/>
  </sheetPr>
  <dimension ref="A1:I159"/>
  <sheetViews>
    <sheetView zoomScaleSheetLayoutView="100" workbookViewId="0" topLeftCell="A25">
      <selection activeCell="C95" sqref="C95"/>
    </sheetView>
  </sheetViews>
  <sheetFormatPr defaultColWidth="9.00390625" defaultRowHeight="12.75"/>
  <cols>
    <col min="1" max="1" width="9.50390625" style="262" customWidth="1"/>
    <col min="2" max="2" width="91.625" style="262" customWidth="1"/>
    <col min="3" max="3" width="21.625" style="263" customWidth="1"/>
    <col min="4" max="4" width="9.00390625" style="275" customWidth="1"/>
    <col min="5" max="16384" width="9.375" style="275" customWidth="1"/>
  </cols>
  <sheetData>
    <row r="1" spans="1:3" ht="15.75" customHeight="1">
      <c r="A1" s="784" t="s">
        <v>14</v>
      </c>
      <c r="B1" s="784"/>
      <c r="C1" s="784"/>
    </row>
    <row r="2" spans="1:3" ht="15.75" customHeight="1" thickBot="1">
      <c r="A2" s="783" t="s">
        <v>133</v>
      </c>
      <c r="B2" s="783"/>
      <c r="C2" s="194" t="s">
        <v>179</v>
      </c>
    </row>
    <row r="3" spans="1:3" ht="37.5" customHeight="1" thickBot="1">
      <c r="A3" s="22" t="s">
        <v>72</v>
      </c>
      <c r="B3" s="23" t="s">
        <v>16</v>
      </c>
      <c r="C3" s="39" t="str">
        <f>+CONCATENATE(LEFT('[1]ÖSSZEFÜGGÉSEK'!A5,4),". évi előirányzat")</f>
        <v>2015. évi előirányzat</v>
      </c>
    </row>
    <row r="4" spans="1:3" s="276" customFormat="1" ht="12" customHeight="1" thickBot="1">
      <c r="A4" s="270" t="s">
        <v>549</v>
      </c>
      <c r="B4" s="271" t="s">
        <v>550</v>
      </c>
      <c r="C4" s="272" t="s">
        <v>551</v>
      </c>
    </row>
    <row r="5" spans="1:3" s="277" customFormat="1" ht="12" customHeight="1" thickBot="1">
      <c r="A5" s="19" t="s">
        <v>17</v>
      </c>
      <c r="B5" s="20" t="s">
        <v>201</v>
      </c>
      <c r="C5" s="185">
        <f>+C6+C7+C8+C9+C10+C11</f>
        <v>1008408</v>
      </c>
    </row>
    <row r="6" spans="1:3" s="277" customFormat="1" ht="12" customHeight="1">
      <c r="A6" s="14" t="s">
        <v>100</v>
      </c>
      <c r="B6" s="278" t="s">
        <v>202</v>
      </c>
      <c r="C6" s="318">
        <v>233809</v>
      </c>
    </row>
    <row r="7" spans="1:3" s="277" customFormat="1" ht="12" customHeight="1">
      <c r="A7" s="13" t="s">
        <v>101</v>
      </c>
      <c r="B7" s="279" t="s">
        <v>203</v>
      </c>
      <c r="C7" s="189">
        <v>195774</v>
      </c>
    </row>
    <row r="8" spans="1:3" s="277" customFormat="1" ht="12" customHeight="1">
      <c r="A8" s="13" t="s">
        <v>102</v>
      </c>
      <c r="B8" s="279" t="s">
        <v>204</v>
      </c>
      <c r="C8" s="189">
        <v>466800</v>
      </c>
    </row>
    <row r="9" spans="1:3" s="277" customFormat="1" ht="12" customHeight="1">
      <c r="A9" s="13" t="s">
        <v>103</v>
      </c>
      <c r="B9" s="279" t="s">
        <v>205</v>
      </c>
      <c r="C9" s="189">
        <v>25945</v>
      </c>
    </row>
    <row r="10" spans="1:3" s="277" customFormat="1" ht="12" customHeight="1">
      <c r="A10" s="13" t="s">
        <v>130</v>
      </c>
      <c r="B10" s="181" t="s">
        <v>552</v>
      </c>
      <c r="C10" s="687">
        <v>86080</v>
      </c>
    </row>
    <row r="11" spans="1:3" s="277" customFormat="1" ht="12" customHeight="1" thickBot="1">
      <c r="A11" s="15" t="s">
        <v>104</v>
      </c>
      <c r="B11" s="182" t="s">
        <v>553</v>
      </c>
      <c r="C11" s="186"/>
    </row>
    <row r="12" spans="1:3" s="277" customFormat="1" ht="12" customHeight="1" thickBot="1">
      <c r="A12" s="19" t="s">
        <v>18</v>
      </c>
      <c r="B12" s="180" t="s">
        <v>206</v>
      </c>
      <c r="C12" s="185">
        <f>+C13+C14+C15+C16+C17</f>
        <v>420583</v>
      </c>
    </row>
    <row r="13" spans="1:3" s="277" customFormat="1" ht="12" customHeight="1">
      <c r="A13" s="14" t="s">
        <v>106</v>
      </c>
      <c r="B13" s="278" t="s">
        <v>207</v>
      </c>
      <c r="C13" s="187"/>
    </row>
    <row r="14" spans="1:3" s="277" customFormat="1" ht="12" customHeight="1">
      <c r="A14" s="13" t="s">
        <v>107</v>
      </c>
      <c r="B14" s="279" t="s">
        <v>208</v>
      </c>
      <c r="C14" s="186"/>
    </row>
    <row r="15" spans="1:3" s="277" customFormat="1" ht="12" customHeight="1">
      <c r="A15" s="13" t="s">
        <v>108</v>
      </c>
      <c r="B15" s="279" t="s">
        <v>376</v>
      </c>
      <c r="C15" s="186"/>
    </row>
    <row r="16" spans="1:3" s="277" customFormat="1" ht="12" customHeight="1">
      <c r="A16" s="13" t="s">
        <v>109</v>
      </c>
      <c r="B16" s="279" t="s">
        <v>377</v>
      </c>
      <c r="C16" s="186"/>
    </row>
    <row r="17" spans="1:3" s="277" customFormat="1" ht="12" customHeight="1">
      <c r="A17" s="13" t="s">
        <v>110</v>
      </c>
      <c r="B17" s="279" t="s">
        <v>209</v>
      </c>
      <c r="C17" s="687">
        <v>420583</v>
      </c>
    </row>
    <row r="18" spans="1:3" s="277" customFormat="1" ht="12" customHeight="1" thickBot="1">
      <c r="A18" s="15" t="s">
        <v>119</v>
      </c>
      <c r="B18" s="182" t="s">
        <v>210</v>
      </c>
      <c r="C18" s="188">
        <v>38742</v>
      </c>
    </row>
    <row r="19" spans="1:3" s="277" customFormat="1" ht="12" customHeight="1" thickBot="1">
      <c r="A19" s="19" t="s">
        <v>19</v>
      </c>
      <c r="B19" s="20" t="s">
        <v>211</v>
      </c>
      <c r="C19" s="185">
        <f>+C20+C21+C22+C23+C24</f>
        <v>375629</v>
      </c>
    </row>
    <row r="20" spans="1:3" s="277" customFormat="1" ht="12" customHeight="1">
      <c r="A20" s="14" t="s">
        <v>89</v>
      </c>
      <c r="B20" s="278" t="s">
        <v>212</v>
      </c>
      <c r="C20" s="318">
        <v>5361</v>
      </c>
    </row>
    <row r="21" spans="1:3" s="277" customFormat="1" ht="12" customHeight="1">
      <c r="A21" s="13" t="s">
        <v>90</v>
      </c>
      <c r="B21" s="279" t="s">
        <v>213</v>
      </c>
      <c r="C21" s="189"/>
    </row>
    <row r="22" spans="1:3" s="277" customFormat="1" ht="12" customHeight="1">
      <c r="A22" s="13" t="s">
        <v>91</v>
      </c>
      <c r="B22" s="279" t="s">
        <v>378</v>
      </c>
      <c r="C22" s="189"/>
    </row>
    <row r="23" spans="1:3" s="277" customFormat="1" ht="12" customHeight="1">
      <c r="A23" s="13" t="s">
        <v>92</v>
      </c>
      <c r="B23" s="279" t="s">
        <v>379</v>
      </c>
      <c r="C23" s="189"/>
    </row>
    <row r="24" spans="1:3" s="277" customFormat="1" ht="12" customHeight="1">
      <c r="A24" s="13" t="s">
        <v>142</v>
      </c>
      <c r="B24" s="279" t="s">
        <v>214</v>
      </c>
      <c r="C24" s="189">
        <v>370268</v>
      </c>
    </row>
    <row r="25" spans="1:3" s="277" customFormat="1" ht="12" customHeight="1" thickBot="1">
      <c r="A25" s="15" t="s">
        <v>143</v>
      </c>
      <c r="B25" s="280" t="s">
        <v>215</v>
      </c>
      <c r="C25" s="188">
        <v>327515</v>
      </c>
    </row>
    <row r="26" spans="1:3" s="277" customFormat="1" ht="12" customHeight="1" thickBot="1">
      <c r="A26" s="19" t="s">
        <v>144</v>
      </c>
      <c r="B26" s="20" t="s">
        <v>216</v>
      </c>
      <c r="C26" s="190">
        <f>+C27+C31+C32+C33</f>
        <v>294863</v>
      </c>
    </row>
    <row r="27" spans="1:3" s="277" customFormat="1" ht="12" customHeight="1">
      <c r="A27" s="14" t="s">
        <v>217</v>
      </c>
      <c r="B27" s="278" t="s">
        <v>554</v>
      </c>
      <c r="C27" s="273">
        <f>+C28+C29+C30</f>
        <v>260863</v>
      </c>
    </row>
    <row r="28" spans="1:3" s="277" customFormat="1" ht="12" customHeight="1">
      <c r="A28" s="13" t="s">
        <v>218</v>
      </c>
      <c r="B28" s="279" t="s">
        <v>223</v>
      </c>
      <c r="C28" s="186">
        <v>72000</v>
      </c>
    </row>
    <row r="29" spans="1:3" s="277" customFormat="1" ht="12" customHeight="1">
      <c r="A29" s="13" t="s">
        <v>219</v>
      </c>
      <c r="B29" s="279" t="s">
        <v>694</v>
      </c>
      <c r="C29" s="186">
        <v>188698</v>
      </c>
    </row>
    <row r="30" spans="1:3" s="277" customFormat="1" ht="12" customHeight="1">
      <c r="A30" s="13" t="s">
        <v>555</v>
      </c>
      <c r="B30" s="279" t="s">
        <v>691</v>
      </c>
      <c r="C30" s="189">
        <v>165</v>
      </c>
    </row>
    <row r="31" spans="1:3" s="277" customFormat="1" ht="12" customHeight="1">
      <c r="A31" s="13" t="s">
        <v>220</v>
      </c>
      <c r="B31" s="279" t="s">
        <v>225</v>
      </c>
      <c r="C31" s="189">
        <v>26000</v>
      </c>
    </row>
    <row r="32" spans="1:3" s="277" customFormat="1" ht="12" customHeight="1">
      <c r="A32" s="13" t="s">
        <v>221</v>
      </c>
      <c r="B32" s="279" t="s">
        <v>226</v>
      </c>
      <c r="C32" s="189"/>
    </row>
    <row r="33" spans="1:3" s="277" customFormat="1" ht="12" customHeight="1" thickBot="1">
      <c r="A33" s="15" t="s">
        <v>222</v>
      </c>
      <c r="B33" s="280" t="s">
        <v>227</v>
      </c>
      <c r="C33" s="267">
        <v>8000</v>
      </c>
    </row>
    <row r="34" spans="1:3" s="277" customFormat="1" ht="12" customHeight="1" thickBot="1">
      <c r="A34" s="19" t="s">
        <v>21</v>
      </c>
      <c r="B34" s="20" t="s">
        <v>557</v>
      </c>
      <c r="C34" s="185">
        <f>SUM(C35:C45)</f>
        <v>204386</v>
      </c>
    </row>
    <row r="35" spans="1:3" s="277" customFormat="1" ht="12" customHeight="1">
      <c r="A35" s="14" t="s">
        <v>93</v>
      </c>
      <c r="B35" s="278" t="s">
        <v>230</v>
      </c>
      <c r="C35" s="689">
        <v>8305</v>
      </c>
    </row>
    <row r="36" spans="1:3" s="277" customFormat="1" ht="12" customHeight="1">
      <c r="A36" s="13" t="s">
        <v>94</v>
      </c>
      <c r="B36" s="279" t="s">
        <v>231</v>
      </c>
      <c r="C36" s="186">
        <v>26098</v>
      </c>
    </row>
    <row r="37" spans="1:3" s="277" customFormat="1" ht="12" customHeight="1">
      <c r="A37" s="13" t="s">
        <v>95</v>
      </c>
      <c r="B37" s="279" t="s">
        <v>232</v>
      </c>
      <c r="C37" s="189">
        <v>70704</v>
      </c>
    </row>
    <row r="38" spans="1:3" s="277" customFormat="1" ht="12" customHeight="1">
      <c r="A38" s="13" t="s">
        <v>146</v>
      </c>
      <c r="B38" s="279" t="s">
        <v>233</v>
      </c>
      <c r="C38" s="189">
        <v>16351</v>
      </c>
    </row>
    <row r="39" spans="1:3" s="277" customFormat="1" ht="12" customHeight="1">
      <c r="A39" s="13" t="s">
        <v>147</v>
      </c>
      <c r="B39" s="279" t="s">
        <v>234</v>
      </c>
      <c r="C39" s="189">
        <v>29181</v>
      </c>
    </row>
    <row r="40" spans="1:3" s="277" customFormat="1" ht="12" customHeight="1">
      <c r="A40" s="13" t="s">
        <v>148</v>
      </c>
      <c r="B40" s="279" t="s">
        <v>235</v>
      </c>
      <c r="C40" s="189">
        <v>30073</v>
      </c>
    </row>
    <row r="41" spans="1:3" s="277" customFormat="1" ht="12" customHeight="1">
      <c r="A41" s="13" t="s">
        <v>149</v>
      </c>
      <c r="B41" s="279" t="s">
        <v>236</v>
      </c>
      <c r="C41" s="687">
        <v>18519</v>
      </c>
    </row>
    <row r="42" spans="1:3" s="277" customFormat="1" ht="12" customHeight="1">
      <c r="A42" s="13" t="s">
        <v>150</v>
      </c>
      <c r="B42" s="279" t="s">
        <v>237</v>
      </c>
      <c r="C42" s="189">
        <v>10</v>
      </c>
    </row>
    <row r="43" spans="1:3" s="277" customFormat="1" ht="12" customHeight="1">
      <c r="A43" s="13" t="s">
        <v>228</v>
      </c>
      <c r="B43" s="279" t="s">
        <v>238</v>
      </c>
      <c r="C43" s="189"/>
    </row>
    <row r="44" spans="1:3" s="277" customFormat="1" ht="12" customHeight="1">
      <c r="A44" s="15" t="s">
        <v>229</v>
      </c>
      <c r="B44" s="280" t="s">
        <v>558</v>
      </c>
      <c r="C44" s="267"/>
    </row>
    <row r="45" spans="1:3" s="277" customFormat="1" ht="12" customHeight="1" thickBot="1">
      <c r="A45" s="15" t="s">
        <v>559</v>
      </c>
      <c r="B45" s="182" t="s">
        <v>239</v>
      </c>
      <c r="C45" s="267">
        <v>5145</v>
      </c>
    </row>
    <row r="46" spans="1:3" s="277" customFormat="1" ht="12" customHeight="1" thickBot="1">
      <c r="A46" s="19" t="s">
        <v>22</v>
      </c>
      <c r="B46" s="20" t="s">
        <v>240</v>
      </c>
      <c r="C46" s="185">
        <f>SUM(C47:C51)</f>
        <v>0</v>
      </c>
    </row>
    <row r="47" spans="1:3" s="277" customFormat="1" ht="12" customHeight="1">
      <c r="A47" s="14" t="s">
        <v>96</v>
      </c>
      <c r="B47" s="278" t="s">
        <v>244</v>
      </c>
      <c r="C47" s="318"/>
    </row>
    <row r="48" spans="1:3" s="277" customFormat="1" ht="12" customHeight="1">
      <c r="A48" s="13" t="s">
        <v>97</v>
      </c>
      <c r="B48" s="279" t="s">
        <v>245</v>
      </c>
      <c r="C48" s="189"/>
    </row>
    <row r="49" spans="1:3" s="277" customFormat="1" ht="12" customHeight="1">
      <c r="A49" s="13" t="s">
        <v>241</v>
      </c>
      <c r="B49" s="279" t="s">
        <v>246</v>
      </c>
      <c r="C49" s="189"/>
    </row>
    <row r="50" spans="1:3" s="277" customFormat="1" ht="12" customHeight="1">
      <c r="A50" s="13" t="s">
        <v>242</v>
      </c>
      <c r="B50" s="279" t="s">
        <v>247</v>
      </c>
      <c r="C50" s="189"/>
    </row>
    <row r="51" spans="1:3" s="277" customFormat="1" ht="12" customHeight="1" thickBot="1">
      <c r="A51" s="15" t="s">
        <v>243</v>
      </c>
      <c r="B51" s="182" t="s">
        <v>248</v>
      </c>
      <c r="C51" s="267"/>
    </row>
    <row r="52" spans="1:3" s="277" customFormat="1" ht="12" customHeight="1" thickBot="1">
      <c r="A52" s="19" t="s">
        <v>151</v>
      </c>
      <c r="B52" s="20" t="s">
        <v>249</v>
      </c>
      <c r="C52" s="185">
        <f>SUM(C53:C55)</f>
        <v>13810</v>
      </c>
    </row>
    <row r="53" spans="1:3" s="277" customFormat="1" ht="12" customHeight="1">
      <c r="A53" s="14" t="s">
        <v>98</v>
      </c>
      <c r="B53" s="278" t="s">
        <v>250</v>
      </c>
      <c r="C53" s="187"/>
    </row>
    <row r="54" spans="1:3" s="277" customFormat="1" ht="12" customHeight="1">
      <c r="A54" s="13" t="s">
        <v>99</v>
      </c>
      <c r="B54" s="279" t="s">
        <v>380</v>
      </c>
      <c r="C54" s="189">
        <v>13710</v>
      </c>
    </row>
    <row r="55" spans="1:3" s="277" customFormat="1" ht="12" customHeight="1">
      <c r="A55" s="13" t="s">
        <v>253</v>
      </c>
      <c r="B55" s="279" t="s">
        <v>251</v>
      </c>
      <c r="C55" s="189">
        <v>100</v>
      </c>
    </row>
    <row r="56" spans="1:3" s="277" customFormat="1" ht="12" customHeight="1" thickBot="1">
      <c r="A56" s="15" t="s">
        <v>254</v>
      </c>
      <c r="B56" s="182" t="s">
        <v>252</v>
      </c>
      <c r="C56" s="188"/>
    </row>
    <row r="57" spans="1:3" s="277" customFormat="1" ht="12" customHeight="1" thickBot="1">
      <c r="A57" s="19" t="s">
        <v>24</v>
      </c>
      <c r="B57" s="180" t="s">
        <v>255</v>
      </c>
      <c r="C57" s="185">
        <f>SUM(C58:C60)</f>
        <v>0</v>
      </c>
    </row>
    <row r="58" spans="1:3" s="277" customFormat="1" ht="12" customHeight="1">
      <c r="A58" s="14" t="s">
        <v>152</v>
      </c>
      <c r="B58" s="278" t="s">
        <v>257</v>
      </c>
      <c r="C58" s="189"/>
    </row>
    <row r="59" spans="1:3" s="277" customFormat="1" ht="12" customHeight="1">
      <c r="A59" s="13" t="s">
        <v>153</v>
      </c>
      <c r="B59" s="279" t="s">
        <v>381</v>
      </c>
      <c r="C59" s="189"/>
    </row>
    <row r="60" spans="1:3" s="277" customFormat="1" ht="12" customHeight="1">
      <c r="A60" s="13" t="s">
        <v>180</v>
      </c>
      <c r="B60" s="279" t="s">
        <v>258</v>
      </c>
      <c r="C60" s="189"/>
    </row>
    <row r="61" spans="1:3" s="277" customFormat="1" ht="12" customHeight="1" thickBot="1">
      <c r="A61" s="15" t="s">
        <v>256</v>
      </c>
      <c r="B61" s="182" t="s">
        <v>259</v>
      </c>
      <c r="C61" s="189"/>
    </row>
    <row r="62" spans="1:3" s="277" customFormat="1" ht="12" customHeight="1" thickBot="1">
      <c r="A62" s="633" t="s">
        <v>560</v>
      </c>
      <c r="B62" s="20" t="s">
        <v>260</v>
      </c>
      <c r="C62" s="190">
        <f>+C5+C12+C19+C26+C34+C46+C52+C57</f>
        <v>2317679</v>
      </c>
    </row>
    <row r="63" spans="1:3" s="277" customFormat="1" ht="12" customHeight="1" thickBot="1">
      <c r="A63" s="634" t="s">
        <v>261</v>
      </c>
      <c r="B63" s="180" t="s">
        <v>262</v>
      </c>
      <c r="C63" s="185">
        <f>SUM(C64:C66)</f>
        <v>0</v>
      </c>
    </row>
    <row r="64" spans="1:3" s="277" customFormat="1" ht="12" customHeight="1">
      <c r="A64" s="14" t="s">
        <v>293</v>
      </c>
      <c r="B64" s="278" t="s">
        <v>263</v>
      </c>
      <c r="C64" s="189"/>
    </row>
    <row r="65" spans="1:3" s="277" customFormat="1" ht="12" customHeight="1">
      <c r="A65" s="13" t="s">
        <v>302</v>
      </c>
      <c r="B65" s="279" t="s">
        <v>264</v>
      </c>
      <c r="C65" s="189"/>
    </row>
    <row r="66" spans="1:3" s="277" customFormat="1" ht="12" customHeight="1" thickBot="1">
      <c r="A66" s="15" t="s">
        <v>303</v>
      </c>
      <c r="B66" s="635" t="s">
        <v>561</v>
      </c>
      <c r="C66" s="189"/>
    </row>
    <row r="67" spans="1:3" s="277" customFormat="1" ht="12" customHeight="1" thickBot="1">
      <c r="A67" s="634" t="s">
        <v>266</v>
      </c>
      <c r="B67" s="180" t="s">
        <v>267</v>
      </c>
      <c r="C67" s="185">
        <f>SUM(C68:C71)</f>
        <v>0</v>
      </c>
    </row>
    <row r="68" spans="1:3" s="277" customFormat="1" ht="12" customHeight="1">
      <c r="A68" s="14" t="s">
        <v>131</v>
      </c>
      <c r="B68" s="278" t="s">
        <v>268</v>
      </c>
      <c r="C68" s="189"/>
    </row>
    <row r="69" spans="1:3" s="277" customFormat="1" ht="12" customHeight="1">
      <c r="A69" s="13" t="s">
        <v>132</v>
      </c>
      <c r="B69" s="279" t="s">
        <v>269</v>
      </c>
      <c r="C69" s="189"/>
    </row>
    <row r="70" spans="1:3" s="277" customFormat="1" ht="12" customHeight="1">
      <c r="A70" s="13" t="s">
        <v>294</v>
      </c>
      <c r="B70" s="279" t="s">
        <v>270</v>
      </c>
      <c r="C70" s="189"/>
    </row>
    <row r="71" spans="1:3" s="277" customFormat="1" ht="12" customHeight="1" thickBot="1">
      <c r="A71" s="15" t="s">
        <v>295</v>
      </c>
      <c r="B71" s="182" t="s">
        <v>271</v>
      </c>
      <c r="C71" s="189"/>
    </row>
    <row r="72" spans="1:3" s="277" customFormat="1" ht="12" customHeight="1" thickBot="1">
      <c r="A72" s="634" t="s">
        <v>272</v>
      </c>
      <c r="B72" s="180" t="s">
        <v>273</v>
      </c>
      <c r="C72" s="185">
        <f>SUM(C73:C74)</f>
        <v>190295</v>
      </c>
    </row>
    <row r="73" spans="1:3" s="277" customFormat="1" ht="12" customHeight="1">
      <c r="A73" s="14" t="s">
        <v>296</v>
      </c>
      <c r="B73" s="278" t="s">
        <v>274</v>
      </c>
      <c r="C73" s="189">
        <v>190295</v>
      </c>
    </row>
    <row r="74" spans="1:3" s="277" customFormat="1" ht="12" customHeight="1" thickBot="1">
      <c r="A74" s="15" t="s">
        <v>297</v>
      </c>
      <c r="B74" s="182" t="s">
        <v>275</v>
      </c>
      <c r="C74" s="189"/>
    </row>
    <row r="75" spans="1:3" s="277" customFormat="1" ht="12" customHeight="1" thickBot="1">
      <c r="A75" s="634" t="s">
        <v>276</v>
      </c>
      <c r="B75" s="180" t="s">
        <v>277</v>
      </c>
      <c r="C75" s="185">
        <f>SUM(C76:C78)</f>
        <v>0</v>
      </c>
    </row>
    <row r="76" spans="1:3" s="277" customFormat="1" ht="12" customHeight="1">
      <c r="A76" s="14" t="s">
        <v>298</v>
      </c>
      <c r="B76" s="278" t="s">
        <v>278</v>
      </c>
      <c r="C76" s="189"/>
    </row>
    <row r="77" spans="1:3" s="277" customFormat="1" ht="12" customHeight="1">
      <c r="A77" s="13" t="s">
        <v>299</v>
      </c>
      <c r="B77" s="279" t="s">
        <v>279</v>
      </c>
      <c r="C77" s="189"/>
    </row>
    <row r="78" spans="1:3" s="277" customFormat="1" ht="12" customHeight="1" thickBot="1">
      <c r="A78" s="15" t="s">
        <v>300</v>
      </c>
      <c r="B78" s="182" t="s">
        <v>280</v>
      </c>
      <c r="C78" s="189"/>
    </row>
    <row r="79" spans="1:3" s="277" customFormat="1" ht="12" customHeight="1" thickBot="1">
      <c r="A79" s="634" t="s">
        <v>281</v>
      </c>
      <c r="B79" s="180" t="s">
        <v>301</v>
      </c>
      <c r="C79" s="185">
        <f>SUM(C80:C83)</f>
        <v>0</v>
      </c>
    </row>
    <row r="80" spans="1:3" s="277" customFormat="1" ht="12" customHeight="1">
      <c r="A80" s="282" t="s">
        <v>282</v>
      </c>
      <c r="B80" s="278" t="s">
        <v>283</v>
      </c>
      <c r="C80" s="189"/>
    </row>
    <row r="81" spans="1:3" s="277" customFormat="1" ht="12" customHeight="1">
      <c r="A81" s="283" t="s">
        <v>284</v>
      </c>
      <c r="B81" s="279" t="s">
        <v>285</v>
      </c>
      <c r="C81" s="189"/>
    </row>
    <row r="82" spans="1:3" s="277" customFormat="1" ht="12" customHeight="1">
      <c r="A82" s="283" t="s">
        <v>286</v>
      </c>
      <c r="B82" s="279" t="s">
        <v>287</v>
      </c>
      <c r="C82" s="189"/>
    </row>
    <row r="83" spans="1:3" s="277" customFormat="1" ht="12" customHeight="1" thickBot="1">
      <c r="A83" s="284" t="s">
        <v>288</v>
      </c>
      <c r="B83" s="182" t="s">
        <v>289</v>
      </c>
      <c r="C83" s="189"/>
    </row>
    <row r="84" spans="1:3" s="277" customFormat="1" ht="12" customHeight="1" thickBot="1">
      <c r="A84" s="634" t="s">
        <v>290</v>
      </c>
      <c r="B84" s="180" t="s">
        <v>562</v>
      </c>
      <c r="C84" s="319"/>
    </row>
    <row r="85" spans="1:3" s="277" customFormat="1" ht="13.5" customHeight="1" thickBot="1">
      <c r="A85" s="634" t="s">
        <v>292</v>
      </c>
      <c r="B85" s="180" t="s">
        <v>291</v>
      </c>
      <c r="C85" s="319"/>
    </row>
    <row r="86" spans="1:3" s="277" customFormat="1" ht="15.75" customHeight="1" thickBot="1">
      <c r="A86" s="634" t="s">
        <v>304</v>
      </c>
      <c r="B86" s="285" t="s">
        <v>563</v>
      </c>
      <c r="C86" s="190">
        <f>+C63+C67+C72+C75+C79+C85+C84</f>
        <v>190295</v>
      </c>
    </row>
    <row r="87" spans="1:3" s="277" customFormat="1" ht="16.5" customHeight="1" thickBot="1">
      <c r="A87" s="636" t="s">
        <v>564</v>
      </c>
      <c r="B87" s="286" t="s">
        <v>565</v>
      </c>
      <c r="C87" s="190">
        <f>+C62+C86</f>
        <v>2507974</v>
      </c>
    </row>
    <row r="88" spans="1:3" s="277" customFormat="1" ht="83.25" customHeight="1">
      <c r="A88" s="4"/>
      <c r="B88" s="5"/>
      <c r="C88" s="191"/>
    </row>
    <row r="89" spans="1:3" ht="16.5" customHeight="1">
      <c r="A89" s="784" t="s">
        <v>46</v>
      </c>
      <c r="B89" s="784"/>
      <c r="C89" s="784"/>
    </row>
    <row r="90" spans="1:3" s="287" customFormat="1" ht="16.5" customHeight="1" thickBot="1">
      <c r="A90" s="785" t="s">
        <v>134</v>
      </c>
      <c r="B90" s="785"/>
      <c r="C90" s="105" t="s">
        <v>179</v>
      </c>
    </row>
    <row r="91" spans="1:3" ht="37.5" customHeight="1" thickBot="1">
      <c r="A91" s="22" t="s">
        <v>72</v>
      </c>
      <c r="B91" s="23" t="s">
        <v>47</v>
      </c>
      <c r="C91" s="39" t="str">
        <f>+C3</f>
        <v>2015. évi előirányzat</v>
      </c>
    </row>
    <row r="92" spans="1:3" s="276" customFormat="1" ht="12" customHeight="1" thickBot="1">
      <c r="A92" s="35" t="s">
        <v>549</v>
      </c>
      <c r="B92" s="36" t="s">
        <v>550</v>
      </c>
      <c r="C92" s="37" t="s">
        <v>551</v>
      </c>
    </row>
    <row r="93" spans="1:3" ht="12" customHeight="1" thickBot="1">
      <c r="A93" s="21" t="s">
        <v>17</v>
      </c>
      <c r="B93" s="29" t="s">
        <v>603</v>
      </c>
      <c r="C93" s="184">
        <f>C94+C95+C96+C97+C98+C111</f>
        <v>1697551</v>
      </c>
    </row>
    <row r="94" spans="1:3" ht="12" customHeight="1">
      <c r="A94" s="16" t="s">
        <v>100</v>
      </c>
      <c r="B94" s="9" t="s">
        <v>48</v>
      </c>
      <c r="C94" s="705">
        <v>672099</v>
      </c>
    </row>
    <row r="95" spans="1:3" ht="12" customHeight="1">
      <c r="A95" s="13" t="s">
        <v>101</v>
      </c>
      <c r="B95" s="7" t="s">
        <v>154</v>
      </c>
      <c r="C95" s="687">
        <v>140306</v>
      </c>
    </row>
    <row r="96" spans="1:3" ht="12" customHeight="1">
      <c r="A96" s="13" t="s">
        <v>102</v>
      </c>
      <c r="B96" s="7" t="s">
        <v>129</v>
      </c>
      <c r="C96" s="688">
        <v>552820</v>
      </c>
    </row>
    <row r="97" spans="1:3" ht="12" customHeight="1">
      <c r="A97" s="13" t="s">
        <v>103</v>
      </c>
      <c r="B97" s="10" t="s">
        <v>155</v>
      </c>
      <c r="C97" s="267">
        <v>137287</v>
      </c>
    </row>
    <row r="98" spans="1:3" ht="12" customHeight="1">
      <c r="A98" s="13" t="s">
        <v>114</v>
      </c>
      <c r="B98" s="18" t="s">
        <v>156</v>
      </c>
      <c r="C98" s="688">
        <v>144914</v>
      </c>
    </row>
    <row r="99" spans="1:3" ht="12" customHeight="1">
      <c r="A99" s="13" t="s">
        <v>104</v>
      </c>
      <c r="B99" s="7" t="s">
        <v>566</v>
      </c>
      <c r="C99" s="267">
        <v>7757</v>
      </c>
    </row>
    <row r="100" spans="1:3" ht="12" customHeight="1">
      <c r="A100" s="13" t="s">
        <v>105</v>
      </c>
      <c r="B100" s="109" t="s">
        <v>567</v>
      </c>
      <c r="C100" s="188"/>
    </row>
    <row r="101" spans="1:3" ht="12" customHeight="1">
      <c r="A101" s="13" t="s">
        <v>115</v>
      </c>
      <c r="B101" s="109" t="s">
        <v>568</v>
      </c>
      <c r="C101" s="188">
        <v>816</v>
      </c>
    </row>
    <row r="102" spans="1:3" ht="12" customHeight="1">
      <c r="A102" s="13" t="s">
        <v>116</v>
      </c>
      <c r="B102" s="107" t="s">
        <v>307</v>
      </c>
      <c r="C102" s="188"/>
    </row>
    <row r="103" spans="1:3" ht="12" customHeight="1">
      <c r="A103" s="13" t="s">
        <v>117</v>
      </c>
      <c r="B103" s="108" t="s">
        <v>308</v>
      </c>
      <c r="C103" s="188"/>
    </row>
    <row r="104" spans="1:3" ht="12" customHeight="1">
      <c r="A104" s="13" t="s">
        <v>118</v>
      </c>
      <c r="B104" s="108" t="s">
        <v>309</v>
      </c>
      <c r="C104" s="188"/>
    </row>
    <row r="105" spans="1:3" ht="12" customHeight="1">
      <c r="A105" s="13" t="s">
        <v>120</v>
      </c>
      <c r="B105" s="107" t="s">
        <v>310</v>
      </c>
      <c r="C105" s="188">
        <v>104040</v>
      </c>
    </row>
    <row r="106" spans="1:3" ht="12" customHeight="1">
      <c r="A106" s="13" t="s">
        <v>157</v>
      </c>
      <c r="B106" s="107" t="s">
        <v>311</v>
      </c>
      <c r="C106" s="188"/>
    </row>
    <row r="107" spans="1:3" ht="12" customHeight="1">
      <c r="A107" s="13" t="s">
        <v>305</v>
      </c>
      <c r="B107" s="108" t="s">
        <v>312</v>
      </c>
      <c r="C107" s="188">
        <v>2250</v>
      </c>
    </row>
    <row r="108" spans="1:3" ht="12" customHeight="1">
      <c r="A108" s="12" t="s">
        <v>306</v>
      </c>
      <c r="B108" s="109" t="s">
        <v>313</v>
      </c>
      <c r="C108" s="188"/>
    </row>
    <row r="109" spans="1:3" ht="12" customHeight="1">
      <c r="A109" s="13" t="s">
        <v>569</v>
      </c>
      <c r="B109" s="109" t="s">
        <v>314</v>
      </c>
      <c r="C109" s="188"/>
    </row>
    <row r="110" spans="1:3" ht="12" customHeight="1">
      <c r="A110" s="15" t="s">
        <v>570</v>
      </c>
      <c r="B110" s="109" t="s">
        <v>315</v>
      </c>
      <c r="C110" s="688">
        <v>30051</v>
      </c>
    </row>
    <row r="111" spans="1:3" ht="12" customHeight="1">
      <c r="A111" s="13" t="s">
        <v>571</v>
      </c>
      <c r="B111" s="10" t="s">
        <v>49</v>
      </c>
      <c r="C111" s="687">
        <f>SUM(C112:C113)</f>
        <v>50125</v>
      </c>
    </row>
    <row r="112" spans="1:3" ht="12" customHeight="1">
      <c r="A112" s="13" t="s">
        <v>572</v>
      </c>
      <c r="B112" s="7" t="s">
        <v>573</v>
      </c>
      <c r="C112" s="687">
        <v>1282</v>
      </c>
    </row>
    <row r="113" spans="1:3" ht="12" customHeight="1" thickBot="1">
      <c r="A113" s="17" t="s">
        <v>574</v>
      </c>
      <c r="B113" s="637" t="s">
        <v>575</v>
      </c>
      <c r="C113" s="706">
        <v>48843</v>
      </c>
    </row>
    <row r="114" spans="1:3" ht="12" customHeight="1" thickBot="1">
      <c r="A114" s="638" t="s">
        <v>18</v>
      </c>
      <c r="B114" s="639" t="s">
        <v>316</v>
      </c>
      <c r="C114" s="640">
        <f>+C115+C117+C119</f>
        <v>410837</v>
      </c>
    </row>
    <row r="115" spans="1:3" ht="12" customHeight="1">
      <c r="A115" s="14" t="s">
        <v>106</v>
      </c>
      <c r="B115" s="7" t="s">
        <v>178</v>
      </c>
      <c r="C115" s="689">
        <v>41977</v>
      </c>
    </row>
    <row r="116" spans="1:3" ht="12" customHeight="1">
      <c r="A116" s="14" t="s">
        <v>107</v>
      </c>
      <c r="B116" s="11" t="s">
        <v>320</v>
      </c>
      <c r="C116" s="318">
        <v>8306</v>
      </c>
    </row>
    <row r="117" spans="1:3" ht="12" customHeight="1">
      <c r="A117" s="14" t="s">
        <v>108</v>
      </c>
      <c r="B117" s="11" t="s">
        <v>158</v>
      </c>
      <c r="C117" s="189">
        <v>361760</v>
      </c>
    </row>
    <row r="118" spans="1:3" ht="12" customHeight="1">
      <c r="A118" s="14" t="s">
        <v>109</v>
      </c>
      <c r="B118" s="11" t="s">
        <v>321</v>
      </c>
      <c r="C118" s="707">
        <v>358067</v>
      </c>
    </row>
    <row r="119" spans="1:3" ht="12" customHeight="1">
      <c r="A119" s="14" t="s">
        <v>110</v>
      </c>
      <c r="B119" s="182" t="s">
        <v>181</v>
      </c>
      <c r="C119" s="163">
        <v>7100</v>
      </c>
    </row>
    <row r="120" spans="1:3" ht="12" customHeight="1">
      <c r="A120" s="14" t="s">
        <v>119</v>
      </c>
      <c r="B120" s="181" t="s">
        <v>382</v>
      </c>
      <c r="C120" s="163"/>
    </row>
    <row r="121" spans="1:3" ht="12" customHeight="1">
      <c r="A121" s="14" t="s">
        <v>121</v>
      </c>
      <c r="B121" s="274" t="s">
        <v>326</v>
      </c>
      <c r="C121" s="163"/>
    </row>
    <row r="122" spans="1:3" ht="15.75">
      <c r="A122" s="14" t="s">
        <v>159</v>
      </c>
      <c r="B122" s="108" t="s">
        <v>309</v>
      </c>
      <c r="C122" s="163"/>
    </row>
    <row r="123" spans="1:3" ht="12" customHeight="1">
      <c r="A123" s="14" t="s">
        <v>160</v>
      </c>
      <c r="B123" s="108" t="s">
        <v>325</v>
      </c>
      <c r="C123" s="163"/>
    </row>
    <row r="124" spans="1:3" ht="12" customHeight="1">
      <c r="A124" s="14" t="s">
        <v>161</v>
      </c>
      <c r="B124" s="108" t="s">
        <v>324</v>
      </c>
      <c r="C124" s="163"/>
    </row>
    <row r="125" spans="1:3" ht="12" customHeight="1">
      <c r="A125" s="14" t="s">
        <v>317</v>
      </c>
      <c r="B125" s="108" t="s">
        <v>312</v>
      </c>
      <c r="C125" s="163"/>
    </row>
    <row r="126" spans="1:3" ht="12" customHeight="1">
      <c r="A126" s="14" t="s">
        <v>318</v>
      </c>
      <c r="B126" s="108" t="s">
        <v>323</v>
      </c>
      <c r="C126" s="163"/>
    </row>
    <row r="127" spans="1:3" ht="16.5" thickBot="1">
      <c r="A127" s="12" t="s">
        <v>319</v>
      </c>
      <c r="B127" s="108" t="s">
        <v>322</v>
      </c>
      <c r="C127" s="164">
        <v>7100</v>
      </c>
    </row>
    <row r="128" spans="1:3" ht="12" customHeight="1" thickBot="1">
      <c r="A128" s="19" t="s">
        <v>19</v>
      </c>
      <c r="B128" s="103" t="s">
        <v>576</v>
      </c>
      <c r="C128" s="185">
        <f>+C93+C114</f>
        <v>2108388</v>
      </c>
    </row>
    <row r="129" spans="1:3" ht="12" customHeight="1" thickBot="1">
      <c r="A129" s="19" t="s">
        <v>20</v>
      </c>
      <c r="B129" s="103" t="s">
        <v>577</v>
      </c>
      <c r="C129" s="185">
        <f>+C130+C131+C132</f>
        <v>0</v>
      </c>
    </row>
    <row r="130" spans="1:3" ht="12" customHeight="1">
      <c r="A130" s="14" t="s">
        <v>217</v>
      </c>
      <c r="B130" s="11" t="s">
        <v>578</v>
      </c>
      <c r="C130" s="163"/>
    </row>
    <row r="131" spans="1:3" ht="12" customHeight="1">
      <c r="A131" s="14" t="s">
        <v>220</v>
      </c>
      <c r="B131" s="11" t="s">
        <v>579</v>
      </c>
      <c r="C131" s="163"/>
    </row>
    <row r="132" spans="1:3" ht="12" customHeight="1" thickBot="1">
      <c r="A132" s="12" t="s">
        <v>221</v>
      </c>
      <c r="B132" s="11" t="s">
        <v>580</v>
      </c>
      <c r="C132" s="163"/>
    </row>
    <row r="133" spans="1:3" ht="12" customHeight="1" thickBot="1">
      <c r="A133" s="19" t="s">
        <v>21</v>
      </c>
      <c r="B133" s="103" t="s">
        <v>581</v>
      </c>
      <c r="C133" s="185">
        <f>SUM(C134:C139)</f>
        <v>0</v>
      </c>
    </row>
    <row r="134" spans="1:3" ht="12" customHeight="1">
      <c r="A134" s="14" t="s">
        <v>93</v>
      </c>
      <c r="B134" s="8" t="s">
        <v>582</v>
      </c>
      <c r="C134" s="163"/>
    </row>
    <row r="135" spans="1:3" ht="12" customHeight="1">
      <c r="A135" s="14" t="s">
        <v>94</v>
      </c>
      <c r="B135" s="8" t="s">
        <v>583</v>
      </c>
      <c r="C135" s="163"/>
    </row>
    <row r="136" spans="1:3" ht="12" customHeight="1">
      <c r="A136" s="14" t="s">
        <v>95</v>
      </c>
      <c r="B136" s="8" t="s">
        <v>584</v>
      </c>
      <c r="C136" s="163"/>
    </row>
    <row r="137" spans="1:3" ht="12" customHeight="1">
      <c r="A137" s="14" t="s">
        <v>146</v>
      </c>
      <c r="B137" s="8" t="s">
        <v>585</v>
      </c>
      <c r="C137" s="163"/>
    </row>
    <row r="138" spans="1:3" ht="12" customHeight="1">
      <c r="A138" s="14" t="s">
        <v>147</v>
      </c>
      <c r="B138" s="8" t="s">
        <v>586</v>
      </c>
      <c r="C138" s="163"/>
    </row>
    <row r="139" spans="1:3" ht="12" customHeight="1" thickBot="1">
      <c r="A139" s="12" t="s">
        <v>148</v>
      </c>
      <c r="B139" s="8" t="s">
        <v>587</v>
      </c>
      <c r="C139" s="163"/>
    </row>
    <row r="140" spans="1:3" ht="12" customHeight="1" thickBot="1">
      <c r="A140" s="19" t="s">
        <v>22</v>
      </c>
      <c r="B140" s="103" t="s">
        <v>588</v>
      </c>
      <c r="C140" s="190">
        <f>+C141+C142+C143+C144</f>
        <v>27420</v>
      </c>
    </row>
    <row r="141" spans="1:3" ht="12" customHeight="1">
      <c r="A141" s="14" t="s">
        <v>96</v>
      </c>
      <c r="B141" s="8" t="s">
        <v>327</v>
      </c>
      <c r="C141" s="163"/>
    </row>
    <row r="142" spans="1:3" ht="12" customHeight="1">
      <c r="A142" s="14" t="s">
        <v>97</v>
      </c>
      <c r="B142" s="8" t="s">
        <v>328</v>
      </c>
      <c r="C142" s="163">
        <v>27420</v>
      </c>
    </row>
    <row r="143" spans="1:3" ht="12" customHeight="1">
      <c r="A143" s="14" t="s">
        <v>241</v>
      </c>
      <c r="B143" s="8" t="s">
        <v>589</v>
      </c>
      <c r="C143" s="163"/>
    </row>
    <row r="144" spans="1:3" ht="12" customHeight="1" thickBot="1">
      <c r="A144" s="12" t="s">
        <v>242</v>
      </c>
      <c r="B144" s="6" t="s">
        <v>346</v>
      </c>
      <c r="C144" s="163"/>
    </row>
    <row r="145" spans="1:3" ht="12" customHeight="1" thickBot="1">
      <c r="A145" s="19" t="s">
        <v>23</v>
      </c>
      <c r="B145" s="103" t="s">
        <v>590</v>
      </c>
      <c r="C145" s="193">
        <f>SUM(C146:C150)</f>
        <v>0</v>
      </c>
    </row>
    <row r="146" spans="1:3" ht="12" customHeight="1">
      <c r="A146" s="14" t="s">
        <v>98</v>
      </c>
      <c r="B146" s="8" t="s">
        <v>591</v>
      </c>
      <c r="C146" s="163"/>
    </row>
    <row r="147" spans="1:3" ht="12" customHeight="1">
      <c r="A147" s="14" t="s">
        <v>99</v>
      </c>
      <c r="B147" s="8" t="s">
        <v>592</v>
      </c>
      <c r="C147" s="163"/>
    </row>
    <row r="148" spans="1:3" ht="12" customHeight="1">
      <c r="A148" s="14" t="s">
        <v>253</v>
      </c>
      <c r="B148" s="8" t="s">
        <v>593</v>
      </c>
      <c r="C148" s="163"/>
    </row>
    <row r="149" spans="1:3" ht="12" customHeight="1">
      <c r="A149" s="14" t="s">
        <v>254</v>
      </c>
      <c r="B149" s="8" t="s">
        <v>594</v>
      </c>
      <c r="C149" s="163"/>
    </row>
    <row r="150" spans="1:3" ht="12" customHeight="1" thickBot="1">
      <c r="A150" s="14" t="s">
        <v>595</v>
      </c>
      <c r="B150" s="8" t="s">
        <v>596</v>
      </c>
      <c r="C150" s="163"/>
    </row>
    <row r="151" spans="1:3" ht="12" customHeight="1" thickBot="1">
      <c r="A151" s="19" t="s">
        <v>24</v>
      </c>
      <c r="B151" s="103" t="s">
        <v>597</v>
      </c>
      <c r="C151" s="641"/>
    </row>
    <row r="152" spans="1:3" ht="12" customHeight="1" thickBot="1">
      <c r="A152" s="19" t="s">
        <v>25</v>
      </c>
      <c r="B152" s="103" t="s">
        <v>598</v>
      </c>
      <c r="C152" s="641"/>
    </row>
    <row r="153" spans="1:9" ht="15" customHeight="1" thickBot="1">
      <c r="A153" s="19" t="s">
        <v>26</v>
      </c>
      <c r="B153" s="103" t="s">
        <v>599</v>
      </c>
      <c r="C153" s="288">
        <f>+C129+C133+C140+C145+C151+C152</f>
        <v>27420</v>
      </c>
      <c r="F153" s="289"/>
      <c r="G153" s="290"/>
      <c r="H153" s="290"/>
      <c r="I153" s="290"/>
    </row>
    <row r="154" spans="1:3" s="277" customFormat="1" ht="12.75" customHeight="1" thickBot="1">
      <c r="A154" s="183" t="s">
        <v>27</v>
      </c>
      <c r="B154" s="261" t="s">
        <v>600</v>
      </c>
      <c r="C154" s="288">
        <f>+C128+C153</f>
        <v>2135808</v>
      </c>
    </row>
    <row r="155" ht="7.5" customHeight="1"/>
    <row r="156" spans="1:3" ht="15.75">
      <c r="A156" s="786" t="s">
        <v>329</v>
      </c>
      <c r="B156" s="786"/>
      <c r="C156" s="786"/>
    </row>
    <row r="157" spans="1:3" ht="15" customHeight="1" thickBot="1">
      <c r="A157" s="783" t="s">
        <v>135</v>
      </c>
      <c r="B157" s="783"/>
      <c r="C157" s="194" t="s">
        <v>179</v>
      </c>
    </row>
    <row r="158" spans="1:4" ht="13.5" customHeight="1" thickBot="1">
      <c r="A158" s="19">
        <v>1</v>
      </c>
      <c r="B158" s="28" t="s">
        <v>601</v>
      </c>
      <c r="C158" s="185">
        <f>+C62-C128</f>
        <v>209291</v>
      </c>
      <c r="D158" s="291"/>
    </row>
    <row r="159" spans="1:3" ht="27.75" customHeight="1" thickBot="1">
      <c r="A159" s="19" t="s">
        <v>18</v>
      </c>
      <c r="B159" s="28" t="s">
        <v>602</v>
      </c>
      <c r="C159" s="185">
        <f>+C86-C153</f>
        <v>162875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KÖTELEZŐ FELADATAINAK MÉRLEGE &amp;R&amp;"Times New Roman CE,Félkövér dőlt"&amp;11 2. melléklet a 24/2015.(VIII.4.)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47" sqref="C47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 melléklet a ……/",LEFT(#REF!,4),". (….) önkormányzati rendelethez")</f>
        <v>#REF!</v>
      </c>
    </row>
    <row r="2" spans="1:3" s="313" customFormat="1" ht="31.5" customHeight="1">
      <c r="A2" s="268" t="s">
        <v>170</v>
      </c>
      <c r="B2" s="239" t="s">
        <v>387</v>
      </c>
      <c r="C2" s="253" t="s">
        <v>62</v>
      </c>
    </row>
    <row r="3" spans="1:3" s="313" customFormat="1" ht="24.75" thickBot="1">
      <c r="A3" s="306" t="s">
        <v>169</v>
      </c>
      <c r="B3" s="240" t="s">
        <v>354</v>
      </c>
      <c r="C3" s="254" t="s">
        <v>53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4651</v>
      </c>
    </row>
    <row r="9" spans="1:3" s="255" customFormat="1" ht="12" customHeight="1">
      <c r="A9" s="307" t="s">
        <v>100</v>
      </c>
      <c r="B9" s="9" t="s">
        <v>230</v>
      </c>
      <c r="C9" s="244">
        <v>50</v>
      </c>
    </row>
    <row r="10" spans="1:3" s="255" customFormat="1" ht="12" customHeight="1">
      <c r="A10" s="308" t="s">
        <v>101</v>
      </c>
      <c r="B10" s="7" t="s">
        <v>231</v>
      </c>
      <c r="C10" s="200">
        <v>1380</v>
      </c>
    </row>
    <row r="11" spans="1:3" s="255" customFormat="1" ht="12" customHeight="1">
      <c r="A11" s="308" t="s">
        <v>102</v>
      </c>
      <c r="B11" s="7" t="s">
        <v>232</v>
      </c>
      <c r="C11" s="200">
        <f>50+95</f>
        <v>145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/>
    </row>
    <row r="14" spans="1:3" s="255" customFormat="1" ht="12" customHeight="1">
      <c r="A14" s="308" t="s">
        <v>104</v>
      </c>
      <c r="B14" s="7" t="s">
        <v>355</v>
      </c>
      <c r="C14" s="200">
        <v>386</v>
      </c>
    </row>
    <row r="15" spans="1:3" s="255" customFormat="1" ht="12" customHeight="1">
      <c r="A15" s="308" t="s">
        <v>105</v>
      </c>
      <c r="B15" s="6" t="s">
        <v>356</v>
      </c>
      <c r="C15" s="200">
        <f>2123+567</f>
        <v>2690</v>
      </c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3280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>
        <f>1180+2100</f>
        <v>3280</v>
      </c>
    </row>
    <row r="24" spans="1:3" s="316" customFormat="1" ht="12" customHeight="1" thickBot="1">
      <c r="A24" s="308" t="s">
        <v>109</v>
      </c>
      <c r="B24" s="7" t="s">
        <v>662</v>
      </c>
      <c r="C24" s="200">
        <v>1180</v>
      </c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7931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218</v>
      </c>
    </row>
    <row r="38" spans="1:3" s="255" customFormat="1" ht="12" customHeight="1">
      <c r="A38" s="309" t="s">
        <v>365</v>
      </c>
      <c r="B38" s="310" t="s">
        <v>188</v>
      </c>
      <c r="C38" s="67">
        <v>218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8149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29520</v>
      </c>
    </row>
    <row r="46" spans="1:3" ht="12" customHeight="1">
      <c r="A46" s="308" t="s">
        <v>100</v>
      </c>
      <c r="B46" s="8" t="s">
        <v>48</v>
      </c>
      <c r="C46" s="67">
        <f>10699+40+39</f>
        <v>10778</v>
      </c>
    </row>
    <row r="47" spans="1:3" ht="12" customHeight="1">
      <c r="A47" s="308" t="s">
        <v>101</v>
      </c>
      <c r="B47" s="7" t="s">
        <v>154</v>
      </c>
      <c r="C47" s="69">
        <f>2927+11+11</f>
        <v>2949</v>
      </c>
    </row>
    <row r="48" spans="1:3" ht="12" customHeight="1">
      <c r="A48" s="308" t="s">
        <v>102</v>
      </c>
      <c r="B48" s="7" t="s">
        <v>129</v>
      </c>
      <c r="C48" s="69">
        <f>12803+400+2616-26</f>
        <v>15793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26</v>
      </c>
    </row>
    <row r="52" spans="1:3" s="317" customFormat="1" ht="12" customHeight="1">
      <c r="A52" s="308" t="s">
        <v>106</v>
      </c>
      <c r="B52" s="8" t="s">
        <v>178</v>
      </c>
      <c r="C52" s="67">
        <v>26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29546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7</v>
      </c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24/2015.(VIII.4.)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0">
      <selection activeCell="B51" sqref="B51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+CONCATENATE("9.3.1. melléklet a ……/",LEFT(#REF!,4),". (….) önkormányzati rendelethez")</f>
        <v>#REF!</v>
      </c>
    </row>
    <row r="2" spans="1:3" s="313" customFormat="1" ht="33" customHeight="1">
      <c r="A2" s="268" t="s">
        <v>170</v>
      </c>
      <c r="B2" s="239" t="s">
        <v>387</v>
      </c>
      <c r="C2" s="253" t="s">
        <v>62</v>
      </c>
    </row>
    <row r="3" spans="1:3" s="313" customFormat="1" ht="24.75" thickBot="1">
      <c r="A3" s="306" t="s">
        <v>169</v>
      </c>
      <c r="B3" s="240" t="s">
        <v>372</v>
      </c>
      <c r="C3" s="254" t="s">
        <v>61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4651</v>
      </c>
    </row>
    <row r="9" spans="1:3" s="255" customFormat="1" ht="12" customHeight="1">
      <c r="A9" s="307" t="s">
        <v>100</v>
      </c>
      <c r="B9" s="9" t="s">
        <v>230</v>
      </c>
      <c r="C9" s="244">
        <v>50</v>
      </c>
    </row>
    <row r="10" spans="1:3" s="255" customFormat="1" ht="12" customHeight="1">
      <c r="A10" s="308" t="s">
        <v>101</v>
      </c>
      <c r="B10" s="7" t="s">
        <v>231</v>
      </c>
      <c r="C10" s="200">
        <v>1380</v>
      </c>
    </row>
    <row r="11" spans="1:3" s="255" customFormat="1" ht="12" customHeight="1">
      <c r="A11" s="308" t="s">
        <v>102</v>
      </c>
      <c r="B11" s="7" t="s">
        <v>232</v>
      </c>
      <c r="C11" s="200">
        <f>50+95</f>
        <v>145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/>
    </row>
    <row r="14" spans="1:3" s="255" customFormat="1" ht="12" customHeight="1">
      <c r="A14" s="308" t="s">
        <v>104</v>
      </c>
      <c r="B14" s="7" t="s">
        <v>355</v>
      </c>
      <c r="C14" s="200">
        <v>386</v>
      </c>
    </row>
    <row r="15" spans="1:3" s="255" customFormat="1" ht="12" customHeight="1">
      <c r="A15" s="308" t="s">
        <v>105</v>
      </c>
      <c r="B15" s="6" t="s">
        <v>356</v>
      </c>
      <c r="C15" s="200">
        <f>2123+567</f>
        <v>2690</v>
      </c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2100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>
        <v>2100</v>
      </c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6751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218</v>
      </c>
    </row>
    <row r="38" spans="1:3" s="255" customFormat="1" ht="12" customHeight="1">
      <c r="A38" s="309" t="s">
        <v>365</v>
      </c>
      <c r="B38" s="310" t="s">
        <v>188</v>
      </c>
      <c r="C38" s="67">
        <v>218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6969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29520</v>
      </c>
    </row>
    <row r="46" spans="1:3" ht="12" customHeight="1">
      <c r="A46" s="308" t="s">
        <v>100</v>
      </c>
      <c r="B46" s="8" t="s">
        <v>48</v>
      </c>
      <c r="C46" s="67">
        <f>10699+40+39</f>
        <v>10778</v>
      </c>
    </row>
    <row r="47" spans="1:3" ht="12" customHeight="1">
      <c r="A47" s="308" t="s">
        <v>101</v>
      </c>
      <c r="B47" s="7" t="s">
        <v>154</v>
      </c>
      <c r="C47" s="69">
        <f>2927+11+11</f>
        <v>2949</v>
      </c>
    </row>
    <row r="48" spans="1:3" ht="12" customHeight="1">
      <c r="A48" s="308" t="s">
        <v>102</v>
      </c>
      <c r="B48" s="7" t="s">
        <v>129</v>
      </c>
      <c r="C48" s="69">
        <f>12803+400+2616-26</f>
        <v>15793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26</v>
      </c>
    </row>
    <row r="52" spans="1:3" s="317" customFormat="1" ht="12" customHeight="1">
      <c r="A52" s="308" t="s">
        <v>106</v>
      </c>
      <c r="B52" s="8" t="s">
        <v>178</v>
      </c>
      <c r="C52" s="67">
        <v>26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29546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7</v>
      </c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24/2015.(VIII.4.)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25">
      <selection activeCell="C48" sqref="C48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 melléklet a ……/",LEFT(#REF!,4),". (….) önkormányzati rendelethez")</f>
        <v>#REF!</v>
      </c>
    </row>
    <row r="2" spans="1:3" s="313" customFormat="1" ht="36" customHeight="1">
      <c r="A2" s="268" t="s">
        <v>170</v>
      </c>
      <c r="B2" s="239" t="s">
        <v>724</v>
      </c>
      <c r="C2" s="253" t="s">
        <v>62</v>
      </c>
    </row>
    <row r="3" spans="1:3" s="313" customFormat="1" ht="24.75" thickBot="1">
      <c r="A3" s="306" t="s">
        <v>169</v>
      </c>
      <c r="B3" s="240" t="s">
        <v>354</v>
      </c>
      <c r="C3" s="254" t="s">
        <v>53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141534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v>31343</v>
      </c>
    </row>
    <row r="11" spans="1:3" s="255" customFormat="1" ht="12" customHeight="1">
      <c r="A11" s="308" t="s">
        <v>102</v>
      </c>
      <c r="B11" s="7" t="s">
        <v>232</v>
      </c>
      <c r="C11" s="200">
        <v>54623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v>20158</v>
      </c>
    </row>
    <row r="14" spans="1:3" s="255" customFormat="1" ht="12" customHeight="1">
      <c r="A14" s="308" t="s">
        <v>104</v>
      </c>
      <c r="B14" s="7" t="s">
        <v>355</v>
      </c>
      <c r="C14" s="200">
        <v>20164</v>
      </c>
    </row>
    <row r="15" spans="1:3" s="255" customFormat="1" ht="12" customHeight="1">
      <c r="A15" s="308" t="s">
        <v>105</v>
      </c>
      <c r="B15" s="6" t="s">
        <v>356</v>
      </c>
      <c r="C15" s="200">
        <v>14764</v>
      </c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>
        <v>482</v>
      </c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1341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>
        <v>1341</v>
      </c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142875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1076</v>
      </c>
    </row>
    <row r="38" spans="1:3" s="255" customFormat="1" ht="12" customHeight="1">
      <c r="A38" s="309" t="s">
        <v>365</v>
      </c>
      <c r="B38" s="310" t="s">
        <v>188</v>
      </c>
      <c r="C38" s="67">
        <v>1076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143951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321815</v>
      </c>
    </row>
    <row r="46" spans="1:3" ht="12" customHeight="1">
      <c r="A46" s="308" t="s">
        <v>100</v>
      </c>
      <c r="B46" s="8" t="s">
        <v>48</v>
      </c>
      <c r="C46" s="67">
        <f>60145+143</f>
        <v>60288</v>
      </c>
    </row>
    <row r="47" spans="1:3" ht="12" customHeight="1">
      <c r="A47" s="308" t="s">
        <v>101</v>
      </c>
      <c r="B47" s="7" t="s">
        <v>154</v>
      </c>
      <c r="C47" s="69">
        <f>17991+39</f>
        <v>18030</v>
      </c>
    </row>
    <row r="48" spans="1:3" ht="12" customHeight="1">
      <c r="A48" s="308" t="s">
        <v>102</v>
      </c>
      <c r="B48" s="7" t="s">
        <v>129</v>
      </c>
      <c r="C48" s="691">
        <v>243497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3522</v>
      </c>
    </row>
    <row r="52" spans="1:3" s="317" customFormat="1" ht="12" customHeight="1">
      <c r="A52" s="308" t="s">
        <v>106</v>
      </c>
      <c r="B52" s="8" t="s">
        <v>178</v>
      </c>
      <c r="C52" s="67">
        <f>1232+275</f>
        <v>1507</v>
      </c>
    </row>
    <row r="53" spans="1:3" ht="12" customHeight="1">
      <c r="A53" s="308" t="s">
        <v>107</v>
      </c>
      <c r="B53" s="7" t="s">
        <v>158</v>
      </c>
      <c r="C53" s="69">
        <f>1588+427</f>
        <v>2015</v>
      </c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325337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35</v>
      </c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&amp;R22. melléklet a 24/2015.(VIII.4.) 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7">
      <selection activeCell="B51" sqref="B51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+CONCATENATE("9.3.1. melléklet a ……/",LEFT(#REF!,4),". (….) önkormányzati rendelethez")</f>
        <v>#REF!</v>
      </c>
    </row>
    <row r="2" spans="1:3" s="313" customFormat="1" ht="34.5" customHeight="1">
      <c r="A2" s="268" t="s">
        <v>170</v>
      </c>
      <c r="B2" s="239" t="s">
        <v>724</v>
      </c>
      <c r="C2" s="253" t="s">
        <v>62</v>
      </c>
    </row>
    <row r="3" spans="1:3" s="313" customFormat="1" ht="24.75" thickBot="1">
      <c r="A3" s="306" t="s">
        <v>169</v>
      </c>
      <c r="B3" s="240" t="s">
        <v>372</v>
      </c>
      <c r="C3" s="254" t="s">
        <v>61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122303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v>13792</v>
      </c>
    </row>
    <row r="11" spans="1:3" s="255" customFormat="1" ht="12" customHeight="1">
      <c r="A11" s="308" t="s">
        <v>102</v>
      </c>
      <c r="B11" s="7" t="s">
        <v>232</v>
      </c>
      <c r="C11" s="200">
        <v>54623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v>20158</v>
      </c>
    </row>
    <row r="14" spans="1:3" s="255" customFormat="1" ht="12" customHeight="1">
      <c r="A14" s="308" t="s">
        <v>104</v>
      </c>
      <c r="B14" s="7" t="s">
        <v>355</v>
      </c>
      <c r="C14" s="200">
        <v>20164</v>
      </c>
    </row>
    <row r="15" spans="1:3" s="255" customFormat="1" ht="12" customHeight="1">
      <c r="A15" s="308" t="s">
        <v>105</v>
      </c>
      <c r="B15" s="6" t="s">
        <v>356</v>
      </c>
      <c r="C15" s="200">
        <v>13484</v>
      </c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>
        <v>82</v>
      </c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/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122303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1076</v>
      </c>
    </row>
    <row r="38" spans="1:3" s="255" customFormat="1" ht="12" customHeight="1">
      <c r="A38" s="309" t="s">
        <v>365</v>
      </c>
      <c r="B38" s="310" t="s">
        <v>188</v>
      </c>
      <c r="C38" s="67">
        <v>1076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123379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293102</v>
      </c>
    </row>
    <row r="46" spans="1:3" ht="12" customHeight="1">
      <c r="A46" s="308" t="s">
        <v>100</v>
      </c>
      <c r="B46" s="8" t="s">
        <v>48</v>
      </c>
      <c r="C46" s="67">
        <f>53702+143</f>
        <v>53845</v>
      </c>
    </row>
    <row r="47" spans="1:3" ht="12" customHeight="1">
      <c r="A47" s="308" t="s">
        <v>101</v>
      </c>
      <c r="B47" s="7" t="s">
        <v>154</v>
      </c>
      <c r="C47" s="69">
        <f>16203+39</f>
        <v>16242</v>
      </c>
    </row>
    <row r="48" spans="1:3" ht="12" customHeight="1">
      <c r="A48" s="308" t="s">
        <v>102</v>
      </c>
      <c r="B48" s="7" t="s">
        <v>129</v>
      </c>
      <c r="C48" s="69">
        <f>221833+392+231+559</f>
        <v>223015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1507</v>
      </c>
    </row>
    <row r="52" spans="1:3" s="317" customFormat="1" ht="12" customHeight="1">
      <c r="A52" s="308" t="s">
        <v>106</v>
      </c>
      <c r="B52" s="8" t="s">
        <v>178</v>
      </c>
      <c r="C52" s="67">
        <f>1232+275</f>
        <v>1507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294609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35</v>
      </c>
    </row>
    <row r="60" spans="1:3" ht="13.5" thickBot="1">
      <c r="A60" s="159" t="s">
        <v>172</v>
      </c>
      <c r="B60" s="160"/>
      <c r="C60" s="10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&amp;R23. melléklet a  24/2015.(VIII.4.)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19">
      <selection activeCell="C48" sqref="C48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+CONCATENATE("9.3.2. melléklet a ……/",LEFT(#REF!,4),". (….) önkormányzati rendelethez")</f>
        <v>#REF!</v>
      </c>
    </row>
    <row r="2" spans="1:3" s="313" customFormat="1" ht="33.75" customHeight="1">
      <c r="A2" s="268" t="s">
        <v>170</v>
      </c>
      <c r="B2" s="239" t="s">
        <v>724</v>
      </c>
      <c r="C2" s="253" t="s">
        <v>62</v>
      </c>
    </row>
    <row r="3" spans="1:3" s="313" customFormat="1" ht="24.75" thickBot="1">
      <c r="A3" s="306" t="s">
        <v>169</v>
      </c>
      <c r="B3" s="240" t="s">
        <v>725</v>
      </c>
      <c r="C3" s="254" t="s">
        <v>62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19231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v>17551</v>
      </c>
    </row>
    <row r="11" spans="1:3" s="255" customFormat="1" ht="12" customHeight="1">
      <c r="A11" s="308" t="s">
        <v>102</v>
      </c>
      <c r="B11" s="7" t="s">
        <v>232</v>
      </c>
      <c r="C11" s="200"/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/>
    </row>
    <row r="14" spans="1:3" s="255" customFormat="1" ht="12" customHeight="1">
      <c r="A14" s="308" t="s">
        <v>104</v>
      </c>
      <c r="B14" s="7" t="s">
        <v>355</v>
      </c>
      <c r="C14" s="200"/>
    </row>
    <row r="15" spans="1:3" s="255" customFormat="1" ht="12" customHeight="1">
      <c r="A15" s="308" t="s">
        <v>105</v>
      </c>
      <c r="B15" s="6" t="s">
        <v>356</v>
      </c>
      <c r="C15" s="200">
        <v>1280</v>
      </c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>
        <v>400</v>
      </c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1341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>
        <v>1341</v>
      </c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20572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0</v>
      </c>
    </row>
    <row r="38" spans="1:3" s="255" customFormat="1" ht="12" customHeight="1">
      <c r="A38" s="309" t="s">
        <v>365</v>
      </c>
      <c r="B38" s="310" t="s">
        <v>188</v>
      </c>
      <c r="C38" s="67"/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20572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28713</v>
      </c>
    </row>
    <row r="46" spans="1:3" ht="12" customHeight="1">
      <c r="A46" s="308" t="s">
        <v>100</v>
      </c>
      <c r="B46" s="8" t="s">
        <v>48</v>
      </c>
      <c r="C46" s="67">
        <v>6443</v>
      </c>
    </row>
    <row r="47" spans="1:3" ht="12" customHeight="1">
      <c r="A47" s="308" t="s">
        <v>101</v>
      </c>
      <c r="B47" s="7" t="s">
        <v>154</v>
      </c>
      <c r="C47" s="69">
        <v>1788</v>
      </c>
    </row>
    <row r="48" spans="1:3" ht="12" customHeight="1">
      <c r="A48" s="308" t="s">
        <v>102</v>
      </c>
      <c r="B48" s="7" t="s">
        <v>129</v>
      </c>
      <c r="C48" s="69">
        <v>20482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2015</v>
      </c>
    </row>
    <row r="52" spans="1:3" s="317" customFormat="1" ht="12" customHeight="1">
      <c r="A52" s="308" t="s">
        <v>106</v>
      </c>
      <c r="B52" s="8" t="s">
        <v>178</v>
      </c>
      <c r="C52" s="67"/>
    </row>
    <row r="53" spans="1:3" ht="12" customHeight="1">
      <c r="A53" s="308" t="s">
        <v>107</v>
      </c>
      <c r="B53" s="7" t="s">
        <v>158</v>
      </c>
      <c r="C53" s="69">
        <f>1588+427</f>
        <v>2015</v>
      </c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30728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/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&amp;R24. melléklet a 24/2015.(VIII.4.)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16">
      <selection activeCell="A60" sqref="A60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 melléklet a ……/",LEFT(#REF!,4),". (….) önkormányzati rendelethez")</f>
        <v>#REF!</v>
      </c>
    </row>
    <row r="2" spans="1:3" s="313" customFormat="1" ht="33.75" customHeight="1">
      <c r="A2" s="268" t="s">
        <v>170</v>
      </c>
      <c r="B2" s="239" t="s">
        <v>726</v>
      </c>
      <c r="C2" s="253" t="s">
        <v>62</v>
      </c>
    </row>
    <row r="3" spans="1:3" s="313" customFormat="1" ht="24.75" thickBot="1">
      <c r="A3" s="306" t="s">
        <v>169</v>
      </c>
      <c r="B3" s="240" t="s">
        <v>354</v>
      </c>
      <c r="C3" s="254" t="s">
        <v>53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195119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f>26597+80</f>
        <v>26677</v>
      </c>
    </row>
    <row r="11" spans="1:3" s="255" customFormat="1" ht="12" customHeight="1">
      <c r="A11" s="308" t="s">
        <v>102</v>
      </c>
      <c r="B11" s="7" t="s">
        <v>232</v>
      </c>
      <c r="C11" s="200">
        <v>10560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f>150634+1257</f>
        <v>151891</v>
      </c>
    </row>
    <row r="14" spans="1:3" s="255" customFormat="1" ht="12" customHeight="1">
      <c r="A14" s="308" t="s">
        <v>104</v>
      </c>
      <c r="B14" s="7" t="s">
        <v>355</v>
      </c>
      <c r="C14" s="200">
        <v>5951</v>
      </c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>
        <v>40</v>
      </c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39148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>
        <f>95843+800-57495</f>
        <v>39148</v>
      </c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>
        <v>900</v>
      </c>
    </row>
    <row r="35" spans="1:3" s="255" customFormat="1" ht="12" customHeight="1" thickBot="1">
      <c r="A35" s="129" t="s">
        <v>23</v>
      </c>
      <c r="B35" s="103" t="s">
        <v>362</v>
      </c>
      <c r="C35" s="246">
        <v>1000</v>
      </c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236167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575</v>
      </c>
    </row>
    <row r="38" spans="1:3" s="255" customFormat="1" ht="12" customHeight="1">
      <c r="A38" s="309" t="s">
        <v>365</v>
      </c>
      <c r="B38" s="310" t="s">
        <v>188</v>
      </c>
      <c r="C38" s="67">
        <v>575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236742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548556</v>
      </c>
    </row>
    <row r="46" spans="1:3" ht="12" customHeight="1">
      <c r="A46" s="308" t="s">
        <v>100</v>
      </c>
      <c r="B46" s="8" t="s">
        <v>48</v>
      </c>
      <c r="C46" s="67">
        <f>293431+3279+200-25150+984+2473</f>
        <v>275217</v>
      </c>
    </row>
    <row r="47" spans="1:3" ht="12" customHeight="1">
      <c r="A47" s="308" t="s">
        <v>101</v>
      </c>
      <c r="B47" s="7" t="s">
        <v>154</v>
      </c>
      <c r="C47" s="69">
        <f>81555+885-621-67-6778+266+668</f>
        <v>75908</v>
      </c>
    </row>
    <row r="48" spans="1:3" ht="12" customHeight="1">
      <c r="A48" s="308" t="s">
        <v>102</v>
      </c>
      <c r="B48" s="7" t="s">
        <v>129</v>
      </c>
      <c r="C48" s="69">
        <f>211470+621+1257+477+67+510+80-17051</f>
        <v>197431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6531</v>
      </c>
    </row>
    <row r="52" spans="1:3" s="317" customFormat="1" ht="12" customHeight="1">
      <c r="A52" s="308" t="s">
        <v>106</v>
      </c>
      <c r="B52" s="8" t="s">
        <v>178</v>
      </c>
      <c r="C52" s="67">
        <f>1000+900+3548+90+1000-7</f>
        <v>6531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555087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772">
        <v>160.3</v>
      </c>
    </row>
    <row r="60" spans="1:3" ht="13.5" thickBot="1">
      <c r="A60" s="159" t="s">
        <v>728</v>
      </c>
      <c r="B60" s="160"/>
      <c r="C60" s="101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24/2015.(VIII.4.) 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6">
      <selection activeCell="B58" sqref="B58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+CONCATENATE("9.3.1. melléklet a ……/",LEFT(#REF!,4),". (….) önkormányzati rendelethez")</f>
        <v>#REF!</v>
      </c>
    </row>
    <row r="2" spans="1:3" s="313" customFormat="1" ht="35.25" customHeight="1">
      <c r="A2" s="268" t="s">
        <v>170</v>
      </c>
      <c r="B2" s="239" t="s">
        <v>726</v>
      </c>
      <c r="C2" s="253" t="s">
        <v>62</v>
      </c>
    </row>
    <row r="3" spans="1:3" s="313" customFormat="1" ht="24.75" thickBot="1">
      <c r="A3" s="306" t="s">
        <v>169</v>
      </c>
      <c r="B3" s="240" t="s">
        <v>372</v>
      </c>
      <c r="C3" s="254" t="s">
        <v>61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4495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v>2500</v>
      </c>
    </row>
    <row r="11" spans="1:3" s="255" customFormat="1" ht="12" customHeight="1">
      <c r="A11" s="308" t="s">
        <v>102</v>
      </c>
      <c r="B11" s="7" t="s">
        <v>232</v>
      </c>
      <c r="C11" s="200">
        <v>0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v>1320</v>
      </c>
    </row>
    <row r="14" spans="1:3" s="255" customFormat="1" ht="12" customHeight="1">
      <c r="A14" s="308" t="s">
        <v>104</v>
      </c>
      <c r="B14" s="7" t="s">
        <v>355</v>
      </c>
      <c r="C14" s="200">
        <v>675</v>
      </c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9087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>
        <f>36400-27313</f>
        <v>9087</v>
      </c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13582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0</v>
      </c>
    </row>
    <row r="38" spans="1:3" s="255" customFormat="1" ht="12" customHeight="1">
      <c r="A38" s="309" t="s">
        <v>365</v>
      </c>
      <c r="B38" s="310" t="s">
        <v>188</v>
      </c>
      <c r="C38" s="67"/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13582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91644</v>
      </c>
    </row>
    <row r="46" spans="1:3" ht="12" customHeight="1">
      <c r="A46" s="308" t="s">
        <v>100</v>
      </c>
      <c r="B46" s="8" t="s">
        <v>48</v>
      </c>
      <c r="C46" s="67">
        <f>72514+696-15469+984</f>
        <v>58725</v>
      </c>
    </row>
    <row r="47" spans="1:3" ht="12" customHeight="1">
      <c r="A47" s="308" t="s">
        <v>101</v>
      </c>
      <c r="B47" s="7" t="s">
        <v>154</v>
      </c>
      <c r="C47" s="69">
        <f>19411+188-173-4119+266</f>
        <v>15573</v>
      </c>
    </row>
    <row r="48" spans="1:3" ht="12" customHeight="1">
      <c r="A48" s="308" t="s">
        <v>102</v>
      </c>
      <c r="B48" s="7" t="s">
        <v>129</v>
      </c>
      <c r="C48" s="69">
        <f>19267+173-2094</f>
        <v>17346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0</v>
      </c>
    </row>
    <row r="52" spans="1:3" s="317" customFormat="1" ht="12" customHeight="1">
      <c r="A52" s="308" t="s">
        <v>106</v>
      </c>
      <c r="B52" s="8" t="s">
        <v>178</v>
      </c>
      <c r="C52" s="67"/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91644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772">
        <v>29.5</v>
      </c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&amp;R26. melléklet a 24/2015.(VIII.4.) 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43">
      <selection activeCell="C63" sqref="C63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+CONCATENATE("9.3.2. melléklet a ……/",LEFT(#REF!,4),". (….) önkormányzati rendelethez")</f>
        <v>#REF!</v>
      </c>
    </row>
    <row r="2" spans="1:3" s="313" customFormat="1" ht="34.5" customHeight="1">
      <c r="A2" s="268" t="s">
        <v>170</v>
      </c>
      <c r="B2" s="239" t="s">
        <v>726</v>
      </c>
      <c r="C2" s="253" t="s">
        <v>62</v>
      </c>
    </row>
    <row r="3" spans="1:3" s="313" customFormat="1" ht="24.75" thickBot="1">
      <c r="A3" s="306" t="s">
        <v>169</v>
      </c>
      <c r="B3" s="240" t="s">
        <v>725</v>
      </c>
      <c r="C3" s="254" t="s">
        <v>62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190624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f>24097+80</f>
        <v>24177</v>
      </c>
    </row>
    <row r="11" spans="1:3" s="255" customFormat="1" ht="12" customHeight="1">
      <c r="A11" s="308" t="s">
        <v>102</v>
      </c>
      <c r="B11" s="7" t="s">
        <v>232</v>
      </c>
      <c r="C11" s="200">
        <v>10560</v>
      </c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f>149314+1257</f>
        <v>150571</v>
      </c>
    </row>
    <row r="14" spans="1:3" s="255" customFormat="1" ht="12" customHeight="1">
      <c r="A14" s="308" t="s">
        <v>104</v>
      </c>
      <c r="B14" s="7" t="s">
        <v>355</v>
      </c>
      <c r="C14" s="200">
        <v>5276</v>
      </c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>
        <v>40</v>
      </c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30061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>
        <f>59443+800-30182</f>
        <v>30061</v>
      </c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>
        <v>900</v>
      </c>
    </row>
    <row r="35" spans="1:3" s="255" customFormat="1" ht="12" customHeight="1" thickBot="1">
      <c r="A35" s="129" t="s">
        <v>23</v>
      </c>
      <c r="B35" s="103" t="s">
        <v>362</v>
      </c>
      <c r="C35" s="246">
        <v>1000</v>
      </c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222585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575</v>
      </c>
    </row>
    <row r="38" spans="1:3" s="255" customFormat="1" ht="12" customHeight="1">
      <c r="A38" s="309" t="s">
        <v>365</v>
      </c>
      <c r="B38" s="310" t="s">
        <v>188</v>
      </c>
      <c r="C38" s="67">
        <v>575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223160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456912</v>
      </c>
    </row>
    <row r="46" spans="1:3" ht="12" customHeight="1">
      <c r="A46" s="308" t="s">
        <v>100</v>
      </c>
      <c r="B46" s="8" t="s">
        <v>48</v>
      </c>
      <c r="C46" s="67">
        <f>220917+2583+200-9681+2473</f>
        <v>216492</v>
      </c>
    </row>
    <row r="47" spans="1:3" ht="12" customHeight="1">
      <c r="A47" s="308" t="s">
        <v>101</v>
      </c>
      <c r="B47" s="7" t="s">
        <v>154</v>
      </c>
      <c r="C47" s="69">
        <f>62144+697-448-67-2659+668</f>
        <v>60335</v>
      </c>
    </row>
    <row r="48" spans="1:3" ht="12" customHeight="1">
      <c r="A48" s="308" t="s">
        <v>102</v>
      </c>
      <c r="B48" s="7" t="s">
        <v>129</v>
      </c>
      <c r="C48" s="69">
        <f>192203+448+477+67+1257+510+80-14957</f>
        <v>180085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6531</v>
      </c>
    </row>
    <row r="52" spans="1:3" s="317" customFormat="1" ht="12" customHeight="1">
      <c r="A52" s="308" t="s">
        <v>106</v>
      </c>
      <c r="B52" s="8" t="s">
        <v>178</v>
      </c>
      <c r="C52" s="67">
        <f>1000+3548+900+1000-7+90</f>
        <v>6531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463443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772">
        <v>130.8</v>
      </c>
    </row>
    <row r="60" spans="1:3" ht="13.5" thickBot="1">
      <c r="A60" s="159" t="s">
        <v>728</v>
      </c>
      <c r="B60" s="160"/>
      <c r="C60" s="101">
        <v>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&amp;R27. melléklet a 24/2015.(VIII.4.) 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2">
      <selection activeCell="C48" sqref="C48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 melléklet a ……/",LEFT(#REF!,4),". (….) önkormányzati rendelethez")</f>
        <v>#REF!</v>
      </c>
    </row>
    <row r="2" spans="1:3" s="313" customFormat="1" ht="36" customHeight="1">
      <c r="A2" s="268" t="s">
        <v>170</v>
      </c>
      <c r="B2" s="239" t="s">
        <v>727</v>
      </c>
      <c r="C2" s="253" t="s">
        <v>62</v>
      </c>
    </row>
    <row r="3" spans="1:3" s="313" customFormat="1" ht="24.75" thickBot="1">
      <c r="A3" s="306" t="s">
        <v>169</v>
      </c>
      <c r="B3" s="240" t="s">
        <v>354</v>
      </c>
      <c r="C3" s="254" t="s">
        <v>53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5685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>
        <v>1870</v>
      </c>
    </row>
    <row r="11" spans="1:3" s="255" customFormat="1" ht="12" customHeight="1">
      <c r="A11" s="308" t="s">
        <v>102</v>
      </c>
      <c r="B11" s="7" t="s">
        <v>232</v>
      </c>
      <c r="C11" s="200"/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v>2606</v>
      </c>
    </row>
    <row r="14" spans="1:3" s="255" customFormat="1" ht="12" customHeight="1">
      <c r="A14" s="308" t="s">
        <v>104</v>
      </c>
      <c r="B14" s="7" t="s">
        <v>355</v>
      </c>
      <c r="C14" s="200">
        <v>1209</v>
      </c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/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5685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17</v>
      </c>
    </row>
    <row r="38" spans="1:3" s="255" customFormat="1" ht="12" customHeight="1">
      <c r="A38" s="309" t="s">
        <v>365</v>
      </c>
      <c r="B38" s="310" t="s">
        <v>188</v>
      </c>
      <c r="C38" s="67">
        <v>17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5702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52489</v>
      </c>
    </row>
    <row r="46" spans="1:3" ht="12" customHeight="1">
      <c r="A46" s="308" t="s">
        <v>100</v>
      </c>
      <c r="B46" s="8" t="s">
        <v>48</v>
      </c>
      <c r="C46" s="67">
        <f>30612+514+523</f>
        <v>31649</v>
      </c>
    </row>
    <row r="47" spans="1:3" ht="12" customHeight="1">
      <c r="A47" s="308" t="s">
        <v>101</v>
      </c>
      <c r="B47" s="7" t="s">
        <v>154</v>
      </c>
      <c r="C47" s="69">
        <f>8269+139-71-38+141</f>
        <v>8440</v>
      </c>
    </row>
    <row r="48" spans="1:3" ht="12" customHeight="1">
      <c r="A48" s="308" t="s">
        <v>102</v>
      </c>
      <c r="B48" s="7" t="s">
        <v>129</v>
      </c>
      <c r="C48" s="69">
        <f>12291+71+38</f>
        <v>12400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229</v>
      </c>
    </row>
    <row r="52" spans="1:3" s="317" customFormat="1" ht="12" customHeight="1">
      <c r="A52" s="308" t="s">
        <v>106</v>
      </c>
      <c r="B52" s="8" t="s">
        <v>178</v>
      </c>
      <c r="C52" s="67">
        <v>229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52718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19</v>
      </c>
    </row>
    <row r="60" spans="1:3" ht="13.5" thickBot="1">
      <c r="A60" s="159" t="s">
        <v>172</v>
      </c>
      <c r="B60" s="160"/>
      <c r="C60" s="10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&amp;R28. melléklet a 24/2015.(VIII.4.) 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B43">
      <selection activeCell="C47" sqref="C47"/>
    </sheetView>
  </sheetViews>
  <sheetFormatPr defaultColWidth="9.00390625" defaultRowHeight="12.75"/>
  <cols>
    <col min="1" max="1" width="13.875" style="157" customWidth="1"/>
    <col min="2" max="2" width="79.125" style="158" customWidth="1"/>
    <col min="3" max="3" width="25.00390625" style="158" customWidth="1"/>
    <col min="4" max="16384" width="9.375" style="158" customWidth="1"/>
  </cols>
  <sheetData>
    <row r="1" spans="1:3" s="137" customFormat="1" ht="21" customHeight="1" thickBot="1">
      <c r="A1" s="136"/>
      <c r="B1" s="138"/>
      <c r="C1" s="312" t="e">
        <f>+CONCATENATE("9.3.1. melléklet a ……/",LEFT(#REF!,4),". (….) önkormányzati rendelethez")</f>
        <v>#REF!</v>
      </c>
    </row>
    <row r="2" spans="1:3" s="313" customFormat="1" ht="36" customHeight="1">
      <c r="A2" s="268" t="s">
        <v>170</v>
      </c>
      <c r="B2" s="239" t="s">
        <v>727</v>
      </c>
      <c r="C2" s="253" t="s">
        <v>62</v>
      </c>
    </row>
    <row r="3" spans="1:3" s="313" customFormat="1" ht="24.75" thickBot="1">
      <c r="A3" s="306" t="s">
        <v>169</v>
      </c>
      <c r="B3" s="240" t="s">
        <v>372</v>
      </c>
      <c r="C3" s="254" t="s">
        <v>61</v>
      </c>
    </row>
    <row r="4" spans="1:3" s="314" customFormat="1" ht="15.75" customHeight="1" thickBot="1">
      <c r="A4" s="140"/>
      <c r="B4" s="140"/>
      <c r="C4" s="141" t="s">
        <v>54</v>
      </c>
    </row>
    <row r="5" spans="1:3" ht="13.5" thickBot="1">
      <c r="A5" s="269" t="s">
        <v>171</v>
      </c>
      <c r="B5" s="142" t="s">
        <v>55</v>
      </c>
      <c r="C5" s="143" t="s">
        <v>56</v>
      </c>
    </row>
    <row r="6" spans="1:3" s="315" customFormat="1" ht="12.75" customHeight="1" thickBot="1">
      <c r="A6" s="126" t="s">
        <v>549</v>
      </c>
      <c r="B6" s="127" t="s">
        <v>550</v>
      </c>
      <c r="C6" s="128" t="s">
        <v>551</v>
      </c>
    </row>
    <row r="7" spans="1:3" s="315" customFormat="1" ht="15.75" customHeight="1" thickBot="1">
      <c r="A7" s="144"/>
      <c r="B7" s="145" t="s">
        <v>57</v>
      </c>
      <c r="C7" s="146"/>
    </row>
    <row r="8" spans="1:3" s="255" customFormat="1" ht="12" customHeight="1" thickBot="1">
      <c r="A8" s="126" t="s">
        <v>17</v>
      </c>
      <c r="B8" s="147" t="s">
        <v>631</v>
      </c>
      <c r="C8" s="202">
        <f>SUM(C9:C19)</f>
        <v>2192</v>
      </c>
    </row>
    <row r="9" spans="1:3" s="255" customFormat="1" ht="12" customHeight="1">
      <c r="A9" s="307" t="s">
        <v>100</v>
      </c>
      <c r="B9" s="9" t="s">
        <v>230</v>
      </c>
      <c r="C9" s="244"/>
    </row>
    <row r="10" spans="1:3" s="255" customFormat="1" ht="12" customHeight="1">
      <c r="A10" s="308" t="s">
        <v>101</v>
      </c>
      <c r="B10" s="7" t="s">
        <v>231</v>
      </c>
      <c r="C10" s="200"/>
    </row>
    <row r="11" spans="1:3" s="255" customFormat="1" ht="12" customHeight="1">
      <c r="A11" s="308" t="s">
        <v>102</v>
      </c>
      <c r="B11" s="7" t="s">
        <v>232</v>
      </c>
      <c r="C11" s="200"/>
    </row>
    <row r="12" spans="1:3" s="255" customFormat="1" ht="12" customHeight="1">
      <c r="A12" s="308" t="s">
        <v>103</v>
      </c>
      <c r="B12" s="7" t="s">
        <v>233</v>
      </c>
      <c r="C12" s="200"/>
    </row>
    <row r="13" spans="1:3" s="255" customFormat="1" ht="12" customHeight="1">
      <c r="A13" s="308" t="s">
        <v>130</v>
      </c>
      <c r="B13" s="7" t="s">
        <v>234</v>
      </c>
      <c r="C13" s="200">
        <v>1726</v>
      </c>
    </row>
    <row r="14" spans="1:3" s="255" customFormat="1" ht="12" customHeight="1">
      <c r="A14" s="308" t="s">
        <v>104</v>
      </c>
      <c r="B14" s="7" t="s">
        <v>355</v>
      </c>
      <c r="C14" s="200">
        <v>466</v>
      </c>
    </row>
    <row r="15" spans="1:3" s="255" customFormat="1" ht="12" customHeight="1">
      <c r="A15" s="308" t="s">
        <v>105</v>
      </c>
      <c r="B15" s="6" t="s">
        <v>356</v>
      </c>
      <c r="C15" s="200"/>
    </row>
    <row r="16" spans="1:3" s="255" customFormat="1" ht="12" customHeight="1">
      <c r="A16" s="308" t="s">
        <v>115</v>
      </c>
      <c r="B16" s="7" t="s">
        <v>237</v>
      </c>
      <c r="C16" s="245"/>
    </row>
    <row r="17" spans="1:3" s="316" customFormat="1" ht="12" customHeight="1">
      <c r="A17" s="308" t="s">
        <v>116</v>
      </c>
      <c r="B17" s="7" t="s">
        <v>238</v>
      </c>
      <c r="C17" s="200"/>
    </row>
    <row r="18" spans="1:3" s="316" customFormat="1" ht="12" customHeight="1">
      <c r="A18" s="308" t="s">
        <v>117</v>
      </c>
      <c r="B18" s="7" t="s">
        <v>558</v>
      </c>
      <c r="C18" s="201"/>
    </row>
    <row r="19" spans="1:3" s="316" customFormat="1" ht="12" customHeight="1" thickBot="1">
      <c r="A19" s="308" t="s">
        <v>118</v>
      </c>
      <c r="B19" s="6" t="s">
        <v>239</v>
      </c>
      <c r="C19" s="201"/>
    </row>
    <row r="20" spans="1:3" s="255" customFormat="1" ht="12" customHeight="1" thickBot="1">
      <c r="A20" s="126" t="s">
        <v>18</v>
      </c>
      <c r="B20" s="147" t="s">
        <v>357</v>
      </c>
      <c r="C20" s="202">
        <f>SUM(C21:C23)</f>
        <v>0</v>
      </c>
    </row>
    <row r="21" spans="1:3" s="316" customFormat="1" ht="12" customHeight="1">
      <c r="A21" s="308" t="s">
        <v>106</v>
      </c>
      <c r="B21" s="8" t="s">
        <v>207</v>
      </c>
      <c r="C21" s="200"/>
    </row>
    <row r="22" spans="1:3" s="316" customFormat="1" ht="12" customHeight="1">
      <c r="A22" s="308" t="s">
        <v>107</v>
      </c>
      <c r="B22" s="7" t="s">
        <v>358</v>
      </c>
      <c r="C22" s="200"/>
    </row>
    <row r="23" spans="1:3" s="316" customFormat="1" ht="12" customHeight="1">
      <c r="A23" s="308" t="s">
        <v>108</v>
      </c>
      <c r="B23" s="7" t="s">
        <v>359</v>
      </c>
      <c r="C23" s="200"/>
    </row>
    <row r="24" spans="1:3" s="316" customFormat="1" ht="12" customHeight="1" thickBot="1">
      <c r="A24" s="308" t="s">
        <v>109</v>
      </c>
      <c r="B24" s="7" t="s">
        <v>662</v>
      </c>
      <c r="C24" s="200"/>
    </row>
    <row r="25" spans="1:3" s="316" customFormat="1" ht="12" customHeight="1" thickBot="1">
      <c r="A25" s="129" t="s">
        <v>19</v>
      </c>
      <c r="B25" s="103" t="s">
        <v>145</v>
      </c>
      <c r="C25" s="229"/>
    </row>
    <row r="26" spans="1:3" s="316" customFormat="1" ht="12" customHeight="1" thickBot="1">
      <c r="A26" s="129" t="s">
        <v>20</v>
      </c>
      <c r="B26" s="103" t="s">
        <v>663</v>
      </c>
      <c r="C26" s="202">
        <f>+C27+C28</f>
        <v>0</v>
      </c>
    </row>
    <row r="27" spans="1:3" s="316" customFormat="1" ht="12" customHeight="1">
      <c r="A27" s="309" t="s">
        <v>217</v>
      </c>
      <c r="B27" s="310" t="s">
        <v>358</v>
      </c>
      <c r="C27" s="67"/>
    </row>
    <row r="28" spans="1:3" s="316" customFormat="1" ht="12" customHeight="1">
      <c r="A28" s="309" t="s">
        <v>220</v>
      </c>
      <c r="B28" s="311" t="s">
        <v>360</v>
      </c>
      <c r="C28" s="203"/>
    </row>
    <row r="29" spans="1:3" s="316" customFormat="1" ht="12" customHeight="1" thickBot="1">
      <c r="A29" s="308" t="s">
        <v>221</v>
      </c>
      <c r="B29" s="106" t="s">
        <v>664</v>
      </c>
      <c r="C29" s="70"/>
    </row>
    <row r="30" spans="1:3" s="316" customFormat="1" ht="12" customHeight="1" thickBot="1">
      <c r="A30" s="129" t="s">
        <v>21</v>
      </c>
      <c r="B30" s="103" t="s">
        <v>361</v>
      </c>
      <c r="C30" s="202">
        <f>+C31+C32+C33</f>
        <v>0</v>
      </c>
    </row>
    <row r="31" spans="1:3" s="316" customFormat="1" ht="12" customHeight="1">
      <c r="A31" s="309" t="s">
        <v>93</v>
      </c>
      <c r="B31" s="310" t="s">
        <v>244</v>
      </c>
      <c r="C31" s="67"/>
    </row>
    <row r="32" spans="1:3" s="316" customFormat="1" ht="12" customHeight="1">
      <c r="A32" s="309" t="s">
        <v>94</v>
      </c>
      <c r="B32" s="311" t="s">
        <v>245</v>
      </c>
      <c r="C32" s="203"/>
    </row>
    <row r="33" spans="1:3" s="316" customFormat="1" ht="12" customHeight="1" thickBot="1">
      <c r="A33" s="308" t="s">
        <v>95</v>
      </c>
      <c r="B33" s="106" t="s">
        <v>246</v>
      </c>
      <c r="C33" s="70"/>
    </row>
    <row r="34" spans="1:3" s="255" customFormat="1" ht="12" customHeight="1" thickBot="1">
      <c r="A34" s="129" t="s">
        <v>22</v>
      </c>
      <c r="B34" s="103" t="s">
        <v>332</v>
      </c>
      <c r="C34" s="229"/>
    </row>
    <row r="35" spans="1:3" s="255" customFormat="1" ht="12" customHeight="1" thickBot="1">
      <c r="A35" s="129" t="s">
        <v>23</v>
      </c>
      <c r="B35" s="103" t="s">
        <v>362</v>
      </c>
      <c r="C35" s="246"/>
    </row>
    <row r="36" spans="1:3" s="255" customFormat="1" ht="12" customHeight="1" thickBot="1">
      <c r="A36" s="126" t="s">
        <v>24</v>
      </c>
      <c r="B36" s="103" t="s">
        <v>665</v>
      </c>
      <c r="C36" s="247">
        <f>+C8+C20+C25+C26+C30+C34+C35</f>
        <v>2192</v>
      </c>
    </row>
    <row r="37" spans="1:3" s="255" customFormat="1" ht="12" customHeight="1" thickBot="1">
      <c r="A37" s="148" t="s">
        <v>25</v>
      </c>
      <c r="B37" s="103" t="s">
        <v>364</v>
      </c>
      <c r="C37" s="247">
        <f>+C38+C39+C40</f>
        <v>17</v>
      </c>
    </row>
    <row r="38" spans="1:3" s="255" customFormat="1" ht="12" customHeight="1">
      <c r="A38" s="309" t="s">
        <v>365</v>
      </c>
      <c r="B38" s="310" t="s">
        <v>188</v>
      </c>
      <c r="C38" s="67">
        <v>17</v>
      </c>
    </row>
    <row r="39" spans="1:3" s="255" customFormat="1" ht="12" customHeight="1">
      <c r="A39" s="309" t="s">
        <v>366</v>
      </c>
      <c r="B39" s="311" t="s">
        <v>4</v>
      </c>
      <c r="C39" s="203"/>
    </row>
    <row r="40" spans="1:3" s="316" customFormat="1" ht="12" customHeight="1" thickBot="1">
      <c r="A40" s="308" t="s">
        <v>367</v>
      </c>
      <c r="B40" s="106" t="s">
        <v>368</v>
      </c>
      <c r="C40" s="70"/>
    </row>
    <row r="41" spans="1:3" s="316" customFormat="1" ht="15" customHeight="1" thickBot="1">
      <c r="A41" s="148" t="s">
        <v>26</v>
      </c>
      <c r="B41" s="149" t="s">
        <v>369</v>
      </c>
      <c r="C41" s="250">
        <f>+C36+C37</f>
        <v>2209</v>
      </c>
    </row>
    <row r="42" spans="1:3" s="316" customFormat="1" ht="15" customHeight="1">
      <c r="A42" s="150"/>
      <c r="B42" s="151"/>
      <c r="C42" s="248"/>
    </row>
    <row r="43" spans="1:3" ht="13.5" thickBot="1">
      <c r="A43" s="152"/>
      <c r="B43" s="153"/>
      <c r="C43" s="249"/>
    </row>
    <row r="44" spans="1:3" s="315" customFormat="1" ht="16.5" customHeight="1" thickBot="1">
      <c r="A44" s="154"/>
      <c r="B44" s="155" t="s">
        <v>58</v>
      </c>
      <c r="C44" s="250"/>
    </row>
    <row r="45" spans="1:3" s="317" customFormat="1" ht="12" customHeight="1" thickBot="1">
      <c r="A45" s="129" t="s">
        <v>17</v>
      </c>
      <c r="B45" s="103" t="s">
        <v>370</v>
      </c>
      <c r="C45" s="202">
        <f>SUM(C46:C50)</f>
        <v>50381</v>
      </c>
    </row>
    <row r="46" spans="1:3" ht="12" customHeight="1">
      <c r="A46" s="308" t="s">
        <v>100</v>
      </c>
      <c r="B46" s="8" t="s">
        <v>48</v>
      </c>
      <c r="C46" s="67">
        <f>30174+514+523</f>
        <v>31211</v>
      </c>
    </row>
    <row r="47" spans="1:3" ht="12" customHeight="1">
      <c r="A47" s="308" t="s">
        <v>101</v>
      </c>
      <c r="B47" s="7" t="s">
        <v>154</v>
      </c>
      <c r="C47" s="69">
        <f>8151-71+139-38+141</f>
        <v>8322</v>
      </c>
    </row>
    <row r="48" spans="1:3" ht="12" customHeight="1">
      <c r="A48" s="308" t="s">
        <v>102</v>
      </c>
      <c r="B48" s="7" t="s">
        <v>129</v>
      </c>
      <c r="C48" s="69">
        <f>10739+71+38</f>
        <v>10848</v>
      </c>
    </row>
    <row r="49" spans="1:3" ht="12" customHeight="1">
      <c r="A49" s="308" t="s">
        <v>103</v>
      </c>
      <c r="B49" s="7" t="s">
        <v>155</v>
      </c>
      <c r="C49" s="69"/>
    </row>
    <row r="50" spans="1:3" ht="12" customHeight="1" thickBot="1">
      <c r="A50" s="308" t="s">
        <v>130</v>
      </c>
      <c r="B50" s="7" t="s">
        <v>156</v>
      </c>
      <c r="C50" s="69"/>
    </row>
    <row r="51" spans="1:3" ht="12" customHeight="1" thickBot="1">
      <c r="A51" s="129" t="s">
        <v>18</v>
      </c>
      <c r="B51" s="103" t="s">
        <v>371</v>
      </c>
      <c r="C51" s="202">
        <f>SUM(C52:C54)</f>
        <v>229</v>
      </c>
    </row>
    <row r="52" spans="1:3" s="317" customFormat="1" ht="12" customHeight="1">
      <c r="A52" s="308" t="s">
        <v>106</v>
      </c>
      <c r="B52" s="8" t="s">
        <v>178</v>
      </c>
      <c r="C52" s="67">
        <v>229</v>
      </c>
    </row>
    <row r="53" spans="1:3" ht="12" customHeight="1">
      <c r="A53" s="308" t="s">
        <v>107</v>
      </c>
      <c r="B53" s="7" t="s">
        <v>158</v>
      </c>
      <c r="C53" s="69"/>
    </row>
    <row r="54" spans="1:3" ht="12" customHeight="1">
      <c r="A54" s="308" t="s">
        <v>108</v>
      </c>
      <c r="B54" s="7" t="s">
        <v>59</v>
      </c>
      <c r="C54" s="69"/>
    </row>
    <row r="55" spans="1:3" ht="12" customHeight="1" thickBot="1">
      <c r="A55" s="308" t="s">
        <v>109</v>
      </c>
      <c r="B55" s="7" t="s">
        <v>635</v>
      </c>
      <c r="C55" s="69"/>
    </row>
    <row r="56" spans="1:3" ht="15" customHeight="1" thickBot="1">
      <c r="A56" s="129" t="s">
        <v>19</v>
      </c>
      <c r="B56" s="103" t="s">
        <v>11</v>
      </c>
      <c r="C56" s="229"/>
    </row>
    <row r="57" spans="1:3" ht="13.5" thickBot="1">
      <c r="A57" s="129" t="s">
        <v>20</v>
      </c>
      <c r="B57" s="156" t="s">
        <v>636</v>
      </c>
      <c r="C57" s="251">
        <f>+C45+C51+C56</f>
        <v>50610</v>
      </c>
    </row>
    <row r="58" ht="15" customHeight="1" thickBot="1">
      <c r="C58" s="252"/>
    </row>
    <row r="59" spans="1:3" ht="14.25" customHeight="1" thickBot="1">
      <c r="A59" s="159" t="s">
        <v>628</v>
      </c>
      <c r="B59" s="160"/>
      <c r="C59" s="101">
        <v>19</v>
      </c>
    </row>
    <row r="60" spans="1:3" ht="13.5" thickBot="1">
      <c r="A60" s="159" t="s">
        <v>172</v>
      </c>
      <c r="B60" s="160"/>
      <c r="C60" s="10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&amp;R29. melléklet a 24/2015.(VIII.4.) 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92">
    <tabColor rgb="FF92D050"/>
  </sheetPr>
  <dimension ref="A1:I159"/>
  <sheetViews>
    <sheetView zoomScaleSheetLayoutView="100" workbookViewId="0" topLeftCell="A76">
      <selection activeCell="F93" sqref="F93"/>
    </sheetView>
  </sheetViews>
  <sheetFormatPr defaultColWidth="9.00390625" defaultRowHeight="12.75"/>
  <cols>
    <col min="1" max="1" width="9.50390625" style="262" customWidth="1"/>
    <col min="2" max="2" width="91.625" style="262" customWidth="1"/>
    <col min="3" max="3" width="21.625" style="263" customWidth="1"/>
    <col min="4" max="4" width="9.00390625" style="275" customWidth="1"/>
    <col min="5" max="16384" width="9.375" style="275" customWidth="1"/>
  </cols>
  <sheetData>
    <row r="1" spans="1:3" ht="15.75" customHeight="1">
      <c r="A1" s="784" t="s">
        <v>14</v>
      </c>
      <c r="B1" s="784"/>
      <c r="C1" s="784"/>
    </row>
    <row r="2" spans="1:3" ht="15.75" customHeight="1" thickBot="1">
      <c r="A2" s="783" t="s">
        <v>133</v>
      </c>
      <c r="B2" s="783"/>
      <c r="C2" s="194" t="s">
        <v>179</v>
      </c>
    </row>
    <row r="3" spans="1:3" ht="37.5" customHeight="1" thickBot="1">
      <c r="A3" s="22" t="s">
        <v>72</v>
      </c>
      <c r="B3" s="23" t="s">
        <v>16</v>
      </c>
      <c r="C3" s="39" t="str">
        <f>+CONCATENATE(LEFT('[1]ÖSSZEFÜGGÉSEK'!A5,4),". évi előirányzat")</f>
        <v>2015. évi előirányzat</v>
      </c>
    </row>
    <row r="4" spans="1:3" s="276" customFormat="1" ht="12" customHeight="1" thickBot="1">
      <c r="A4" s="270" t="s">
        <v>549</v>
      </c>
      <c r="B4" s="271" t="s">
        <v>550</v>
      </c>
      <c r="C4" s="272" t="s">
        <v>551</v>
      </c>
    </row>
    <row r="5" spans="1:3" s="277" customFormat="1" ht="12" customHeight="1" thickBot="1">
      <c r="A5" s="19" t="s">
        <v>17</v>
      </c>
      <c r="B5" s="20" t="s">
        <v>201</v>
      </c>
      <c r="C5" s="185">
        <f>+C6+C7+C8+C9+C10+C11</f>
        <v>13713</v>
      </c>
    </row>
    <row r="6" spans="1:3" s="277" customFormat="1" ht="12" customHeight="1">
      <c r="A6" s="14" t="s">
        <v>100</v>
      </c>
      <c r="B6" s="278" t="s">
        <v>202</v>
      </c>
      <c r="C6" s="187"/>
    </row>
    <row r="7" spans="1:3" s="277" customFormat="1" ht="12" customHeight="1">
      <c r="A7" s="13" t="s">
        <v>101</v>
      </c>
      <c r="B7" s="279" t="s">
        <v>203</v>
      </c>
      <c r="C7" s="186"/>
    </row>
    <row r="8" spans="1:3" s="277" customFormat="1" ht="12" customHeight="1">
      <c r="A8" s="13" t="s">
        <v>102</v>
      </c>
      <c r="B8" s="279" t="s">
        <v>204</v>
      </c>
      <c r="C8" s="186"/>
    </row>
    <row r="9" spans="1:3" s="277" customFormat="1" ht="12" customHeight="1">
      <c r="A9" s="13" t="s">
        <v>103</v>
      </c>
      <c r="B9" s="279" t="s">
        <v>205</v>
      </c>
      <c r="C9" s="186"/>
    </row>
    <row r="10" spans="1:3" s="277" customFormat="1" ht="12" customHeight="1">
      <c r="A10" s="13" t="s">
        <v>130</v>
      </c>
      <c r="B10" s="181" t="s">
        <v>552</v>
      </c>
      <c r="C10" s="189">
        <v>13713</v>
      </c>
    </row>
    <row r="11" spans="1:3" s="277" customFormat="1" ht="12" customHeight="1" thickBot="1">
      <c r="A11" s="15" t="s">
        <v>104</v>
      </c>
      <c r="B11" s="182" t="s">
        <v>553</v>
      </c>
      <c r="C11" s="186"/>
    </row>
    <row r="12" spans="1:3" s="277" customFormat="1" ht="12" customHeight="1" thickBot="1">
      <c r="A12" s="19" t="s">
        <v>18</v>
      </c>
      <c r="B12" s="180" t="s">
        <v>206</v>
      </c>
      <c r="C12" s="185">
        <f>+C13+C14+C15+C16+C17</f>
        <v>178650</v>
      </c>
    </row>
    <row r="13" spans="1:3" s="277" customFormat="1" ht="12" customHeight="1">
      <c r="A13" s="14" t="s">
        <v>106</v>
      </c>
      <c r="B13" s="278" t="s">
        <v>207</v>
      </c>
      <c r="C13" s="187"/>
    </row>
    <row r="14" spans="1:3" s="277" customFormat="1" ht="12" customHeight="1">
      <c r="A14" s="13" t="s">
        <v>107</v>
      </c>
      <c r="B14" s="279" t="s">
        <v>208</v>
      </c>
      <c r="C14" s="186"/>
    </row>
    <row r="15" spans="1:3" s="277" customFormat="1" ht="12" customHeight="1">
      <c r="A15" s="13" t="s">
        <v>108</v>
      </c>
      <c r="B15" s="279" t="s">
        <v>376</v>
      </c>
      <c r="C15" s="186"/>
    </row>
    <row r="16" spans="1:3" s="277" customFormat="1" ht="12" customHeight="1">
      <c r="A16" s="13" t="s">
        <v>109</v>
      </c>
      <c r="B16" s="279" t="s">
        <v>377</v>
      </c>
      <c r="C16" s="186"/>
    </row>
    <row r="17" spans="1:3" s="277" customFormat="1" ht="12" customHeight="1">
      <c r="A17" s="13" t="s">
        <v>110</v>
      </c>
      <c r="B17" s="279" t="s">
        <v>209</v>
      </c>
      <c r="C17" s="189">
        <v>178650</v>
      </c>
    </row>
    <row r="18" spans="1:3" s="277" customFormat="1" ht="12" customHeight="1" thickBot="1">
      <c r="A18" s="15" t="s">
        <v>119</v>
      </c>
      <c r="B18" s="182" t="s">
        <v>210</v>
      </c>
      <c r="C18" s="267">
        <v>9589</v>
      </c>
    </row>
    <row r="19" spans="1:3" s="277" customFormat="1" ht="12" customHeight="1" thickBot="1">
      <c r="A19" s="19" t="s">
        <v>19</v>
      </c>
      <c r="B19" s="20" t="s">
        <v>211</v>
      </c>
      <c r="C19" s="185">
        <f>+C20+C21+C22+C23+C24</f>
        <v>37238</v>
      </c>
    </row>
    <row r="20" spans="1:3" s="277" customFormat="1" ht="12" customHeight="1">
      <c r="A20" s="14" t="s">
        <v>89</v>
      </c>
      <c r="B20" s="278" t="s">
        <v>212</v>
      </c>
      <c r="C20" s="187"/>
    </row>
    <row r="21" spans="1:3" s="277" customFormat="1" ht="12" customHeight="1">
      <c r="A21" s="13" t="s">
        <v>90</v>
      </c>
      <c r="B21" s="279" t="s">
        <v>213</v>
      </c>
      <c r="C21" s="186"/>
    </row>
    <row r="22" spans="1:3" s="277" customFormat="1" ht="12" customHeight="1">
      <c r="A22" s="13" t="s">
        <v>91</v>
      </c>
      <c r="B22" s="279" t="s">
        <v>378</v>
      </c>
      <c r="C22" s="186"/>
    </row>
    <row r="23" spans="1:3" s="277" customFormat="1" ht="12" customHeight="1">
      <c r="A23" s="13" t="s">
        <v>92</v>
      </c>
      <c r="B23" s="279" t="s">
        <v>379</v>
      </c>
      <c r="C23" s="186"/>
    </row>
    <row r="24" spans="1:3" s="277" customFormat="1" ht="12" customHeight="1">
      <c r="A24" s="13" t="s">
        <v>142</v>
      </c>
      <c r="B24" s="279" t="s">
        <v>214</v>
      </c>
      <c r="C24" s="189">
        <v>37238</v>
      </c>
    </row>
    <row r="25" spans="1:3" s="277" customFormat="1" ht="12" customHeight="1" thickBot="1">
      <c r="A25" s="15" t="s">
        <v>143</v>
      </c>
      <c r="B25" s="280" t="s">
        <v>215</v>
      </c>
      <c r="C25" s="267">
        <v>37148</v>
      </c>
    </row>
    <row r="26" spans="1:3" s="277" customFormat="1" ht="12" customHeight="1" thickBot="1">
      <c r="A26" s="19" t="s">
        <v>144</v>
      </c>
      <c r="B26" s="20" t="s">
        <v>216</v>
      </c>
      <c r="C26" s="190">
        <f>+C27+C31+C32+C33</f>
        <v>0</v>
      </c>
    </row>
    <row r="27" spans="1:3" s="277" customFormat="1" ht="12" customHeight="1">
      <c r="A27" s="14" t="s">
        <v>217</v>
      </c>
      <c r="B27" s="278" t="s">
        <v>554</v>
      </c>
      <c r="C27" s="273">
        <f>+C28+C29+C30</f>
        <v>0</v>
      </c>
    </row>
    <row r="28" spans="1:3" s="277" customFormat="1" ht="12" customHeight="1">
      <c r="A28" s="13" t="s">
        <v>218</v>
      </c>
      <c r="B28" s="279" t="s">
        <v>223</v>
      </c>
      <c r="C28" s="186"/>
    </row>
    <row r="29" spans="1:3" s="277" customFormat="1" ht="12" customHeight="1">
      <c r="A29" s="13" t="s">
        <v>219</v>
      </c>
      <c r="B29" s="279" t="s">
        <v>224</v>
      </c>
      <c r="C29" s="186"/>
    </row>
    <row r="30" spans="1:3" s="277" customFormat="1" ht="12" customHeight="1">
      <c r="A30" s="13" t="s">
        <v>555</v>
      </c>
      <c r="B30" s="632" t="s">
        <v>556</v>
      </c>
      <c r="C30" s="186"/>
    </row>
    <row r="31" spans="1:3" s="277" customFormat="1" ht="12" customHeight="1">
      <c r="A31" s="13" t="s">
        <v>220</v>
      </c>
      <c r="B31" s="279" t="s">
        <v>225</v>
      </c>
      <c r="C31" s="186"/>
    </row>
    <row r="32" spans="1:3" s="277" customFormat="1" ht="12" customHeight="1">
      <c r="A32" s="13" t="s">
        <v>221</v>
      </c>
      <c r="B32" s="279" t="s">
        <v>226</v>
      </c>
      <c r="C32" s="186"/>
    </row>
    <row r="33" spans="1:3" s="277" customFormat="1" ht="12" customHeight="1" thickBot="1">
      <c r="A33" s="15" t="s">
        <v>222</v>
      </c>
      <c r="B33" s="280" t="s">
        <v>227</v>
      </c>
      <c r="C33" s="188"/>
    </row>
    <row r="34" spans="1:3" s="277" customFormat="1" ht="12" customHeight="1" thickBot="1">
      <c r="A34" s="19" t="s">
        <v>21</v>
      </c>
      <c r="B34" s="20" t="s">
        <v>557</v>
      </c>
      <c r="C34" s="185">
        <f>SUM(C35:C45)</f>
        <v>231528</v>
      </c>
    </row>
    <row r="35" spans="1:3" s="277" customFormat="1" ht="12" customHeight="1">
      <c r="A35" s="14" t="s">
        <v>93</v>
      </c>
      <c r="B35" s="278" t="s">
        <v>230</v>
      </c>
      <c r="C35" s="187">
        <v>12820</v>
      </c>
    </row>
    <row r="36" spans="1:3" s="277" customFormat="1" ht="12" customHeight="1">
      <c r="A36" s="13" t="s">
        <v>94</v>
      </c>
      <c r="B36" s="279" t="s">
        <v>231</v>
      </c>
      <c r="C36" s="189">
        <v>43948</v>
      </c>
    </row>
    <row r="37" spans="1:3" s="277" customFormat="1" ht="12" customHeight="1">
      <c r="A37" s="13" t="s">
        <v>95</v>
      </c>
      <c r="B37" s="279" t="s">
        <v>232</v>
      </c>
      <c r="C37" s="189">
        <v>10974</v>
      </c>
    </row>
    <row r="38" spans="1:3" s="277" customFormat="1" ht="12" customHeight="1">
      <c r="A38" s="13" t="s">
        <v>146</v>
      </c>
      <c r="B38" s="279" t="s">
        <v>233</v>
      </c>
      <c r="C38" s="189"/>
    </row>
    <row r="39" spans="1:3" s="277" customFormat="1" ht="12" customHeight="1">
      <c r="A39" s="13" t="s">
        <v>147</v>
      </c>
      <c r="B39" s="279" t="s">
        <v>234</v>
      </c>
      <c r="C39" s="189">
        <v>152007</v>
      </c>
    </row>
    <row r="40" spans="1:3" s="277" customFormat="1" ht="12" customHeight="1">
      <c r="A40" s="13" t="s">
        <v>148</v>
      </c>
      <c r="B40" s="279" t="s">
        <v>235</v>
      </c>
      <c r="C40" s="189">
        <v>9739</v>
      </c>
    </row>
    <row r="41" spans="1:3" s="277" customFormat="1" ht="12" customHeight="1">
      <c r="A41" s="13" t="s">
        <v>149</v>
      </c>
      <c r="B41" s="279" t="s">
        <v>236</v>
      </c>
      <c r="C41" s="189">
        <v>1280</v>
      </c>
    </row>
    <row r="42" spans="1:3" s="277" customFormat="1" ht="12" customHeight="1">
      <c r="A42" s="13" t="s">
        <v>150</v>
      </c>
      <c r="B42" s="279" t="s">
        <v>237</v>
      </c>
      <c r="C42" s="189">
        <v>244</v>
      </c>
    </row>
    <row r="43" spans="1:3" s="277" customFormat="1" ht="12" customHeight="1">
      <c r="A43" s="13" t="s">
        <v>228</v>
      </c>
      <c r="B43" s="279" t="s">
        <v>238</v>
      </c>
      <c r="C43" s="189"/>
    </row>
    <row r="44" spans="1:3" s="277" customFormat="1" ht="12" customHeight="1">
      <c r="A44" s="15" t="s">
        <v>229</v>
      </c>
      <c r="B44" s="280" t="s">
        <v>558</v>
      </c>
      <c r="C44" s="267"/>
    </row>
    <row r="45" spans="1:3" s="277" customFormat="1" ht="12" customHeight="1" thickBot="1">
      <c r="A45" s="15" t="s">
        <v>559</v>
      </c>
      <c r="B45" s="182" t="s">
        <v>239</v>
      </c>
      <c r="C45" s="267">
        <v>516</v>
      </c>
    </row>
    <row r="46" spans="1:3" s="277" customFormat="1" ht="12" customHeight="1" thickBot="1">
      <c r="A46" s="19" t="s">
        <v>22</v>
      </c>
      <c r="B46" s="20" t="s">
        <v>240</v>
      </c>
      <c r="C46" s="185">
        <f>SUM(C47:C51)</f>
        <v>5918</v>
      </c>
    </row>
    <row r="47" spans="1:3" s="277" customFormat="1" ht="12" customHeight="1">
      <c r="A47" s="14" t="s">
        <v>96</v>
      </c>
      <c r="B47" s="278" t="s">
        <v>244</v>
      </c>
      <c r="C47" s="318"/>
    </row>
    <row r="48" spans="1:3" s="277" customFormat="1" ht="12" customHeight="1">
      <c r="A48" s="13" t="s">
        <v>97</v>
      </c>
      <c r="B48" s="279" t="s">
        <v>245</v>
      </c>
      <c r="C48" s="189">
        <v>5918</v>
      </c>
    </row>
    <row r="49" spans="1:3" s="277" customFormat="1" ht="12" customHeight="1">
      <c r="A49" s="13" t="s">
        <v>241</v>
      </c>
      <c r="B49" s="279" t="s">
        <v>246</v>
      </c>
      <c r="C49" s="189"/>
    </row>
    <row r="50" spans="1:3" s="277" customFormat="1" ht="12" customHeight="1">
      <c r="A50" s="13" t="s">
        <v>242</v>
      </c>
      <c r="B50" s="279" t="s">
        <v>247</v>
      </c>
      <c r="C50" s="189"/>
    </row>
    <row r="51" spans="1:3" s="277" customFormat="1" ht="12" customHeight="1" thickBot="1">
      <c r="A51" s="15" t="s">
        <v>243</v>
      </c>
      <c r="B51" s="182" t="s">
        <v>248</v>
      </c>
      <c r="C51" s="267"/>
    </row>
    <row r="52" spans="1:3" s="277" customFormat="1" ht="12" customHeight="1" thickBot="1">
      <c r="A52" s="19" t="s">
        <v>151</v>
      </c>
      <c r="B52" s="20" t="s">
        <v>249</v>
      </c>
      <c r="C52" s="185">
        <f>SUM(C53:C55)</f>
        <v>100</v>
      </c>
    </row>
    <row r="53" spans="1:3" s="277" customFormat="1" ht="12" customHeight="1">
      <c r="A53" s="14" t="s">
        <v>98</v>
      </c>
      <c r="B53" s="278" t="s">
        <v>250</v>
      </c>
      <c r="C53" s="187"/>
    </row>
    <row r="54" spans="1:3" s="277" customFormat="1" ht="12" customHeight="1">
      <c r="A54" s="13" t="s">
        <v>99</v>
      </c>
      <c r="B54" s="279" t="s">
        <v>380</v>
      </c>
      <c r="C54" s="186"/>
    </row>
    <row r="55" spans="1:3" s="277" customFormat="1" ht="12" customHeight="1">
      <c r="A55" s="13" t="s">
        <v>253</v>
      </c>
      <c r="B55" s="279" t="s">
        <v>251</v>
      </c>
      <c r="C55" s="189">
        <v>100</v>
      </c>
    </row>
    <row r="56" spans="1:3" s="277" customFormat="1" ht="12" customHeight="1" thickBot="1">
      <c r="A56" s="15" t="s">
        <v>254</v>
      </c>
      <c r="B56" s="182" t="s">
        <v>252</v>
      </c>
      <c r="C56" s="188"/>
    </row>
    <row r="57" spans="1:3" s="277" customFormat="1" ht="12" customHeight="1" thickBot="1">
      <c r="A57" s="19" t="s">
        <v>24</v>
      </c>
      <c r="B57" s="180" t="s">
        <v>255</v>
      </c>
      <c r="C57" s="185">
        <f>SUM(C58:C60)</f>
        <v>4937</v>
      </c>
    </row>
    <row r="58" spans="1:3" s="277" customFormat="1" ht="12" customHeight="1">
      <c r="A58" s="14" t="s">
        <v>152</v>
      </c>
      <c r="B58" s="278" t="s">
        <v>257</v>
      </c>
      <c r="C58" s="189"/>
    </row>
    <row r="59" spans="1:3" s="277" customFormat="1" ht="12" customHeight="1">
      <c r="A59" s="13" t="s">
        <v>153</v>
      </c>
      <c r="B59" s="279" t="s">
        <v>381</v>
      </c>
      <c r="C59" s="189"/>
    </row>
    <row r="60" spans="1:3" s="277" customFormat="1" ht="12" customHeight="1">
      <c r="A60" s="13" t="s">
        <v>180</v>
      </c>
      <c r="B60" s="279" t="s">
        <v>258</v>
      </c>
      <c r="C60" s="687">
        <v>4937</v>
      </c>
    </row>
    <row r="61" spans="1:3" s="277" customFormat="1" ht="12" customHeight="1" thickBot="1">
      <c r="A61" s="15" t="s">
        <v>256</v>
      </c>
      <c r="B61" s="182" t="s">
        <v>259</v>
      </c>
      <c r="C61" s="189"/>
    </row>
    <row r="62" spans="1:3" s="277" customFormat="1" ht="12" customHeight="1" thickBot="1">
      <c r="A62" s="633" t="s">
        <v>560</v>
      </c>
      <c r="B62" s="20" t="s">
        <v>260</v>
      </c>
      <c r="C62" s="190">
        <f>+C5+C12+C19+C26+C34+C46+C52+C57</f>
        <v>472084</v>
      </c>
    </row>
    <row r="63" spans="1:3" s="277" customFormat="1" ht="12" customHeight="1" thickBot="1">
      <c r="A63" s="634" t="s">
        <v>261</v>
      </c>
      <c r="B63" s="180" t="s">
        <v>262</v>
      </c>
      <c r="C63" s="743">
        <f>SUM(C64:C66)</f>
        <v>100000</v>
      </c>
    </row>
    <row r="64" spans="1:3" s="277" customFormat="1" ht="12" customHeight="1">
      <c r="A64" s="14" t="s">
        <v>293</v>
      </c>
      <c r="B64" s="278" t="s">
        <v>263</v>
      </c>
      <c r="C64" s="189">
        <v>0</v>
      </c>
    </row>
    <row r="65" spans="1:3" s="277" customFormat="1" ht="12" customHeight="1">
      <c r="A65" s="13" t="s">
        <v>302</v>
      </c>
      <c r="B65" s="279" t="s">
        <v>264</v>
      </c>
      <c r="C65" s="189">
        <v>100000</v>
      </c>
    </row>
    <row r="66" spans="1:3" s="277" customFormat="1" ht="12" customHeight="1" thickBot="1">
      <c r="A66" s="15" t="s">
        <v>303</v>
      </c>
      <c r="B66" s="635" t="s">
        <v>561</v>
      </c>
      <c r="C66" s="189"/>
    </row>
    <row r="67" spans="1:3" s="277" customFormat="1" ht="12" customHeight="1" thickBot="1">
      <c r="A67" s="634" t="s">
        <v>266</v>
      </c>
      <c r="B67" s="180" t="s">
        <v>267</v>
      </c>
      <c r="C67" s="185">
        <f>SUM(C68:C71)</f>
        <v>0</v>
      </c>
    </row>
    <row r="68" spans="1:3" s="277" customFormat="1" ht="12" customHeight="1">
      <c r="A68" s="14" t="s">
        <v>131</v>
      </c>
      <c r="B68" s="278" t="s">
        <v>268</v>
      </c>
      <c r="C68" s="189"/>
    </row>
    <row r="69" spans="1:3" s="277" customFormat="1" ht="12" customHeight="1">
      <c r="A69" s="13" t="s">
        <v>132</v>
      </c>
      <c r="B69" s="279" t="s">
        <v>269</v>
      </c>
      <c r="C69" s="189"/>
    </row>
    <row r="70" spans="1:3" s="277" customFormat="1" ht="12" customHeight="1">
      <c r="A70" s="13" t="s">
        <v>294</v>
      </c>
      <c r="B70" s="279" t="s">
        <v>270</v>
      </c>
      <c r="C70" s="189"/>
    </row>
    <row r="71" spans="1:3" s="277" customFormat="1" ht="12" customHeight="1" thickBot="1">
      <c r="A71" s="15" t="s">
        <v>295</v>
      </c>
      <c r="B71" s="182" t="s">
        <v>271</v>
      </c>
      <c r="C71" s="189"/>
    </row>
    <row r="72" spans="1:3" s="277" customFormat="1" ht="12" customHeight="1" thickBot="1">
      <c r="A72" s="634" t="s">
        <v>272</v>
      </c>
      <c r="B72" s="180" t="s">
        <v>273</v>
      </c>
      <c r="C72" s="185">
        <f>SUM(C73:C74)</f>
        <v>575</v>
      </c>
    </row>
    <row r="73" spans="1:3" s="277" customFormat="1" ht="12" customHeight="1">
      <c r="A73" s="14" t="s">
        <v>296</v>
      </c>
      <c r="B73" s="278" t="s">
        <v>274</v>
      </c>
      <c r="C73" s="189">
        <v>575</v>
      </c>
    </row>
    <row r="74" spans="1:3" s="277" customFormat="1" ht="12" customHeight="1" thickBot="1">
      <c r="A74" s="15" t="s">
        <v>297</v>
      </c>
      <c r="B74" s="182" t="s">
        <v>275</v>
      </c>
      <c r="C74" s="189"/>
    </row>
    <row r="75" spans="1:3" s="277" customFormat="1" ht="12" customHeight="1" thickBot="1">
      <c r="A75" s="634" t="s">
        <v>276</v>
      </c>
      <c r="B75" s="180" t="s">
        <v>277</v>
      </c>
      <c r="C75" s="185">
        <f>SUM(C76:C78)</f>
        <v>0</v>
      </c>
    </row>
    <row r="76" spans="1:3" s="277" customFormat="1" ht="12" customHeight="1">
      <c r="A76" s="14" t="s">
        <v>298</v>
      </c>
      <c r="B76" s="278" t="s">
        <v>278</v>
      </c>
      <c r="C76" s="189"/>
    </row>
    <row r="77" spans="1:3" s="277" customFormat="1" ht="12" customHeight="1">
      <c r="A77" s="13" t="s">
        <v>299</v>
      </c>
      <c r="B77" s="279" t="s">
        <v>279</v>
      </c>
      <c r="C77" s="189"/>
    </row>
    <row r="78" spans="1:3" s="277" customFormat="1" ht="12" customHeight="1" thickBot="1">
      <c r="A78" s="15" t="s">
        <v>300</v>
      </c>
      <c r="B78" s="182" t="s">
        <v>280</v>
      </c>
      <c r="C78" s="189"/>
    </row>
    <row r="79" spans="1:3" s="277" customFormat="1" ht="12" customHeight="1" thickBot="1">
      <c r="A79" s="634" t="s">
        <v>281</v>
      </c>
      <c r="B79" s="180" t="s">
        <v>301</v>
      </c>
      <c r="C79" s="185">
        <f>SUM(C80:C83)</f>
        <v>0</v>
      </c>
    </row>
    <row r="80" spans="1:3" s="277" customFormat="1" ht="12" customHeight="1">
      <c r="A80" s="282" t="s">
        <v>282</v>
      </c>
      <c r="B80" s="278" t="s">
        <v>283</v>
      </c>
      <c r="C80" s="189"/>
    </row>
    <row r="81" spans="1:3" s="277" customFormat="1" ht="12" customHeight="1">
      <c r="A81" s="283" t="s">
        <v>284</v>
      </c>
      <c r="B81" s="279" t="s">
        <v>285</v>
      </c>
      <c r="C81" s="189"/>
    </row>
    <row r="82" spans="1:3" s="277" customFormat="1" ht="12" customHeight="1">
      <c r="A82" s="283" t="s">
        <v>286</v>
      </c>
      <c r="B82" s="279" t="s">
        <v>287</v>
      </c>
      <c r="C82" s="189"/>
    </row>
    <row r="83" spans="1:3" s="277" customFormat="1" ht="12" customHeight="1" thickBot="1">
      <c r="A83" s="284" t="s">
        <v>288</v>
      </c>
      <c r="B83" s="182" t="s">
        <v>289</v>
      </c>
      <c r="C83" s="189"/>
    </row>
    <row r="84" spans="1:3" s="277" customFormat="1" ht="12" customHeight="1" thickBot="1">
      <c r="A84" s="634" t="s">
        <v>290</v>
      </c>
      <c r="B84" s="180" t="s">
        <v>562</v>
      </c>
      <c r="C84" s="319"/>
    </row>
    <row r="85" spans="1:3" s="277" customFormat="1" ht="13.5" customHeight="1" thickBot="1">
      <c r="A85" s="634" t="s">
        <v>292</v>
      </c>
      <c r="B85" s="180" t="s">
        <v>291</v>
      </c>
      <c r="C85" s="319"/>
    </row>
    <row r="86" spans="1:3" s="277" customFormat="1" ht="15.75" customHeight="1" thickBot="1">
      <c r="A86" s="634" t="s">
        <v>304</v>
      </c>
      <c r="B86" s="285" t="s">
        <v>563</v>
      </c>
      <c r="C86" s="190">
        <f>+C63+C67+C72+C75+C79+C85+C84</f>
        <v>100575</v>
      </c>
    </row>
    <row r="87" spans="1:3" s="277" customFormat="1" ht="16.5" customHeight="1" thickBot="1">
      <c r="A87" s="636" t="s">
        <v>564</v>
      </c>
      <c r="B87" s="286" t="s">
        <v>565</v>
      </c>
      <c r="C87" s="190">
        <f>+C62+C86</f>
        <v>572659</v>
      </c>
    </row>
    <row r="88" spans="1:3" s="277" customFormat="1" ht="83.25" customHeight="1">
      <c r="A88" s="4"/>
      <c r="B88" s="5"/>
      <c r="C88" s="191"/>
    </row>
    <row r="89" spans="1:3" ht="16.5" customHeight="1">
      <c r="A89" s="784" t="s">
        <v>46</v>
      </c>
      <c r="B89" s="784"/>
      <c r="C89" s="784"/>
    </row>
    <row r="90" spans="1:3" s="287" customFormat="1" ht="16.5" customHeight="1" thickBot="1">
      <c r="A90" s="785" t="s">
        <v>134</v>
      </c>
      <c r="B90" s="785"/>
      <c r="C90" s="105" t="s">
        <v>179</v>
      </c>
    </row>
    <row r="91" spans="1:3" ht="37.5" customHeight="1" thickBot="1">
      <c r="A91" s="22" t="s">
        <v>72</v>
      </c>
      <c r="B91" s="23" t="s">
        <v>47</v>
      </c>
      <c r="C91" s="39" t="str">
        <f>+C3</f>
        <v>2015. évi előirányzat</v>
      </c>
    </row>
    <row r="92" spans="1:3" s="276" customFormat="1" ht="12" customHeight="1" thickBot="1">
      <c r="A92" s="35" t="s">
        <v>549</v>
      </c>
      <c r="B92" s="36" t="s">
        <v>550</v>
      </c>
      <c r="C92" s="37" t="s">
        <v>551</v>
      </c>
    </row>
    <row r="93" spans="1:3" ht="12" customHeight="1" thickBot="1">
      <c r="A93" s="21" t="s">
        <v>17</v>
      </c>
      <c r="B93" s="29" t="s">
        <v>603</v>
      </c>
      <c r="C93" s="184">
        <f>C94+C95+C96+C97+C98+C111</f>
        <v>598522</v>
      </c>
    </row>
    <row r="94" spans="1:3" ht="12" customHeight="1">
      <c r="A94" s="16" t="s">
        <v>100</v>
      </c>
      <c r="B94" s="9" t="s">
        <v>48</v>
      </c>
      <c r="C94" s="705">
        <v>246509</v>
      </c>
    </row>
    <row r="95" spans="1:3" ht="12" customHeight="1">
      <c r="A95" s="13" t="s">
        <v>101</v>
      </c>
      <c r="B95" s="7" t="s">
        <v>154</v>
      </c>
      <c r="C95" s="687">
        <v>68804</v>
      </c>
    </row>
    <row r="96" spans="1:3" ht="12" customHeight="1">
      <c r="A96" s="13" t="s">
        <v>102</v>
      </c>
      <c r="B96" s="7" t="s">
        <v>129</v>
      </c>
      <c r="C96" s="688">
        <v>250649</v>
      </c>
    </row>
    <row r="97" spans="1:3" ht="12" customHeight="1">
      <c r="A97" s="13" t="s">
        <v>103</v>
      </c>
      <c r="B97" s="10" t="s">
        <v>155</v>
      </c>
      <c r="C97" s="267">
        <v>500</v>
      </c>
    </row>
    <row r="98" spans="1:3" ht="12" customHeight="1">
      <c r="A98" s="13" t="s">
        <v>114</v>
      </c>
      <c r="B98" s="18" t="s">
        <v>156</v>
      </c>
      <c r="C98" s="688">
        <v>32060</v>
      </c>
    </row>
    <row r="99" spans="1:3" ht="12" customHeight="1">
      <c r="A99" s="13" t="s">
        <v>104</v>
      </c>
      <c r="B99" s="7" t="s">
        <v>566</v>
      </c>
      <c r="C99" s="267">
        <v>1476</v>
      </c>
    </row>
    <row r="100" spans="1:3" ht="12" customHeight="1">
      <c r="A100" s="13" t="s">
        <v>105</v>
      </c>
      <c r="B100" s="109" t="s">
        <v>567</v>
      </c>
      <c r="C100" s="188"/>
    </row>
    <row r="101" spans="1:3" ht="12" customHeight="1">
      <c r="A101" s="13" t="s">
        <v>115</v>
      </c>
      <c r="B101" s="109" t="s">
        <v>568</v>
      </c>
      <c r="C101" s="188"/>
    </row>
    <row r="102" spans="1:3" ht="12" customHeight="1">
      <c r="A102" s="13" t="s">
        <v>116</v>
      </c>
      <c r="B102" s="107" t="s">
        <v>307</v>
      </c>
      <c r="C102" s="188"/>
    </row>
    <row r="103" spans="1:3" ht="12" customHeight="1">
      <c r="A103" s="13" t="s">
        <v>117</v>
      </c>
      <c r="B103" s="108" t="s">
        <v>308</v>
      </c>
      <c r="C103" s="188"/>
    </row>
    <row r="104" spans="1:3" ht="12" customHeight="1">
      <c r="A104" s="13" t="s">
        <v>118</v>
      </c>
      <c r="B104" s="108" t="s">
        <v>309</v>
      </c>
      <c r="C104" s="188"/>
    </row>
    <row r="105" spans="1:3" ht="12" customHeight="1">
      <c r="A105" s="13" t="s">
        <v>120</v>
      </c>
      <c r="B105" s="107" t="s">
        <v>310</v>
      </c>
      <c r="C105" s="188">
        <v>14753</v>
      </c>
    </row>
    <row r="106" spans="1:3" ht="12" customHeight="1">
      <c r="A106" s="13" t="s">
        <v>157</v>
      </c>
      <c r="B106" s="107" t="s">
        <v>311</v>
      </c>
      <c r="C106" s="188"/>
    </row>
    <row r="107" spans="1:3" ht="12" customHeight="1">
      <c r="A107" s="13" t="s">
        <v>305</v>
      </c>
      <c r="B107" s="108" t="s">
        <v>312</v>
      </c>
      <c r="C107" s="188"/>
    </row>
    <row r="108" spans="1:3" ht="12" customHeight="1">
      <c r="A108" s="12" t="s">
        <v>306</v>
      </c>
      <c r="B108" s="109" t="s">
        <v>313</v>
      </c>
      <c r="C108" s="188"/>
    </row>
    <row r="109" spans="1:3" ht="12" customHeight="1">
      <c r="A109" s="13" t="s">
        <v>569</v>
      </c>
      <c r="B109" s="109" t="s">
        <v>314</v>
      </c>
      <c r="C109" s="188"/>
    </row>
    <row r="110" spans="1:3" ht="12" customHeight="1">
      <c r="A110" s="15" t="s">
        <v>570</v>
      </c>
      <c r="B110" s="109" t="s">
        <v>315</v>
      </c>
      <c r="C110" s="688">
        <v>15831</v>
      </c>
    </row>
    <row r="111" spans="1:3" ht="12" customHeight="1">
      <c r="A111" s="13" t="s">
        <v>571</v>
      </c>
      <c r="B111" s="10" t="s">
        <v>49</v>
      </c>
      <c r="C111" s="186"/>
    </row>
    <row r="112" spans="1:3" ht="12" customHeight="1">
      <c r="A112" s="13" t="s">
        <v>572</v>
      </c>
      <c r="B112" s="7" t="s">
        <v>573</v>
      </c>
      <c r="C112" s="186"/>
    </row>
    <row r="113" spans="1:3" ht="12" customHeight="1" thickBot="1">
      <c r="A113" s="17" t="s">
        <v>574</v>
      </c>
      <c r="B113" s="637" t="s">
        <v>575</v>
      </c>
      <c r="C113" s="192"/>
    </row>
    <row r="114" spans="1:3" ht="12" customHeight="1" thickBot="1">
      <c r="A114" s="638" t="s">
        <v>18</v>
      </c>
      <c r="B114" s="639" t="s">
        <v>316</v>
      </c>
      <c r="C114" s="640">
        <f>+C115+C117+C119</f>
        <v>57154</v>
      </c>
    </row>
    <row r="115" spans="1:3" ht="12" customHeight="1">
      <c r="A115" s="14" t="s">
        <v>106</v>
      </c>
      <c r="B115" s="7" t="s">
        <v>178</v>
      </c>
      <c r="C115" s="689">
        <v>43945</v>
      </c>
    </row>
    <row r="116" spans="1:3" ht="12" customHeight="1">
      <c r="A116" s="14" t="s">
        <v>107</v>
      </c>
      <c r="B116" s="11" t="s">
        <v>320</v>
      </c>
      <c r="C116" s="318">
        <v>37148</v>
      </c>
    </row>
    <row r="117" spans="1:3" ht="12" customHeight="1">
      <c r="A117" s="14" t="s">
        <v>108</v>
      </c>
      <c r="B117" s="11" t="s">
        <v>158</v>
      </c>
      <c r="C117" s="687">
        <v>2015</v>
      </c>
    </row>
    <row r="118" spans="1:3" ht="12" customHeight="1">
      <c r="A118" s="14" t="s">
        <v>109</v>
      </c>
      <c r="B118" s="11" t="s">
        <v>321</v>
      </c>
      <c r="C118" s="163"/>
    </row>
    <row r="119" spans="1:3" ht="12" customHeight="1">
      <c r="A119" s="14" t="s">
        <v>110</v>
      </c>
      <c r="B119" s="182" t="s">
        <v>181</v>
      </c>
      <c r="C119" s="707">
        <v>11194</v>
      </c>
    </row>
    <row r="120" spans="1:3" ht="12" customHeight="1">
      <c r="A120" s="14" t="s">
        <v>119</v>
      </c>
      <c r="B120" s="181" t="s">
        <v>382</v>
      </c>
      <c r="C120" s="163"/>
    </row>
    <row r="121" spans="1:3" ht="12" customHeight="1">
      <c r="A121" s="14" t="s">
        <v>121</v>
      </c>
      <c r="B121" s="274" t="s">
        <v>326</v>
      </c>
      <c r="C121" s="163"/>
    </row>
    <row r="122" spans="1:3" ht="15.75">
      <c r="A122" s="14" t="s">
        <v>159</v>
      </c>
      <c r="B122" s="108" t="s">
        <v>309</v>
      </c>
      <c r="C122" s="163"/>
    </row>
    <row r="123" spans="1:3" ht="12" customHeight="1">
      <c r="A123" s="14" t="s">
        <v>160</v>
      </c>
      <c r="B123" s="108" t="s">
        <v>325</v>
      </c>
      <c r="C123" s="163"/>
    </row>
    <row r="124" spans="1:3" ht="12" customHeight="1">
      <c r="A124" s="14" t="s">
        <v>161</v>
      </c>
      <c r="B124" s="108" t="s">
        <v>324</v>
      </c>
      <c r="C124" s="163"/>
    </row>
    <row r="125" spans="1:3" ht="12" customHeight="1">
      <c r="A125" s="14" t="s">
        <v>317</v>
      </c>
      <c r="B125" s="108" t="s">
        <v>312</v>
      </c>
      <c r="C125" s="163"/>
    </row>
    <row r="126" spans="1:3" ht="12" customHeight="1">
      <c r="A126" s="14" t="s">
        <v>318</v>
      </c>
      <c r="B126" s="108" t="s">
        <v>323</v>
      </c>
      <c r="C126" s="163"/>
    </row>
    <row r="127" spans="1:3" ht="16.5" thickBot="1">
      <c r="A127" s="12" t="s">
        <v>319</v>
      </c>
      <c r="B127" s="108" t="s">
        <v>322</v>
      </c>
      <c r="C127" s="762">
        <v>11194</v>
      </c>
    </row>
    <row r="128" spans="1:3" ht="12" customHeight="1" thickBot="1">
      <c r="A128" s="19" t="s">
        <v>19</v>
      </c>
      <c r="B128" s="103" t="s">
        <v>576</v>
      </c>
      <c r="C128" s="185">
        <f>+C93+C114</f>
        <v>655676</v>
      </c>
    </row>
    <row r="129" spans="1:3" ht="12" customHeight="1" thickBot="1">
      <c r="A129" s="19" t="s">
        <v>20</v>
      </c>
      <c r="B129" s="103" t="s">
        <v>577</v>
      </c>
      <c r="C129" s="185">
        <f>+C130+C131+C132</f>
        <v>104109</v>
      </c>
    </row>
    <row r="130" spans="1:3" ht="12" customHeight="1">
      <c r="A130" s="14" t="s">
        <v>217</v>
      </c>
      <c r="B130" s="11" t="s">
        <v>578</v>
      </c>
      <c r="C130" s="690">
        <v>4109</v>
      </c>
    </row>
    <row r="131" spans="1:3" ht="12" customHeight="1">
      <c r="A131" s="14" t="s">
        <v>220</v>
      </c>
      <c r="B131" s="11" t="s">
        <v>579</v>
      </c>
      <c r="C131" s="163">
        <v>100000</v>
      </c>
    </row>
    <row r="132" spans="1:3" ht="12" customHeight="1" thickBot="1">
      <c r="A132" s="12" t="s">
        <v>221</v>
      </c>
      <c r="B132" s="11" t="s">
        <v>580</v>
      </c>
      <c r="C132" s="163"/>
    </row>
    <row r="133" spans="1:3" ht="12" customHeight="1" thickBot="1">
      <c r="A133" s="19" t="s">
        <v>21</v>
      </c>
      <c r="B133" s="103" t="s">
        <v>581</v>
      </c>
      <c r="C133" s="185">
        <f>SUM(C134:C139)</f>
        <v>0</v>
      </c>
    </row>
    <row r="134" spans="1:3" ht="12" customHeight="1">
      <c r="A134" s="14" t="s">
        <v>93</v>
      </c>
      <c r="B134" s="8" t="s">
        <v>582</v>
      </c>
      <c r="C134" s="163"/>
    </row>
    <row r="135" spans="1:3" ht="12" customHeight="1">
      <c r="A135" s="14" t="s">
        <v>94</v>
      </c>
      <c r="B135" s="8" t="s">
        <v>583</v>
      </c>
      <c r="C135" s="163"/>
    </row>
    <row r="136" spans="1:3" ht="12" customHeight="1">
      <c r="A136" s="14" t="s">
        <v>95</v>
      </c>
      <c r="B136" s="8" t="s">
        <v>584</v>
      </c>
      <c r="C136" s="163"/>
    </row>
    <row r="137" spans="1:3" ht="12" customHeight="1">
      <c r="A137" s="14" t="s">
        <v>146</v>
      </c>
      <c r="B137" s="8" t="s">
        <v>585</v>
      </c>
      <c r="C137" s="163"/>
    </row>
    <row r="138" spans="1:3" ht="12" customHeight="1">
      <c r="A138" s="14" t="s">
        <v>147</v>
      </c>
      <c r="B138" s="8" t="s">
        <v>586</v>
      </c>
      <c r="C138" s="163"/>
    </row>
    <row r="139" spans="1:3" ht="12" customHeight="1" thickBot="1">
      <c r="A139" s="12" t="s">
        <v>148</v>
      </c>
      <c r="B139" s="8" t="s">
        <v>587</v>
      </c>
      <c r="C139" s="163"/>
    </row>
    <row r="140" spans="1:3" ht="12" customHeight="1" thickBot="1">
      <c r="A140" s="19" t="s">
        <v>22</v>
      </c>
      <c r="B140" s="103" t="s">
        <v>588</v>
      </c>
      <c r="C140" s="190">
        <f>+C141+C142+C143+C144</f>
        <v>0</v>
      </c>
    </row>
    <row r="141" spans="1:3" ht="12" customHeight="1">
      <c r="A141" s="14" t="s">
        <v>96</v>
      </c>
      <c r="B141" s="8" t="s">
        <v>327</v>
      </c>
      <c r="C141" s="163"/>
    </row>
    <row r="142" spans="1:3" ht="12" customHeight="1">
      <c r="A142" s="14" t="s">
        <v>97</v>
      </c>
      <c r="B142" s="8" t="s">
        <v>328</v>
      </c>
      <c r="C142" s="163"/>
    </row>
    <row r="143" spans="1:3" ht="12" customHeight="1">
      <c r="A143" s="14" t="s">
        <v>241</v>
      </c>
      <c r="B143" s="8" t="s">
        <v>589</v>
      </c>
      <c r="C143" s="163"/>
    </row>
    <row r="144" spans="1:3" ht="12" customHeight="1" thickBot="1">
      <c r="A144" s="12" t="s">
        <v>242</v>
      </c>
      <c r="B144" s="6" t="s">
        <v>346</v>
      </c>
      <c r="C144" s="163"/>
    </row>
    <row r="145" spans="1:3" ht="12" customHeight="1" thickBot="1">
      <c r="A145" s="19" t="s">
        <v>23</v>
      </c>
      <c r="B145" s="103" t="s">
        <v>590</v>
      </c>
      <c r="C145" s="193">
        <f>SUM(C146:C150)</f>
        <v>0</v>
      </c>
    </row>
    <row r="146" spans="1:3" ht="12" customHeight="1">
      <c r="A146" s="14" t="s">
        <v>98</v>
      </c>
      <c r="B146" s="8" t="s">
        <v>591</v>
      </c>
      <c r="C146" s="163"/>
    </row>
    <row r="147" spans="1:3" ht="12" customHeight="1">
      <c r="A147" s="14" t="s">
        <v>99</v>
      </c>
      <c r="B147" s="8" t="s">
        <v>592</v>
      </c>
      <c r="C147" s="163"/>
    </row>
    <row r="148" spans="1:3" ht="12" customHeight="1">
      <c r="A148" s="14" t="s">
        <v>253</v>
      </c>
      <c r="B148" s="8" t="s">
        <v>593</v>
      </c>
      <c r="C148" s="163"/>
    </row>
    <row r="149" spans="1:3" ht="12" customHeight="1">
      <c r="A149" s="14" t="s">
        <v>254</v>
      </c>
      <c r="B149" s="8" t="s">
        <v>594</v>
      </c>
      <c r="C149" s="163"/>
    </row>
    <row r="150" spans="1:3" ht="12" customHeight="1" thickBot="1">
      <c r="A150" s="14" t="s">
        <v>595</v>
      </c>
      <c r="B150" s="8" t="s">
        <v>596</v>
      </c>
      <c r="C150" s="163"/>
    </row>
    <row r="151" spans="1:3" ht="12" customHeight="1" thickBot="1">
      <c r="A151" s="19" t="s">
        <v>24</v>
      </c>
      <c r="B151" s="103" t="s">
        <v>597</v>
      </c>
      <c r="C151" s="641"/>
    </row>
    <row r="152" spans="1:3" ht="12" customHeight="1" thickBot="1">
      <c r="A152" s="19" t="s">
        <v>25</v>
      </c>
      <c r="B152" s="103" t="s">
        <v>598</v>
      </c>
      <c r="C152" s="641"/>
    </row>
    <row r="153" spans="1:9" ht="15" customHeight="1" thickBot="1">
      <c r="A153" s="19" t="s">
        <v>26</v>
      </c>
      <c r="B153" s="103" t="s">
        <v>599</v>
      </c>
      <c r="C153" s="288">
        <f>+C129+C133+C140+C145+C151+C152</f>
        <v>104109</v>
      </c>
      <c r="F153" s="289"/>
      <c r="G153" s="290"/>
      <c r="H153" s="290"/>
      <c r="I153" s="290"/>
    </row>
    <row r="154" spans="1:3" s="277" customFormat="1" ht="12.75" customHeight="1" thickBot="1">
      <c r="A154" s="183" t="s">
        <v>27</v>
      </c>
      <c r="B154" s="261" t="s">
        <v>600</v>
      </c>
      <c r="C154" s="288">
        <f>+C128+C153</f>
        <v>759785</v>
      </c>
    </row>
    <row r="155" ht="7.5" customHeight="1"/>
    <row r="156" spans="1:3" ht="15.75">
      <c r="A156" s="786" t="s">
        <v>329</v>
      </c>
      <c r="B156" s="786"/>
      <c r="C156" s="786"/>
    </row>
    <row r="157" spans="1:3" ht="15" customHeight="1" thickBot="1">
      <c r="A157" s="783" t="s">
        <v>135</v>
      </c>
      <c r="B157" s="783"/>
      <c r="C157" s="194" t="s">
        <v>179</v>
      </c>
    </row>
    <row r="158" spans="1:4" ht="13.5" customHeight="1" thickBot="1">
      <c r="A158" s="19">
        <v>1</v>
      </c>
      <c r="B158" s="28" t="s">
        <v>601</v>
      </c>
      <c r="C158" s="185">
        <f>+C62-C128</f>
        <v>-183592</v>
      </c>
      <c r="D158" s="291"/>
    </row>
    <row r="159" spans="1:3" ht="27.75" customHeight="1" thickBot="1">
      <c r="A159" s="19" t="s">
        <v>18</v>
      </c>
      <c r="B159" s="28" t="s">
        <v>602</v>
      </c>
      <c r="C159" s="185">
        <f>+C86-C153</f>
        <v>-3534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24/2015.(VIII.4.) 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L13" sqref="L13"/>
    </sheetView>
  </sheetViews>
  <sheetFormatPr defaultColWidth="10.625" defaultRowHeight="12.75"/>
  <cols>
    <col min="1" max="1" width="27.625" style="379" bestFit="1" customWidth="1"/>
    <col min="2" max="2" width="9.625" style="379" customWidth="1"/>
    <col min="3" max="3" width="10.625" style="379" customWidth="1"/>
    <col min="4" max="4" width="10.875" style="379" customWidth="1"/>
    <col min="5" max="5" width="10.375" style="379" customWidth="1"/>
    <col min="6" max="6" width="9.625" style="379" customWidth="1"/>
    <col min="7" max="7" width="8.625" style="379" bestFit="1" customWidth="1"/>
    <col min="8" max="8" width="11.00390625" style="379" customWidth="1"/>
    <col min="9" max="9" width="8.875" style="379" customWidth="1"/>
    <col min="10" max="10" width="10.375" style="379" bestFit="1" customWidth="1"/>
    <col min="11" max="16384" width="10.625" style="379" customWidth="1"/>
  </cols>
  <sheetData>
    <row r="1" spans="1:10" ht="12.75">
      <c r="A1" s="377"/>
      <c r="B1" s="377"/>
      <c r="C1" s="377"/>
      <c r="D1" s="377"/>
      <c r="E1" s="377"/>
      <c r="F1" s="377"/>
      <c r="H1" s="380"/>
      <c r="I1" s="380"/>
      <c r="J1" s="378"/>
    </row>
    <row r="2" spans="1:10" ht="12.75">
      <c r="A2" s="377"/>
      <c r="B2" s="377"/>
      <c r="C2" s="377"/>
      <c r="D2" s="377"/>
      <c r="E2" s="377"/>
      <c r="F2" s="377"/>
      <c r="G2" s="381"/>
      <c r="H2" s="381"/>
      <c r="I2" s="381"/>
      <c r="J2" s="382"/>
    </row>
    <row r="3" spans="1:10" ht="12.75">
      <c r="A3" s="377"/>
      <c r="B3" s="377"/>
      <c r="C3" s="377"/>
      <c r="D3" s="377"/>
      <c r="E3" s="377"/>
      <c r="F3" s="377"/>
      <c r="G3" s="381"/>
      <c r="H3" s="381"/>
      <c r="I3" s="381"/>
      <c r="J3" s="381"/>
    </row>
    <row r="4" spans="1:10" ht="19.5">
      <c r="A4" s="386" t="s">
        <v>411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19.5">
      <c r="A5" s="386" t="s">
        <v>534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1:10" ht="13.5" thickBot="1">
      <c r="A6" s="377"/>
      <c r="B6" s="377"/>
      <c r="C6" s="377"/>
      <c r="D6" s="377"/>
      <c r="E6" s="377"/>
      <c r="F6" s="377"/>
      <c r="G6" s="377"/>
      <c r="H6" s="377"/>
      <c r="I6" s="377"/>
      <c r="J6" s="377"/>
    </row>
    <row r="7" spans="1:10" ht="15.75" customHeight="1" thickBot="1">
      <c r="A7" s="415"/>
      <c r="B7" s="802" t="s">
        <v>412</v>
      </c>
      <c r="C7" s="803"/>
      <c r="D7" s="804"/>
      <c r="E7" s="802" t="s">
        <v>413</v>
      </c>
      <c r="F7" s="803"/>
      <c r="G7" s="803"/>
      <c r="H7" s="803"/>
      <c r="I7" s="803"/>
      <c r="J7" s="804"/>
    </row>
    <row r="8" spans="1:10" ht="15.75" customHeight="1">
      <c r="A8" s="416" t="s">
        <v>399</v>
      </c>
      <c r="B8" s="417" t="s">
        <v>414</v>
      </c>
      <c r="C8" s="418" t="s">
        <v>415</v>
      </c>
      <c r="D8" s="419" t="s">
        <v>416</v>
      </c>
      <c r="E8" s="417" t="s">
        <v>417</v>
      </c>
      <c r="F8" s="418" t="s">
        <v>418</v>
      </c>
      <c r="G8" s="418" t="s">
        <v>419</v>
      </c>
      <c r="H8" s="420" t="s">
        <v>420</v>
      </c>
      <c r="I8" s="420" t="s">
        <v>421</v>
      </c>
      <c r="J8" s="715" t="s">
        <v>416</v>
      </c>
    </row>
    <row r="9" spans="1:10" ht="15.75" customHeight="1" thickBot="1">
      <c r="A9" s="421" t="s">
        <v>400</v>
      </c>
      <c r="B9" s="422" t="s">
        <v>422</v>
      </c>
      <c r="C9" s="423" t="s">
        <v>423</v>
      </c>
      <c r="D9" s="424" t="s">
        <v>424</v>
      </c>
      <c r="E9" s="422" t="s">
        <v>425</v>
      </c>
      <c r="F9" s="423" t="s">
        <v>426</v>
      </c>
      <c r="G9" s="423" t="s">
        <v>427</v>
      </c>
      <c r="H9" s="425" t="s">
        <v>428</v>
      </c>
      <c r="I9" s="425" t="s">
        <v>427</v>
      </c>
      <c r="J9" s="716" t="s">
        <v>429</v>
      </c>
    </row>
    <row r="10" spans="1:10" ht="15.75" customHeight="1">
      <c r="A10" s="426" t="s">
        <v>430</v>
      </c>
      <c r="B10" s="717">
        <v>143951</v>
      </c>
      <c r="C10" s="718">
        <f aca="true" t="shared" si="0" ref="C10:C16">J10-B10</f>
        <v>181386</v>
      </c>
      <c r="D10" s="773">
        <f aca="true" t="shared" si="1" ref="D10:D16">SUM(B10:C10)</f>
        <v>325337</v>
      </c>
      <c r="E10" s="719">
        <v>60288</v>
      </c>
      <c r="F10" s="720">
        <v>18030</v>
      </c>
      <c r="G10" s="720">
        <v>243497</v>
      </c>
      <c r="H10" s="720"/>
      <c r="I10" s="721">
        <v>3522</v>
      </c>
      <c r="J10" s="722">
        <f aca="true" t="shared" si="2" ref="J10:J16">SUM(E10:I10)</f>
        <v>325337</v>
      </c>
    </row>
    <row r="11" spans="1:10" ht="15.75" customHeight="1">
      <c r="A11" s="427" t="s">
        <v>431</v>
      </c>
      <c r="B11" s="774">
        <v>16932</v>
      </c>
      <c r="C11" s="723">
        <f t="shared" si="0"/>
        <v>264200</v>
      </c>
      <c r="D11" s="729">
        <f t="shared" si="1"/>
        <v>281132</v>
      </c>
      <c r="E11" s="724">
        <v>162310</v>
      </c>
      <c r="F11" s="725">
        <v>46270</v>
      </c>
      <c r="G11" s="725">
        <v>69691</v>
      </c>
      <c r="H11" s="725"/>
      <c r="I11" s="726">
        <v>2861</v>
      </c>
      <c r="J11" s="727">
        <f t="shared" si="2"/>
        <v>281132</v>
      </c>
    </row>
    <row r="12" spans="1:10" ht="15.75" customHeight="1">
      <c r="A12" s="427" t="s">
        <v>386</v>
      </c>
      <c r="B12" s="774">
        <v>11136</v>
      </c>
      <c r="C12" s="723">
        <f t="shared" si="0"/>
        <v>41663</v>
      </c>
      <c r="D12" s="729">
        <f t="shared" si="1"/>
        <v>52799</v>
      </c>
      <c r="E12" s="724">
        <v>19555</v>
      </c>
      <c r="F12" s="725">
        <v>5222</v>
      </c>
      <c r="G12" s="725">
        <v>24944</v>
      </c>
      <c r="H12" s="725"/>
      <c r="I12" s="726">
        <v>3078</v>
      </c>
      <c r="J12" s="727">
        <f t="shared" si="2"/>
        <v>52799</v>
      </c>
    </row>
    <row r="13" spans="1:10" ht="15.75" customHeight="1">
      <c r="A13" s="427" t="s">
        <v>387</v>
      </c>
      <c r="B13" s="774">
        <v>8149</v>
      </c>
      <c r="C13" s="723">
        <f t="shared" si="0"/>
        <v>21397</v>
      </c>
      <c r="D13" s="729">
        <f t="shared" si="1"/>
        <v>29546</v>
      </c>
      <c r="E13" s="724">
        <v>10778</v>
      </c>
      <c r="F13" s="725">
        <v>2949</v>
      </c>
      <c r="G13" s="725">
        <v>15793</v>
      </c>
      <c r="H13" s="725"/>
      <c r="I13" s="726">
        <v>26</v>
      </c>
      <c r="J13" s="727">
        <f t="shared" si="2"/>
        <v>29546</v>
      </c>
    </row>
    <row r="14" spans="1:10" s="400" customFormat="1" ht="18" customHeight="1">
      <c r="A14" s="428" t="s">
        <v>713</v>
      </c>
      <c r="B14" s="728">
        <v>236742</v>
      </c>
      <c r="C14" s="723">
        <f t="shared" si="0"/>
        <v>318345</v>
      </c>
      <c r="D14" s="729">
        <f t="shared" si="1"/>
        <v>555087</v>
      </c>
      <c r="E14" s="624">
        <v>275217</v>
      </c>
      <c r="F14" s="429">
        <v>75908</v>
      </c>
      <c r="G14" s="429">
        <v>197431</v>
      </c>
      <c r="H14" s="429"/>
      <c r="I14" s="647">
        <v>6531</v>
      </c>
      <c r="J14" s="730">
        <f t="shared" si="2"/>
        <v>555087</v>
      </c>
    </row>
    <row r="15" spans="1:10" s="400" customFormat="1" ht="18" customHeight="1">
      <c r="A15" s="428" t="s">
        <v>405</v>
      </c>
      <c r="B15" s="728">
        <v>5702</v>
      </c>
      <c r="C15" s="723">
        <f t="shared" si="0"/>
        <v>47016</v>
      </c>
      <c r="D15" s="729">
        <f t="shared" si="1"/>
        <v>52718</v>
      </c>
      <c r="E15" s="624">
        <v>31649</v>
      </c>
      <c r="F15" s="429">
        <v>8440</v>
      </c>
      <c r="G15" s="429">
        <v>12400</v>
      </c>
      <c r="H15" s="429"/>
      <c r="I15" s="647">
        <v>229</v>
      </c>
      <c r="J15" s="730">
        <f t="shared" si="2"/>
        <v>52718</v>
      </c>
    </row>
    <row r="16" spans="1:10" s="400" customFormat="1" ht="18" customHeight="1" thickBot="1">
      <c r="A16" s="430" t="s">
        <v>407</v>
      </c>
      <c r="B16" s="753">
        <v>12710</v>
      </c>
      <c r="C16" s="731">
        <f t="shared" si="0"/>
        <v>259602</v>
      </c>
      <c r="D16" s="732">
        <f t="shared" si="1"/>
        <v>272312</v>
      </c>
      <c r="E16" s="754">
        <v>109106</v>
      </c>
      <c r="F16" s="755">
        <v>29857</v>
      </c>
      <c r="G16" s="755">
        <v>54078</v>
      </c>
      <c r="H16" s="755">
        <v>72887</v>
      </c>
      <c r="I16" s="775">
        <v>6384</v>
      </c>
      <c r="J16" s="733">
        <f t="shared" si="2"/>
        <v>272312</v>
      </c>
    </row>
    <row r="17" spans="1:10" s="400" customFormat="1" ht="18" customHeight="1" thickBot="1">
      <c r="A17" s="431" t="s">
        <v>432</v>
      </c>
      <c r="B17" s="432">
        <f aca="true" t="shared" si="3" ref="B17:J17">SUM(B10:B16)</f>
        <v>435322</v>
      </c>
      <c r="C17" s="432">
        <f t="shared" si="3"/>
        <v>1133609</v>
      </c>
      <c r="D17" s="432">
        <f t="shared" si="3"/>
        <v>1568931</v>
      </c>
      <c r="E17" s="432">
        <f t="shared" si="3"/>
        <v>668903</v>
      </c>
      <c r="F17" s="432">
        <f t="shared" si="3"/>
        <v>186676</v>
      </c>
      <c r="G17" s="432">
        <f t="shared" si="3"/>
        <v>617834</v>
      </c>
      <c r="H17" s="432">
        <f t="shared" si="3"/>
        <v>72887</v>
      </c>
      <c r="I17" s="734">
        <f t="shared" si="3"/>
        <v>22631</v>
      </c>
      <c r="J17" s="433">
        <f t="shared" si="3"/>
        <v>1568931</v>
      </c>
    </row>
    <row r="26" ht="12.75">
      <c r="J26" s="582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&amp;R30. melléklet a 24/2015.(VIII.4.)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34"/>
  <dimension ref="D1:Q25"/>
  <sheetViews>
    <sheetView zoomScalePageLayoutView="0" workbookViewId="0" topLeftCell="D4">
      <selection activeCell="H17" sqref="H17"/>
    </sheetView>
  </sheetViews>
  <sheetFormatPr defaultColWidth="10.625" defaultRowHeight="12.75"/>
  <cols>
    <col min="1" max="2" width="9.375" style="379" hidden="1" customWidth="1"/>
    <col min="3" max="3" width="58.125" style="379" hidden="1" customWidth="1"/>
    <col min="4" max="4" width="55.00390625" style="379" customWidth="1"/>
    <col min="5" max="5" width="14.375" style="379" customWidth="1"/>
    <col min="6" max="6" width="9.625" style="379" customWidth="1"/>
    <col min="7" max="7" width="10.625" style="379" customWidth="1"/>
    <col min="8" max="8" width="10.875" style="379" customWidth="1"/>
    <col min="9" max="9" width="10.375" style="379" customWidth="1"/>
    <col min="10" max="10" width="9.625" style="379" customWidth="1"/>
    <col min="11" max="11" width="8.625" style="379" bestFit="1" customWidth="1"/>
    <col min="12" max="12" width="11.00390625" style="379" customWidth="1"/>
    <col min="13" max="13" width="8.875" style="379" customWidth="1"/>
    <col min="14" max="16" width="10.375" style="379" bestFit="1" customWidth="1"/>
    <col min="17" max="17" width="11.125" style="379" customWidth="1"/>
    <col min="18" max="16384" width="10.625" style="379" customWidth="1"/>
  </cols>
  <sheetData>
    <row r="1" spans="4:17" ht="12.75">
      <c r="D1" s="377"/>
      <c r="E1" s="378"/>
      <c r="F1" s="377"/>
      <c r="G1" s="377"/>
      <c r="H1" s="377"/>
      <c r="I1" s="377"/>
      <c r="J1" s="377"/>
      <c r="L1" s="380"/>
      <c r="M1" s="380"/>
      <c r="N1" s="378"/>
      <c r="O1" s="378"/>
      <c r="P1" s="378"/>
      <c r="Q1" s="378"/>
    </row>
    <row r="2" spans="4:17" ht="12.75">
      <c r="D2" s="377"/>
      <c r="E2" s="807"/>
      <c r="F2" s="807"/>
      <c r="G2" s="377"/>
      <c r="H2" s="377"/>
      <c r="I2" s="377"/>
      <c r="J2" s="377"/>
      <c r="K2" s="381"/>
      <c r="L2" s="381"/>
      <c r="M2" s="381"/>
      <c r="N2" s="382"/>
      <c r="O2" s="383"/>
      <c r="P2" s="383"/>
      <c r="Q2" s="383"/>
    </row>
    <row r="3" spans="4:17" ht="12.75">
      <c r="D3" s="377"/>
      <c r="E3" s="377"/>
      <c r="F3" s="377"/>
      <c r="G3" s="377"/>
      <c r="H3" s="377"/>
      <c r="I3" s="377"/>
      <c r="J3" s="377"/>
      <c r="K3" s="381"/>
      <c r="L3" s="381"/>
      <c r="M3" s="381"/>
      <c r="N3" s="381"/>
      <c r="O3" s="381"/>
      <c r="P3" s="381"/>
      <c r="Q3" s="384"/>
    </row>
    <row r="4" spans="4:17" ht="19.5">
      <c r="D4" s="385" t="s">
        <v>397</v>
      </c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</row>
    <row r="5" spans="4:17" ht="19.5"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</row>
    <row r="6" spans="4:17" ht="13.5" thickBot="1">
      <c r="D6" s="377"/>
      <c r="E6" s="38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88"/>
    </row>
    <row r="7" spans="4:17" ht="15.75" customHeight="1">
      <c r="D7" s="389"/>
      <c r="E7" s="805" t="s">
        <v>398</v>
      </c>
      <c r="F7" s="390"/>
      <c r="G7" s="391"/>
      <c r="H7" s="391"/>
      <c r="I7" s="390"/>
      <c r="J7" s="391"/>
      <c r="K7" s="391"/>
      <c r="L7" s="391"/>
      <c r="M7" s="391"/>
      <c r="N7" s="391"/>
      <c r="O7" s="392"/>
      <c r="P7" s="393"/>
      <c r="Q7" s="393"/>
    </row>
    <row r="8" spans="4:17" ht="15.75" customHeight="1">
      <c r="D8" s="394" t="s">
        <v>399</v>
      </c>
      <c r="E8" s="806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</row>
    <row r="9" spans="4:17" ht="15.75" customHeight="1" thickBot="1">
      <c r="D9" s="395" t="s">
        <v>400</v>
      </c>
      <c r="E9" s="577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</row>
    <row r="10" spans="4:17" s="400" customFormat="1" ht="18" customHeight="1">
      <c r="D10" s="396" t="s">
        <v>401</v>
      </c>
      <c r="E10" s="487">
        <v>35</v>
      </c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8"/>
      <c r="Q10" s="399"/>
    </row>
    <row r="11" spans="4:17" s="400" customFormat="1" ht="18" customHeight="1">
      <c r="D11" s="396" t="s">
        <v>469</v>
      </c>
      <c r="E11" s="48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8"/>
      <c r="Q11" s="399"/>
    </row>
    <row r="12" spans="4:17" s="400" customFormat="1" ht="18" customHeight="1">
      <c r="D12" s="401" t="s">
        <v>402</v>
      </c>
      <c r="E12" s="434">
        <v>57</v>
      </c>
      <c r="F12" s="402"/>
      <c r="G12" s="397"/>
      <c r="H12" s="397"/>
      <c r="I12" s="403"/>
      <c r="J12" s="403"/>
      <c r="K12" s="403"/>
      <c r="L12" s="403"/>
      <c r="M12" s="403"/>
      <c r="N12" s="397"/>
      <c r="O12" s="397"/>
      <c r="P12" s="404"/>
      <c r="Q12" s="405"/>
    </row>
    <row r="13" spans="4:17" s="400" customFormat="1" ht="18" customHeight="1">
      <c r="D13" s="406" t="s">
        <v>403</v>
      </c>
      <c r="E13" s="648">
        <v>9.75</v>
      </c>
      <c r="F13" s="397"/>
      <c r="G13" s="397"/>
      <c r="H13" s="397"/>
      <c r="I13" s="403"/>
      <c r="J13" s="403"/>
      <c r="K13" s="403"/>
      <c r="L13" s="403"/>
      <c r="M13" s="403"/>
      <c r="N13" s="397"/>
      <c r="O13" s="397"/>
      <c r="P13" s="403"/>
      <c r="Q13" s="405"/>
    </row>
    <row r="14" spans="4:17" s="400" customFormat="1" ht="18" customHeight="1">
      <c r="D14" s="401" t="s">
        <v>404</v>
      </c>
      <c r="E14" s="434">
        <v>7</v>
      </c>
      <c r="F14" s="402"/>
      <c r="G14" s="397"/>
      <c r="H14" s="397"/>
      <c r="I14" s="403"/>
      <c r="J14" s="403"/>
      <c r="K14" s="403"/>
      <c r="L14" s="403"/>
      <c r="M14" s="403"/>
      <c r="N14" s="397"/>
      <c r="O14" s="397"/>
      <c r="P14" s="404"/>
      <c r="Q14" s="405"/>
    </row>
    <row r="15" spans="4:17" s="400" customFormat="1" ht="18" customHeight="1">
      <c r="D15" s="407" t="s">
        <v>405</v>
      </c>
      <c r="E15" s="486">
        <v>19</v>
      </c>
      <c r="F15" s="402"/>
      <c r="G15" s="397"/>
      <c r="H15" s="397"/>
      <c r="I15" s="403"/>
      <c r="J15" s="403"/>
      <c r="K15" s="403"/>
      <c r="L15" s="403"/>
      <c r="M15" s="403"/>
      <c r="N15" s="397"/>
      <c r="O15" s="397"/>
      <c r="P15" s="404"/>
      <c r="Q15" s="405"/>
    </row>
    <row r="16" spans="4:17" s="400" customFormat="1" ht="18" customHeight="1">
      <c r="D16" s="407" t="s">
        <v>468</v>
      </c>
      <c r="E16" s="486"/>
      <c r="F16" s="402"/>
      <c r="G16" s="397"/>
      <c r="H16" s="397"/>
      <c r="I16" s="403"/>
      <c r="J16" s="403"/>
      <c r="K16" s="403"/>
      <c r="L16" s="403"/>
      <c r="M16" s="403"/>
      <c r="N16" s="397"/>
      <c r="O16" s="397"/>
      <c r="P16" s="404"/>
      <c r="Q16" s="405"/>
    </row>
    <row r="17" spans="4:17" s="400" customFormat="1" ht="18" customHeight="1">
      <c r="D17" s="407" t="s">
        <v>406</v>
      </c>
      <c r="E17" s="486">
        <v>160.3</v>
      </c>
      <c r="F17" s="402"/>
      <c r="G17" s="397"/>
      <c r="H17" s="397"/>
      <c r="I17" s="403"/>
      <c r="J17" s="403"/>
      <c r="K17" s="403"/>
      <c r="L17" s="403"/>
      <c r="M17" s="403"/>
      <c r="N17" s="397"/>
      <c r="O17" s="397"/>
      <c r="P17" s="404"/>
      <c r="Q17" s="405"/>
    </row>
    <row r="18" spans="4:17" s="400" customFormat="1" ht="18" customHeight="1">
      <c r="D18" s="407" t="s">
        <v>729</v>
      </c>
      <c r="E18" s="486">
        <v>4</v>
      </c>
      <c r="F18" s="402"/>
      <c r="G18" s="397"/>
      <c r="H18" s="397"/>
      <c r="I18" s="403"/>
      <c r="J18" s="403"/>
      <c r="K18" s="403"/>
      <c r="L18" s="403"/>
      <c r="M18" s="403"/>
      <c r="N18" s="397"/>
      <c r="O18" s="397"/>
      <c r="P18" s="404"/>
      <c r="Q18" s="405"/>
    </row>
    <row r="19" spans="4:17" s="377" customFormat="1" ht="13.5" thickBot="1">
      <c r="D19" s="408" t="s">
        <v>407</v>
      </c>
      <c r="E19" s="409">
        <v>42</v>
      </c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</row>
    <row r="20" spans="4:17" s="377" customFormat="1" ht="13.5" thickBot="1">
      <c r="D20" s="411" t="s">
        <v>408</v>
      </c>
      <c r="E20" s="620">
        <f>SUM(E10:E19)</f>
        <v>334.05</v>
      </c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</row>
    <row r="21" spans="4:17" s="377" customFormat="1" ht="13.5" thickBot="1">
      <c r="D21" s="573" t="s">
        <v>514</v>
      </c>
      <c r="E21" s="620">
        <f>E10+E12+E13+E14+E15+E17+E19</f>
        <v>330.05</v>
      </c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</row>
    <row r="22" spans="4:17" s="377" customFormat="1" ht="15.75">
      <c r="D22" s="574" t="s">
        <v>175</v>
      </c>
      <c r="E22" s="435">
        <v>2</v>
      </c>
      <c r="F22" s="412"/>
      <c r="G22" s="412"/>
      <c r="H22" s="412"/>
      <c r="I22" s="412"/>
      <c r="J22" s="412"/>
      <c r="K22" s="412"/>
      <c r="L22" s="412"/>
      <c r="M22" s="412"/>
      <c r="N22" s="412"/>
      <c r="O22" s="413"/>
      <c r="P22" s="412"/>
      <c r="Q22" s="412"/>
    </row>
    <row r="23" spans="4:17" s="377" customFormat="1" ht="12.75">
      <c r="D23" s="575" t="s">
        <v>409</v>
      </c>
      <c r="E23" s="686">
        <v>303</v>
      </c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</row>
    <row r="24" spans="4:17" s="377" customFormat="1" ht="13.5" thickBot="1">
      <c r="D24" s="414" t="s">
        <v>410</v>
      </c>
      <c r="E24" s="621">
        <f>SUM(E21:E23)</f>
        <v>635.05</v>
      </c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</row>
    <row r="25" spans="4:5" ht="13.5" thickBot="1">
      <c r="D25" s="576" t="s">
        <v>515</v>
      </c>
      <c r="E25" s="625">
        <f>E21+E22</f>
        <v>332.05</v>
      </c>
    </row>
  </sheetData>
  <sheetProtection/>
  <mergeCells count="2">
    <mergeCell ref="E7:E8"/>
    <mergeCell ref="E2:F2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&amp;R31. melléklet a 24/2015.(VIII.4.)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99">
    <pageSetUpPr fitToPage="1"/>
  </sheetPr>
  <dimension ref="A1:F28"/>
  <sheetViews>
    <sheetView workbookViewId="0" topLeftCell="A1">
      <selection activeCell="G14" sqref="G14"/>
    </sheetView>
  </sheetViews>
  <sheetFormatPr defaultColWidth="10.625" defaultRowHeight="12.75"/>
  <cols>
    <col min="1" max="1" width="10.00390625" style="335" customWidth="1"/>
    <col min="2" max="2" width="37.375" style="335" customWidth="1"/>
    <col min="3" max="3" width="24.875" style="335" customWidth="1"/>
    <col min="4" max="4" width="22.625" style="335" customWidth="1"/>
    <col min="5" max="16384" width="10.625" style="335" customWidth="1"/>
  </cols>
  <sheetData>
    <row r="1" spans="1:4" ht="15.75">
      <c r="A1" s="333"/>
      <c r="B1" s="333"/>
      <c r="C1" s="333"/>
      <c r="D1" s="334"/>
    </row>
    <row r="2" spans="1:4" ht="15.75">
      <c r="A2" s="333"/>
      <c r="B2" s="333"/>
      <c r="C2" s="333"/>
      <c r="D2" s="336"/>
    </row>
    <row r="3" spans="1:4" ht="15.75">
      <c r="A3" s="333"/>
      <c r="B3" s="333"/>
      <c r="C3" s="333"/>
      <c r="D3" s="334"/>
    </row>
    <row r="4" spans="1:4" ht="15.75">
      <c r="A4" s="333"/>
      <c r="B4" s="333"/>
      <c r="C4" s="333"/>
      <c r="D4" s="337"/>
    </row>
    <row r="5" spans="1:4" ht="15.75">
      <c r="A5" s="333"/>
      <c r="B5" s="333"/>
      <c r="C5" s="333"/>
      <c r="D5" s="337"/>
    </row>
    <row r="6" spans="1:4" ht="15.75">
      <c r="A6" s="333"/>
      <c r="B6" s="333"/>
      <c r="C6" s="333"/>
      <c r="D6" s="338"/>
    </row>
    <row r="7" spans="1:4" ht="19.5">
      <c r="A7" s="339" t="s">
        <v>388</v>
      </c>
      <c r="B7" s="339"/>
      <c r="C7" s="339"/>
      <c r="D7" s="340"/>
    </row>
    <row r="8" spans="1:4" ht="19.5">
      <c r="A8" s="339" t="s">
        <v>535</v>
      </c>
      <c r="B8" s="339"/>
      <c r="C8" s="339"/>
      <c r="D8" s="340"/>
    </row>
    <row r="9" spans="1:4" ht="19.5">
      <c r="A9" s="339"/>
      <c r="B9" s="339"/>
      <c r="C9" s="339"/>
      <c r="D9" s="340"/>
    </row>
    <row r="10" spans="1:4" ht="19.5">
      <c r="A10" s="339"/>
      <c r="B10" s="339"/>
      <c r="C10" s="339"/>
      <c r="D10" s="340"/>
    </row>
    <row r="11" spans="1:4" ht="19.5">
      <c r="A11" s="339"/>
      <c r="B11" s="339"/>
      <c r="C11" s="339"/>
      <c r="D11" s="340"/>
    </row>
    <row r="12" spans="1:4" ht="19.5">
      <c r="A12" s="339"/>
      <c r="B12" s="339"/>
      <c r="C12" s="339"/>
      <c r="D12" s="340"/>
    </row>
    <row r="13" spans="1:4" ht="16.5" thickBot="1">
      <c r="A13" s="333"/>
      <c r="B13" s="333"/>
      <c r="C13" s="333"/>
      <c r="D13" s="341" t="s">
        <v>389</v>
      </c>
    </row>
    <row r="14" spans="1:4" s="346" customFormat="1" ht="33" customHeight="1" thickBot="1">
      <c r="A14" s="342" t="s">
        <v>64</v>
      </c>
      <c r="B14" s="343"/>
      <c r="C14" s="344"/>
      <c r="D14" s="345" t="s">
        <v>56</v>
      </c>
    </row>
    <row r="15" spans="1:6" ht="15.75">
      <c r="A15" s="347" t="s">
        <v>60</v>
      </c>
      <c r="B15" s="348"/>
      <c r="C15" s="349"/>
      <c r="D15" s="697">
        <v>1282</v>
      </c>
      <c r="E15" s="350"/>
      <c r="F15" s="351"/>
    </row>
    <row r="16" spans="1:6" ht="15.75">
      <c r="A16" s="352" t="s">
        <v>390</v>
      </c>
      <c r="B16" s="353"/>
      <c r="C16" s="354"/>
      <c r="D16" s="355"/>
      <c r="E16" s="351"/>
      <c r="F16" s="351"/>
    </row>
    <row r="17" spans="1:6" ht="12.75">
      <c r="A17" s="356" t="s">
        <v>391</v>
      </c>
      <c r="B17" s="357"/>
      <c r="C17" s="358"/>
      <c r="D17" s="359">
        <v>0</v>
      </c>
      <c r="E17" s="360"/>
      <c r="F17" s="361"/>
    </row>
    <row r="18" spans="1:6" ht="12.75">
      <c r="A18" s="356" t="s">
        <v>392</v>
      </c>
      <c r="B18" s="357"/>
      <c r="C18" s="358"/>
      <c r="D18" s="359">
        <v>7600</v>
      </c>
      <c r="E18" s="362"/>
      <c r="F18" s="361"/>
    </row>
    <row r="19" spans="1:6" ht="12.75">
      <c r="A19" s="356" t="s">
        <v>393</v>
      </c>
      <c r="B19" s="357"/>
      <c r="C19" s="358"/>
      <c r="D19" s="594"/>
      <c r="E19" s="362"/>
      <c r="F19" s="361"/>
    </row>
    <row r="20" spans="1:6" ht="12.75">
      <c r="A20" s="363" t="s">
        <v>394</v>
      </c>
      <c r="B20" s="357"/>
      <c r="C20" s="358"/>
      <c r="D20" s="359"/>
      <c r="E20" s="362"/>
      <c r="F20" s="364"/>
    </row>
    <row r="21" spans="1:6" ht="12.75">
      <c r="A21" s="356" t="s">
        <v>659</v>
      </c>
      <c r="B21" s="357"/>
      <c r="C21" s="358"/>
      <c r="D21" s="359">
        <v>1005</v>
      </c>
      <c r="E21" s="362"/>
      <c r="F21" s="364"/>
    </row>
    <row r="22" spans="1:6" ht="12.75">
      <c r="A22" s="356" t="s">
        <v>638</v>
      </c>
      <c r="B22" s="357"/>
      <c r="C22" s="358"/>
      <c r="D22" s="359">
        <v>1606</v>
      </c>
      <c r="E22" s="362"/>
      <c r="F22" s="364"/>
    </row>
    <row r="23" spans="1:6" ht="12.75">
      <c r="A23" s="365" t="s">
        <v>433</v>
      </c>
      <c r="B23" s="366"/>
      <c r="C23" s="358"/>
      <c r="D23" s="359">
        <v>33000</v>
      </c>
      <c r="E23" s="362"/>
      <c r="F23" s="361"/>
    </row>
    <row r="24" spans="1:6" ht="12.75">
      <c r="A24" s="365" t="s">
        <v>639</v>
      </c>
      <c r="B24" s="367"/>
      <c r="C24" s="368"/>
      <c r="D24" s="594">
        <v>5632</v>
      </c>
      <c r="E24" s="362"/>
      <c r="F24" s="361"/>
    </row>
    <row r="25" spans="1:6" ht="12.75">
      <c r="A25" s="356"/>
      <c r="B25" s="357"/>
      <c r="C25" s="358"/>
      <c r="D25" s="369"/>
      <c r="E25" s="362"/>
      <c r="F25" s="361"/>
    </row>
    <row r="26" spans="1:4" ht="15.75">
      <c r="A26" s="352" t="s">
        <v>395</v>
      </c>
      <c r="B26" s="370"/>
      <c r="C26" s="371"/>
      <c r="D26" s="372">
        <f>SUM(D17:D25)</f>
        <v>48843</v>
      </c>
    </row>
    <row r="27" spans="1:4" ht="15.75">
      <c r="A27" s="352"/>
      <c r="B27" s="370"/>
      <c r="C27" s="371"/>
      <c r="D27" s="371"/>
    </row>
    <row r="28" spans="1:4" ht="16.5" thickBot="1">
      <c r="A28" s="373" t="s">
        <v>396</v>
      </c>
      <c r="B28" s="374"/>
      <c r="C28" s="375"/>
      <c r="D28" s="376">
        <f>SUM(D15,D26)</f>
        <v>50125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&amp;R32. melléklet a 24/2015.(VIII.4.) 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35">
    <pageSetUpPr fitToPage="1"/>
  </sheetPr>
  <dimension ref="A1:J48"/>
  <sheetViews>
    <sheetView workbookViewId="0" topLeftCell="A1">
      <selection activeCell="C2" sqref="C2"/>
    </sheetView>
  </sheetViews>
  <sheetFormatPr defaultColWidth="9.00390625" defaultRowHeight="12.75"/>
  <cols>
    <col min="1" max="1" width="6.875" style="41" customWidth="1"/>
    <col min="2" max="2" width="49.625" style="40" customWidth="1"/>
    <col min="3" max="8" width="12.875" style="40" customWidth="1"/>
    <col min="9" max="9" width="13.875" style="40" customWidth="1"/>
    <col min="10" max="16384" width="9.375" style="40" customWidth="1"/>
  </cols>
  <sheetData>
    <row r="1" spans="1:9" ht="27.75" customHeight="1">
      <c r="A1" s="801" t="s">
        <v>5</v>
      </c>
      <c r="B1" s="801"/>
      <c r="C1" s="801"/>
      <c r="D1" s="801"/>
      <c r="E1" s="801"/>
      <c r="F1" s="801"/>
      <c r="G1" s="801"/>
      <c r="H1" s="801"/>
      <c r="I1" s="801"/>
    </row>
    <row r="2" spans="2:9" ht="20.25" customHeight="1" thickBot="1">
      <c r="B2" s="442"/>
      <c r="I2" s="443" t="s">
        <v>63</v>
      </c>
    </row>
    <row r="3" spans="1:9" s="444" customFormat="1" ht="22.5" customHeight="1">
      <c r="A3" s="815" t="s">
        <v>72</v>
      </c>
      <c r="B3" s="810" t="s">
        <v>86</v>
      </c>
      <c r="C3" s="815" t="s">
        <v>87</v>
      </c>
      <c r="D3" s="815" t="s">
        <v>536</v>
      </c>
      <c r="E3" s="812" t="s">
        <v>71</v>
      </c>
      <c r="F3" s="813"/>
      <c r="G3" s="813"/>
      <c r="H3" s="814"/>
      <c r="I3" s="810" t="s">
        <v>50</v>
      </c>
    </row>
    <row r="4" spans="1:9" s="445" customFormat="1" ht="17.25" customHeight="1" thickBot="1">
      <c r="A4" s="816"/>
      <c r="B4" s="811"/>
      <c r="C4" s="811"/>
      <c r="D4" s="816"/>
      <c r="E4" s="165">
        <v>2015</v>
      </c>
      <c r="F4" s="165">
        <v>2016</v>
      </c>
      <c r="G4" s="165">
        <v>2017</v>
      </c>
      <c r="H4" s="166" t="s">
        <v>640</v>
      </c>
      <c r="I4" s="811"/>
    </row>
    <row r="5" spans="1:9" s="446" customFormat="1" ht="12.75" customHeight="1" thickBot="1">
      <c r="A5" s="167"/>
      <c r="B5" s="168">
        <v>2</v>
      </c>
      <c r="C5" s="169">
        <v>3</v>
      </c>
      <c r="D5" s="168">
        <v>4</v>
      </c>
      <c r="E5" s="167">
        <v>5</v>
      </c>
      <c r="F5" s="169">
        <v>6</v>
      </c>
      <c r="G5" s="169">
        <v>7</v>
      </c>
      <c r="H5" s="170">
        <v>8</v>
      </c>
      <c r="I5" s="171" t="s">
        <v>88</v>
      </c>
    </row>
    <row r="6" spans="1:9" ht="24.75" customHeight="1" thickBot="1">
      <c r="A6" s="167"/>
      <c r="B6" s="172" t="s">
        <v>6</v>
      </c>
      <c r="C6" s="447"/>
      <c r="D6" s="448"/>
      <c r="E6" s="449"/>
      <c r="F6" s="450"/>
      <c r="G6" s="450"/>
      <c r="H6" s="451"/>
      <c r="I6" s="649">
        <f aca="true" t="shared" si="0" ref="I6:I11">SUM(D6:H6)</f>
        <v>0</v>
      </c>
    </row>
    <row r="7" spans="1:9" ht="24.75" customHeight="1" thickBot="1">
      <c r="A7" s="167"/>
      <c r="B7" s="452" t="s">
        <v>641</v>
      </c>
      <c r="C7" s="453">
        <v>2015</v>
      </c>
      <c r="D7" s="65"/>
      <c r="E7" s="650"/>
      <c r="F7" s="66"/>
      <c r="G7" s="66"/>
      <c r="H7" s="651"/>
      <c r="I7" s="455">
        <f t="shared" si="0"/>
        <v>0</v>
      </c>
    </row>
    <row r="8" spans="1:9" ht="24" customHeight="1" thickBot="1">
      <c r="A8" s="167"/>
      <c r="B8" s="172" t="s">
        <v>7</v>
      </c>
      <c r="C8" s="454"/>
      <c r="D8" s="448"/>
      <c r="E8" s="449"/>
      <c r="F8" s="450"/>
      <c r="G8" s="450"/>
      <c r="H8" s="652"/>
      <c r="I8" s="455">
        <f t="shared" si="0"/>
        <v>0</v>
      </c>
    </row>
    <row r="9" spans="1:9" ht="19.5" customHeight="1" thickBot="1">
      <c r="A9" s="168"/>
      <c r="B9" s="457" t="s">
        <v>642</v>
      </c>
      <c r="C9" s="456">
        <v>2013</v>
      </c>
      <c r="D9" s="653">
        <v>330</v>
      </c>
      <c r="E9" s="654">
        <v>660</v>
      </c>
      <c r="F9" s="654">
        <v>660</v>
      </c>
      <c r="G9" s="654">
        <v>660</v>
      </c>
      <c r="H9" s="655">
        <v>571</v>
      </c>
      <c r="I9" s="656">
        <f t="shared" si="0"/>
        <v>2881</v>
      </c>
    </row>
    <row r="10" spans="1:9" ht="19.5" customHeight="1" thickBot="1">
      <c r="A10" s="168"/>
      <c r="B10" s="457" t="s">
        <v>643</v>
      </c>
      <c r="C10" s="456">
        <v>2013</v>
      </c>
      <c r="D10" s="653">
        <v>706</v>
      </c>
      <c r="E10" s="657">
        <v>1412</v>
      </c>
      <c r="F10" s="658">
        <v>397</v>
      </c>
      <c r="G10" s="658">
        <v>0</v>
      </c>
      <c r="H10" s="659">
        <v>0</v>
      </c>
      <c r="I10" s="660">
        <f t="shared" si="0"/>
        <v>2515</v>
      </c>
    </row>
    <row r="11" spans="1:9" ht="19.5" customHeight="1" thickBot="1">
      <c r="A11" s="167"/>
      <c r="B11" s="62" t="s">
        <v>644</v>
      </c>
      <c r="C11" s="456">
        <v>2007</v>
      </c>
      <c r="D11" s="653">
        <v>7379.775</v>
      </c>
      <c r="E11" s="776">
        <v>2037</v>
      </c>
      <c r="F11" s="777">
        <v>73953</v>
      </c>
      <c r="G11" s="658"/>
      <c r="H11" s="661"/>
      <c r="I11" s="662">
        <f t="shared" si="0"/>
        <v>83369.775</v>
      </c>
    </row>
    <row r="12" spans="1:9" ht="19.5" customHeight="1" thickBot="1">
      <c r="A12" s="167"/>
      <c r="B12" s="698" t="s">
        <v>689</v>
      </c>
      <c r="C12" s="699">
        <v>2015</v>
      </c>
      <c r="D12" s="700"/>
      <c r="E12" s="701"/>
      <c r="F12" s="702"/>
      <c r="G12" s="703"/>
      <c r="H12" s="704"/>
      <c r="I12" s="662"/>
    </row>
    <row r="13" spans="1:9" ht="19.5" customHeight="1" thickBot="1">
      <c r="A13" s="167"/>
      <c r="B13" s="172" t="s">
        <v>173</v>
      </c>
      <c r="C13" s="454"/>
      <c r="D13" s="448"/>
      <c r="E13" s="449"/>
      <c r="F13" s="450"/>
      <c r="G13" s="450"/>
      <c r="H13" s="451"/>
      <c r="I13" s="662">
        <f aca="true" t="shared" si="1" ref="I13:I22">SUM(D13:H13)</f>
        <v>0</v>
      </c>
    </row>
    <row r="14" spans="1:9" ht="22.5" customHeight="1" thickBot="1">
      <c r="A14" s="167"/>
      <c r="B14" s="452" t="s">
        <v>645</v>
      </c>
      <c r="C14" s="458">
        <v>2013</v>
      </c>
      <c r="D14" s="65">
        <v>126510</v>
      </c>
      <c r="E14" s="650"/>
      <c r="F14" s="66"/>
      <c r="G14" s="66"/>
      <c r="H14" s="25"/>
      <c r="I14" s="662">
        <f t="shared" si="1"/>
        <v>126510</v>
      </c>
    </row>
    <row r="15" spans="1:9" ht="22.5" customHeight="1" thickBot="1">
      <c r="A15" s="167"/>
      <c r="B15" s="62" t="s">
        <v>656</v>
      </c>
      <c r="C15" s="459">
        <v>2014</v>
      </c>
      <c r="D15" s="63">
        <v>22546</v>
      </c>
      <c r="E15" s="64">
        <v>357899</v>
      </c>
      <c r="F15" s="26"/>
      <c r="G15" s="26"/>
      <c r="H15" s="24"/>
      <c r="I15" s="662">
        <f t="shared" si="1"/>
        <v>380445</v>
      </c>
    </row>
    <row r="16" spans="1:10" ht="19.5" customHeight="1" thickBot="1">
      <c r="A16" s="167"/>
      <c r="B16" s="173" t="s">
        <v>174</v>
      </c>
      <c r="C16" s="454"/>
      <c r="D16" s="448"/>
      <c r="E16" s="449"/>
      <c r="F16" s="450"/>
      <c r="G16" s="450"/>
      <c r="H16" s="451"/>
      <c r="I16" s="662">
        <f t="shared" si="1"/>
        <v>0</v>
      </c>
      <c r="J16" s="460"/>
    </row>
    <row r="17" spans="1:10" ht="19.5" customHeight="1" thickBot="1">
      <c r="A17" s="167"/>
      <c r="B17" s="663"/>
      <c r="C17" s="488"/>
      <c r="D17" s="664"/>
      <c r="E17" s="665"/>
      <c r="F17" s="66"/>
      <c r="G17" s="66"/>
      <c r="H17" s="25"/>
      <c r="I17" s="662">
        <f t="shared" si="1"/>
        <v>0</v>
      </c>
      <c r="J17" s="460"/>
    </row>
    <row r="18" spans="1:10" ht="19.5" customHeight="1" thickBot="1">
      <c r="A18" s="167"/>
      <c r="B18" s="62"/>
      <c r="C18" s="489"/>
      <c r="D18" s="666"/>
      <c r="E18" s="64"/>
      <c r="F18" s="26"/>
      <c r="G18" s="26"/>
      <c r="H18" s="24"/>
      <c r="I18" s="662">
        <f t="shared" si="1"/>
        <v>0</v>
      </c>
      <c r="J18" s="460"/>
    </row>
    <row r="19" spans="1:10" ht="19.5" customHeight="1" thickBot="1">
      <c r="A19" s="167"/>
      <c r="B19" s="62"/>
      <c r="C19" s="489"/>
      <c r="D19" s="666"/>
      <c r="E19" s="64"/>
      <c r="F19" s="26"/>
      <c r="G19" s="26"/>
      <c r="H19" s="24"/>
      <c r="I19" s="662">
        <f t="shared" si="1"/>
        <v>0</v>
      </c>
      <c r="J19" s="460"/>
    </row>
    <row r="20" spans="1:10" ht="19.5" customHeight="1" thickBot="1">
      <c r="A20" s="167"/>
      <c r="B20" s="62"/>
      <c r="C20" s="489"/>
      <c r="D20" s="666"/>
      <c r="E20" s="64"/>
      <c r="F20" s="66"/>
      <c r="G20" s="66"/>
      <c r="H20" s="25"/>
      <c r="I20" s="662">
        <f t="shared" si="1"/>
        <v>0</v>
      </c>
      <c r="J20" s="460"/>
    </row>
    <row r="21" spans="1:9" ht="19.5" customHeight="1" thickBot="1">
      <c r="A21" s="167"/>
      <c r="B21" s="667"/>
      <c r="C21" s="489"/>
      <c r="D21" s="666"/>
      <c r="E21" s="64"/>
      <c r="F21" s="27"/>
      <c r="G21" s="27"/>
      <c r="H21" s="668"/>
      <c r="I21" s="662">
        <f t="shared" si="1"/>
        <v>0</v>
      </c>
    </row>
    <row r="22" spans="1:9" ht="19.5" customHeight="1" thickBot="1">
      <c r="A22" s="167"/>
      <c r="B22" s="173"/>
      <c r="C22" s="454"/>
      <c r="D22" s="448"/>
      <c r="E22" s="449"/>
      <c r="F22" s="450"/>
      <c r="G22" s="450"/>
      <c r="H22" s="451"/>
      <c r="I22" s="662">
        <f t="shared" si="1"/>
        <v>0</v>
      </c>
    </row>
    <row r="23" spans="1:9" ht="19.5" customHeight="1" thickBot="1">
      <c r="A23" s="808" t="s">
        <v>52</v>
      </c>
      <c r="B23" s="809"/>
      <c r="C23" s="100"/>
      <c r="D23" s="662">
        <f>SUM(D6:D22)</f>
        <v>157471.775</v>
      </c>
      <c r="E23" s="669">
        <f>SUM(E6:E22)</f>
        <v>362008</v>
      </c>
      <c r="F23" s="670">
        <f>SUM(F6:F22)</f>
        <v>75010</v>
      </c>
      <c r="G23" s="670">
        <f>SUM(G6:G22)</f>
        <v>660</v>
      </c>
      <c r="H23" s="671">
        <f>SUM(H6:H22)</f>
        <v>571</v>
      </c>
      <c r="I23" s="662">
        <f>SUM(I7:I22)</f>
        <v>595720.775</v>
      </c>
    </row>
    <row r="25" spans="2:8" ht="15">
      <c r="B25" s="111" t="s">
        <v>646</v>
      </c>
      <c r="C25" s="111"/>
      <c r="D25" s="111"/>
      <c r="E25" s="111"/>
      <c r="F25" s="111"/>
      <c r="G25" s="111"/>
      <c r="H25" s="111"/>
    </row>
    <row r="27" ht="15.75">
      <c r="B27" s="461"/>
    </row>
    <row r="28" spans="2:8" ht="15.75">
      <c r="B28" s="461"/>
      <c r="C28" s="462"/>
      <c r="D28" s="462"/>
      <c r="E28" s="462"/>
      <c r="F28" s="462"/>
      <c r="G28" s="462"/>
      <c r="H28" s="462"/>
    </row>
    <row r="29" spans="2:3" ht="12.75">
      <c r="B29" s="462"/>
      <c r="C29" s="41"/>
    </row>
    <row r="30" spans="2:3" ht="12.75">
      <c r="B30" s="462"/>
      <c r="C30" s="41"/>
    </row>
    <row r="31" spans="2:3" ht="12.75">
      <c r="B31" s="462"/>
      <c r="C31" s="463"/>
    </row>
    <row r="32" spans="2:3" ht="12.75">
      <c r="B32" s="462"/>
      <c r="C32" s="41"/>
    </row>
    <row r="33" spans="2:3" ht="12.75">
      <c r="B33" s="462"/>
      <c r="C33" s="41"/>
    </row>
    <row r="34" spans="2:3" ht="12.75">
      <c r="B34" s="462"/>
      <c r="C34" s="41"/>
    </row>
    <row r="35" spans="2:3" ht="12.75">
      <c r="B35" s="462"/>
      <c r="C35" s="41"/>
    </row>
    <row r="36" spans="2:3" ht="12.75">
      <c r="B36" s="462"/>
      <c r="C36" s="41"/>
    </row>
    <row r="37" spans="2:3" ht="12.75">
      <c r="B37" s="462"/>
      <c r="C37" s="41"/>
    </row>
    <row r="38" spans="2:3" ht="17.25" customHeight="1">
      <c r="B38" s="464"/>
      <c r="C38" s="463"/>
    </row>
    <row r="39" ht="12.75">
      <c r="B39" s="462"/>
    </row>
    <row r="40" spans="2:3" ht="12.75">
      <c r="B40" s="465"/>
      <c r="C40" s="463"/>
    </row>
    <row r="41" spans="3:4" ht="12.75">
      <c r="C41" s="41"/>
      <c r="D41" s="41"/>
    </row>
    <row r="42" spans="3:4" ht="12.75">
      <c r="C42" s="41"/>
      <c r="D42" s="41"/>
    </row>
    <row r="43" spans="3:4" ht="12.75">
      <c r="C43" s="41"/>
      <c r="D43" s="41"/>
    </row>
    <row r="45" spans="2:3" ht="12.75">
      <c r="B45" s="465"/>
      <c r="C45" s="463"/>
    </row>
    <row r="46" ht="12.75">
      <c r="D46" s="41"/>
    </row>
    <row r="47" ht="12.75">
      <c r="D47" s="41"/>
    </row>
    <row r="48" ht="12.75">
      <c r="D48" s="41"/>
    </row>
  </sheetData>
  <sheetProtection/>
  <mergeCells count="8">
    <mergeCell ref="A1:I1"/>
    <mergeCell ref="A23:B23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fitToHeight="1" fitToWidth="1" horizontalDpi="600" verticalDpi="600" orientation="landscape" paperSize="9" scale="88" r:id="rId1"/>
  <headerFooter alignWithMargins="0">
    <oddHeader xml:space="preserve">&amp;R33. számú melléklet a 24/2015.(VIII.4.) önkormányzati rendelethez   TÁJÉKOZTATÓ TÁBLA  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100">
    <tabColor rgb="FF92D050"/>
  </sheetPr>
  <dimension ref="A1:P82"/>
  <sheetViews>
    <sheetView workbookViewId="0" topLeftCell="A1">
      <selection activeCell="O14" sqref="O14"/>
    </sheetView>
  </sheetViews>
  <sheetFormatPr defaultColWidth="9.00390625" defaultRowHeight="12.75"/>
  <cols>
    <col min="1" max="1" width="4.875" style="81" customWidth="1"/>
    <col min="2" max="2" width="31.125" style="94" customWidth="1"/>
    <col min="3" max="4" width="9.00390625" style="94" customWidth="1"/>
    <col min="5" max="5" width="9.50390625" style="94" customWidth="1"/>
    <col min="6" max="6" width="8.875" style="94" customWidth="1"/>
    <col min="7" max="7" width="8.625" style="94" customWidth="1"/>
    <col min="8" max="8" width="8.875" style="94" customWidth="1"/>
    <col min="9" max="9" width="8.125" style="94" customWidth="1"/>
    <col min="10" max="14" width="9.50390625" style="94" customWidth="1"/>
    <col min="15" max="15" width="12.625" style="81" customWidth="1"/>
    <col min="16" max="16384" width="9.375" style="94" customWidth="1"/>
  </cols>
  <sheetData>
    <row r="1" spans="1:15" ht="31.5" customHeight="1">
      <c r="A1" s="820" t="s">
        <v>528</v>
      </c>
      <c r="B1" s="821"/>
      <c r="C1" s="821"/>
      <c r="D1" s="821"/>
      <c r="E1" s="821"/>
      <c r="F1" s="821"/>
      <c r="G1" s="821"/>
      <c r="H1" s="821"/>
      <c r="I1" s="821"/>
      <c r="J1" s="821"/>
      <c r="K1" s="821"/>
      <c r="L1" s="821"/>
      <c r="M1" s="821"/>
      <c r="N1" s="821"/>
      <c r="O1" s="821"/>
    </row>
    <row r="2" ht="16.5" thickBot="1">
      <c r="O2" s="3" t="s">
        <v>54</v>
      </c>
    </row>
    <row r="3" spans="1:15" s="81" customFormat="1" ht="25.5" customHeight="1" thickBot="1">
      <c r="A3" s="78" t="s">
        <v>15</v>
      </c>
      <c r="B3" s="79" t="s">
        <v>64</v>
      </c>
      <c r="C3" s="79" t="s">
        <v>73</v>
      </c>
      <c r="D3" s="79" t="s">
        <v>74</v>
      </c>
      <c r="E3" s="79" t="s">
        <v>75</v>
      </c>
      <c r="F3" s="79" t="s">
        <v>76</v>
      </c>
      <c r="G3" s="79" t="s">
        <v>77</v>
      </c>
      <c r="H3" s="79" t="s">
        <v>78</v>
      </c>
      <c r="I3" s="79" t="s">
        <v>79</v>
      </c>
      <c r="J3" s="79" t="s">
        <v>80</v>
      </c>
      <c r="K3" s="79" t="s">
        <v>81</v>
      </c>
      <c r="L3" s="79" t="s">
        <v>82</v>
      </c>
      <c r="M3" s="79" t="s">
        <v>83</v>
      </c>
      <c r="N3" s="79" t="s">
        <v>84</v>
      </c>
      <c r="O3" s="80" t="s">
        <v>52</v>
      </c>
    </row>
    <row r="4" spans="1:15" s="83" customFormat="1" ht="15" customHeight="1" thickBot="1">
      <c r="A4" s="82" t="s">
        <v>17</v>
      </c>
      <c r="B4" s="817" t="s">
        <v>57</v>
      </c>
      <c r="C4" s="818"/>
      <c r="D4" s="818"/>
      <c r="E4" s="818"/>
      <c r="F4" s="818"/>
      <c r="G4" s="818"/>
      <c r="H4" s="818"/>
      <c r="I4" s="818"/>
      <c r="J4" s="818"/>
      <c r="K4" s="818"/>
      <c r="L4" s="818"/>
      <c r="M4" s="818"/>
      <c r="N4" s="818"/>
      <c r="O4" s="819"/>
    </row>
    <row r="5" spans="1:15" s="83" customFormat="1" ht="22.5">
      <c r="A5" s="84" t="s">
        <v>18</v>
      </c>
      <c r="B5" s="326" t="s">
        <v>330</v>
      </c>
      <c r="C5" s="756">
        <v>79540</v>
      </c>
      <c r="D5" s="756">
        <v>81619</v>
      </c>
      <c r="E5" s="756">
        <v>79488</v>
      </c>
      <c r="F5" s="756">
        <v>76238</v>
      </c>
      <c r="G5" s="756">
        <v>76238</v>
      </c>
      <c r="H5" s="756">
        <v>76238</v>
      </c>
      <c r="I5" s="756">
        <v>94238</v>
      </c>
      <c r="J5" s="756">
        <v>83739</v>
      </c>
      <c r="K5" s="756">
        <v>88034</v>
      </c>
      <c r="L5" s="756">
        <v>80146</v>
      </c>
      <c r="M5" s="756">
        <v>131838</v>
      </c>
      <c r="N5" s="756">
        <v>76238</v>
      </c>
      <c r="O5" s="757">
        <f aca="true" t="shared" si="0" ref="O5:O14">SUM(C5:N5)</f>
        <v>1023594</v>
      </c>
    </row>
    <row r="6" spans="1:15" s="87" customFormat="1" ht="22.5">
      <c r="A6" s="85" t="s">
        <v>19</v>
      </c>
      <c r="B6" s="176" t="s">
        <v>373</v>
      </c>
      <c r="C6" s="604"/>
      <c r="D6" s="604"/>
      <c r="E6" s="604">
        <v>75140</v>
      </c>
      <c r="F6" s="604">
        <v>44000</v>
      </c>
      <c r="G6" s="604">
        <v>45742</v>
      </c>
      <c r="H6" s="604">
        <v>125140</v>
      </c>
      <c r="I6" s="604">
        <v>44000</v>
      </c>
      <c r="J6" s="604">
        <v>48500</v>
      </c>
      <c r="K6" s="604">
        <v>126640</v>
      </c>
      <c r="L6" s="604">
        <v>16446</v>
      </c>
      <c r="M6" s="604">
        <v>1513</v>
      </c>
      <c r="N6" s="604">
        <v>70639</v>
      </c>
      <c r="O6" s="758">
        <f t="shared" si="0"/>
        <v>597760</v>
      </c>
    </row>
    <row r="7" spans="1:15" s="87" customFormat="1" ht="22.5">
      <c r="A7" s="85" t="s">
        <v>20</v>
      </c>
      <c r="B7" s="175" t="s">
        <v>374</v>
      </c>
      <c r="C7" s="605"/>
      <c r="D7" s="605"/>
      <c r="E7" s="605">
        <v>6425</v>
      </c>
      <c r="F7" s="605">
        <v>80000</v>
      </c>
      <c r="G7" s="605"/>
      <c r="H7" s="605"/>
      <c r="I7" s="605">
        <v>105000</v>
      </c>
      <c r="J7" s="605">
        <v>18925</v>
      </c>
      <c r="K7" s="605">
        <v>80000</v>
      </c>
      <c r="L7" s="605">
        <v>38751</v>
      </c>
      <c r="M7" s="605">
        <v>18926</v>
      </c>
      <c r="N7" s="605">
        <v>64840</v>
      </c>
      <c r="O7" s="758">
        <f t="shared" si="0"/>
        <v>412867</v>
      </c>
    </row>
    <row r="8" spans="1:15" s="87" customFormat="1" ht="13.5" customHeight="1">
      <c r="A8" s="85" t="s">
        <v>21</v>
      </c>
      <c r="B8" s="174" t="s">
        <v>145</v>
      </c>
      <c r="C8" s="604">
        <v>3000</v>
      </c>
      <c r="D8" s="604">
        <v>4000</v>
      </c>
      <c r="E8" s="604">
        <v>115000</v>
      </c>
      <c r="F8" s="604">
        <v>9000</v>
      </c>
      <c r="G8" s="604">
        <v>4000</v>
      </c>
      <c r="H8" s="604">
        <v>3000</v>
      </c>
      <c r="I8" s="604">
        <v>4000</v>
      </c>
      <c r="J8" s="604">
        <v>3000</v>
      </c>
      <c r="K8" s="604">
        <v>118000</v>
      </c>
      <c r="L8" s="604">
        <v>9000</v>
      </c>
      <c r="M8" s="604">
        <v>3863</v>
      </c>
      <c r="N8" s="604">
        <v>19000</v>
      </c>
      <c r="O8" s="758">
        <f t="shared" si="0"/>
        <v>294863</v>
      </c>
    </row>
    <row r="9" spans="1:15" s="87" customFormat="1" ht="13.5" customHeight="1">
      <c r="A9" s="85" t="s">
        <v>22</v>
      </c>
      <c r="B9" s="174" t="s">
        <v>375</v>
      </c>
      <c r="C9" s="604">
        <v>38000</v>
      </c>
      <c r="D9" s="604">
        <v>35000</v>
      </c>
      <c r="E9" s="604">
        <v>39000</v>
      </c>
      <c r="F9" s="604">
        <v>37918</v>
      </c>
      <c r="G9" s="604">
        <v>35000</v>
      </c>
      <c r="H9" s="604">
        <v>33000</v>
      </c>
      <c r="I9" s="604">
        <v>32000</v>
      </c>
      <c r="J9" s="604">
        <v>35000</v>
      </c>
      <c r="K9" s="604">
        <v>40257</v>
      </c>
      <c r="L9" s="604">
        <v>40915</v>
      </c>
      <c r="M9" s="604">
        <v>40322</v>
      </c>
      <c r="N9" s="604">
        <v>36869</v>
      </c>
      <c r="O9" s="758">
        <f t="shared" si="0"/>
        <v>443281</v>
      </c>
    </row>
    <row r="10" spans="1:15" s="87" customFormat="1" ht="13.5" customHeight="1">
      <c r="A10" s="85" t="s">
        <v>23</v>
      </c>
      <c r="B10" s="174" t="s">
        <v>8</v>
      </c>
      <c r="C10" s="604"/>
      <c r="D10" s="604">
        <v>5400</v>
      </c>
      <c r="E10" s="604"/>
      <c r="F10" s="604"/>
      <c r="G10" s="604"/>
      <c r="H10" s="604">
        <v>518</v>
      </c>
      <c r="I10" s="604"/>
      <c r="J10" s="604"/>
      <c r="K10" s="604"/>
      <c r="L10" s="604"/>
      <c r="M10" s="604"/>
      <c r="N10" s="604"/>
      <c r="O10" s="758">
        <f t="shared" si="0"/>
        <v>5918</v>
      </c>
    </row>
    <row r="11" spans="1:15" s="87" customFormat="1" ht="13.5" customHeight="1">
      <c r="A11" s="85" t="s">
        <v>24</v>
      </c>
      <c r="B11" s="174" t="s">
        <v>332</v>
      </c>
      <c r="C11" s="604">
        <v>1136</v>
      </c>
      <c r="D11" s="604">
        <v>1136</v>
      </c>
      <c r="E11" s="604">
        <v>1146</v>
      </c>
      <c r="F11" s="604">
        <v>1136</v>
      </c>
      <c r="G11" s="604">
        <v>1146</v>
      </c>
      <c r="H11" s="604">
        <v>1346</v>
      </c>
      <c r="I11" s="604">
        <v>1136</v>
      </c>
      <c r="J11" s="604">
        <v>3346</v>
      </c>
      <c r="K11" s="604">
        <v>1146</v>
      </c>
      <c r="L11" s="604">
        <v>1146</v>
      </c>
      <c r="M11" s="604">
        <v>50</v>
      </c>
      <c r="N11" s="604">
        <v>40</v>
      </c>
      <c r="O11" s="758">
        <f t="shared" si="0"/>
        <v>13910</v>
      </c>
    </row>
    <row r="12" spans="1:15" s="87" customFormat="1" ht="22.5">
      <c r="A12" s="85" t="s">
        <v>25</v>
      </c>
      <c r="B12" s="176" t="s">
        <v>362</v>
      </c>
      <c r="C12" s="604"/>
      <c r="D12" s="604"/>
      <c r="E12" s="604">
        <v>1880</v>
      </c>
      <c r="F12" s="604"/>
      <c r="G12" s="604">
        <v>900</v>
      </c>
      <c r="H12" s="604">
        <v>1157</v>
      </c>
      <c r="I12" s="604">
        <v>1000</v>
      </c>
      <c r="J12" s="604"/>
      <c r="K12" s="604"/>
      <c r="L12" s="604"/>
      <c r="M12" s="604"/>
      <c r="N12" s="604"/>
      <c r="O12" s="758">
        <f t="shared" si="0"/>
        <v>4937</v>
      </c>
    </row>
    <row r="13" spans="1:15" s="87" customFormat="1" ht="13.5" customHeight="1" thickBot="1">
      <c r="A13" s="85" t="s">
        <v>26</v>
      </c>
      <c r="B13" s="174" t="s">
        <v>9</v>
      </c>
      <c r="C13" s="86">
        <v>192441</v>
      </c>
      <c r="D13" s="86">
        <v>20000</v>
      </c>
      <c r="E13" s="86"/>
      <c r="F13" s="86">
        <v>5000</v>
      </c>
      <c r="G13" s="86">
        <v>15000</v>
      </c>
      <c r="H13" s="86">
        <v>15000</v>
      </c>
      <c r="I13" s="86">
        <v>15000</v>
      </c>
      <c r="J13" s="86">
        <v>15000</v>
      </c>
      <c r="K13" s="86">
        <v>15000</v>
      </c>
      <c r="L13" s="86"/>
      <c r="M13" s="86"/>
      <c r="N13" s="604"/>
      <c r="O13" s="758">
        <f t="shared" si="0"/>
        <v>292441</v>
      </c>
    </row>
    <row r="14" spans="1:15" s="83" customFormat="1" ht="15.75" customHeight="1" thickBot="1">
      <c r="A14" s="82" t="s">
        <v>27</v>
      </c>
      <c r="B14" s="38" t="s">
        <v>111</v>
      </c>
      <c r="C14" s="88">
        <f aca="true" t="shared" si="1" ref="C14:N14">SUM(C5:C13)</f>
        <v>314117</v>
      </c>
      <c r="D14" s="88">
        <f t="shared" si="1"/>
        <v>147155</v>
      </c>
      <c r="E14" s="88">
        <f t="shared" si="1"/>
        <v>318079</v>
      </c>
      <c r="F14" s="88">
        <f t="shared" si="1"/>
        <v>253292</v>
      </c>
      <c r="G14" s="88">
        <f t="shared" si="1"/>
        <v>178026</v>
      </c>
      <c r="H14" s="88">
        <f t="shared" si="1"/>
        <v>255399</v>
      </c>
      <c r="I14" s="88">
        <f t="shared" si="1"/>
        <v>296374</v>
      </c>
      <c r="J14" s="88">
        <f t="shared" si="1"/>
        <v>207510</v>
      </c>
      <c r="K14" s="88">
        <f t="shared" si="1"/>
        <v>469077</v>
      </c>
      <c r="L14" s="88">
        <f t="shared" si="1"/>
        <v>186404</v>
      </c>
      <c r="M14" s="88">
        <f t="shared" si="1"/>
        <v>196512</v>
      </c>
      <c r="N14" s="88">
        <f t="shared" si="1"/>
        <v>267626</v>
      </c>
      <c r="O14" s="89">
        <f t="shared" si="0"/>
        <v>3089571</v>
      </c>
    </row>
    <row r="15" spans="1:15" s="83" customFormat="1" ht="15" customHeight="1" thickBot="1">
      <c r="A15" s="82" t="s">
        <v>28</v>
      </c>
      <c r="B15" s="817" t="s">
        <v>58</v>
      </c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9"/>
    </row>
    <row r="16" spans="1:15" s="87" customFormat="1" ht="13.5" customHeight="1">
      <c r="A16" s="90" t="s">
        <v>29</v>
      </c>
      <c r="B16" s="177" t="s">
        <v>65</v>
      </c>
      <c r="C16" s="605">
        <v>65000</v>
      </c>
      <c r="D16" s="605">
        <v>65000</v>
      </c>
      <c r="E16" s="605">
        <v>65298</v>
      </c>
      <c r="F16" s="605">
        <v>102500</v>
      </c>
      <c r="G16" s="605">
        <v>104604</v>
      </c>
      <c r="H16" s="605">
        <v>102500</v>
      </c>
      <c r="I16" s="605">
        <v>105500</v>
      </c>
      <c r="J16" s="605">
        <v>105500</v>
      </c>
      <c r="K16" s="605">
        <v>105500</v>
      </c>
      <c r="L16" s="605">
        <v>84515</v>
      </c>
      <c r="M16" s="605">
        <v>62500</v>
      </c>
      <c r="N16" s="605">
        <v>58488</v>
      </c>
      <c r="O16" s="759">
        <f aca="true" t="shared" si="2" ref="O16:O26">SUM(C16:N16)</f>
        <v>1026905</v>
      </c>
    </row>
    <row r="17" spans="1:15" s="87" customFormat="1" ht="27" customHeight="1">
      <c r="A17" s="85" t="s">
        <v>30</v>
      </c>
      <c r="B17" s="176" t="s">
        <v>154</v>
      </c>
      <c r="C17" s="604">
        <v>17737</v>
      </c>
      <c r="D17" s="604">
        <v>17000</v>
      </c>
      <c r="E17" s="604">
        <v>17079</v>
      </c>
      <c r="F17" s="604">
        <v>23000</v>
      </c>
      <c r="G17" s="604">
        <v>22815</v>
      </c>
      <c r="H17" s="604">
        <v>22800</v>
      </c>
      <c r="I17" s="604">
        <v>22800</v>
      </c>
      <c r="J17" s="604">
        <v>23100</v>
      </c>
      <c r="K17" s="604">
        <v>23100</v>
      </c>
      <c r="L17" s="604">
        <v>17244</v>
      </c>
      <c r="M17" s="604">
        <v>16100</v>
      </c>
      <c r="N17" s="604">
        <v>15961</v>
      </c>
      <c r="O17" s="758">
        <f t="shared" si="2"/>
        <v>238736</v>
      </c>
    </row>
    <row r="18" spans="1:15" s="87" customFormat="1" ht="13.5" customHeight="1">
      <c r="A18" s="85" t="s">
        <v>31</v>
      </c>
      <c r="B18" s="174" t="s">
        <v>129</v>
      </c>
      <c r="C18" s="604">
        <v>74000</v>
      </c>
      <c r="D18" s="604">
        <v>73000</v>
      </c>
      <c r="E18" s="604">
        <v>73000</v>
      </c>
      <c r="F18" s="604">
        <v>77000</v>
      </c>
      <c r="G18" s="604">
        <v>75190</v>
      </c>
      <c r="H18" s="604">
        <v>72000</v>
      </c>
      <c r="I18" s="604">
        <v>56000</v>
      </c>
      <c r="J18" s="604">
        <v>62000</v>
      </c>
      <c r="K18" s="604">
        <v>76634</v>
      </c>
      <c r="L18" s="604">
        <v>70252</v>
      </c>
      <c r="M18" s="604">
        <v>69150</v>
      </c>
      <c r="N18" s="604">
        <v>74914</v>
      </c>
      <c r="O18" s="758">
        <f t="shared" si="2"/>
        <v>853140</v>
      </c>
    </row>
    <row r="19" spans="1:15" s="87" customFormat="1" ht="13.5" customHeight="1">
      <c r="A19" s="85" t="s">
        <v>32</v>
      </c>
      <c r="B19" s="174" t="s">
        <v>155</v>
      </c>
      <c r="C19" s="604">
        <v>11200</v>
      </c>
      <c r="D19" s="604">
        <v>13887</v>
      </c>
      <c r="E19" s="604">
        <v>11300</v>
      </c>
      <c r="F19" s="604">
        <v>11200</v>
      </c>
      <c r="G19" s="604">
        <v>11300</v>
      </c>
      <c r="H19" s="604">
        <v>11200</v>
      </c>
      <c r="I19" s="604">
        <v>11200</v>
      </c>
      <c r="J19" s="604">
        <v>11300</v>
      </c>
      <c r="K19" s="604">
        <v>11400</v>
      </c>
      <c r="L19" s="604">
        <v>11200</v>
      </c>
      <c r="M19" s="604">
        <v>11200</v>
      </c>
      <c r="N19" s="604">
        <v>11400</v>
      </c>
      <c r="O19" s="758">
        <f t="shared" si="2"/>
        <v>137787</v>
      </c>
    </row>
    <row r="20" spans="1:15" s="87" customFormat="1" ht="13.5" customHeight="1">
      <c r="A20" s="85" t="s">
        <v>33</v>
      </c>
      <c r="B20" s="174" t="s">
        <v>10</v>
      </c>
      <c r="C20" s="604">
        <v>12900</v>
      </c>
      <c r="D20" s="604">
        <v>13000</v>
      </c>
      <c r="E20" s="604">
        <v>20763</v>
      </c>
      <c r="F20" s="604">
        <v>12800</v>
      </c>
      <c r="G20" s="604">
        <v>13040</v>
      </c>
      <c r="H20" s="604">
        <v>14376</v>
      </c>
      <c r="I20" s="604">
        <v>13100</v>
      </c>
      <c r="J20" s="604">
        <v>15443</v>
      </c>
      <c r="K20" s="604">
        <v>15343</v>
      </c>
      <c r="L20" s="604">
        <v>15443</v>
      </c>
      <c r="M20" s="604">
        <v>15343</v>
      </c>
      <c r="N20" s="604">
        <v>15423</v>
      </c>
      <c r="O20" s="758">
        <f t="shared" si="2"/>
        <v>176974</v>
      </c>
    </row>
    <row r="21" spans="1:16" s="87" customFormat="1" ht="13.5" customHeight="1">
      <c r="A21" s="85" t="s">
        <v>34</v>
      </c>
      <c r="B21" s="174" t="s">
        <v>178</v>
      </c>
      <c r="C21" s="604"/>
      <c r="D21" s="604">
        <v>1400</v>
      </c>
      <c r="E21" s="604">
        <v>9806</v>
      </c>
      <c r="F21" s="604">
        <v>1500</v>
      </c>
      <c r="G21" s="604">
        <v>6400</v>
      </c>
      <c r="H21" s="604">
        <v>6400</v>
      </c>
      <c r="I21" s="604">
        <v>6500</v>
      </c>
      <c r="J21" s="604">
        <v>28173</v>
      </c>
      <c r="K21" s="604">
        <v>2634</v>
      </c>
      <c r="L21" s="604">
        <v>2619</v>
      </c>
      <c r="M21" s="604">
        <v>24400</v>
      </c>
      <c r="N21" s="604">
        <v>2356</v>
      </c>
      <c r="O21" s="758">
        <f t="shared" si="2"/>
        <v>92188</v>
      </c>
      <c r="P21" s="747"/>
    </row>
    <row r="22" spans="1:15" s="87" customFormat="1" ht="15.75">
      <c r="A22" s="85" t="s">
        <v>35</v>
      </c>
      <c r="B22" s="176" t="s">
        <v>158</v>
      </c>
      <c r="C22" s="604"/>
      <c r="D22" s="604">
        <v>1000</v>
      </c>
      <c r="E22" s="604">
        <v>2000</v>
      </c>
      <c r="F22" s="604">
        <v>45000</v>
      </c>
      <c r="G22" s="604">
        <v>45035</v>
      </c>
      <c r="H22" s="604">
        <v>60000</v>
      </c>
      <c r="I22" s="604">
        <v>60000</v>
      </c>
      <c r="J22" s="604">
        <v>50427</v>
      </c>
      <c r="K22" s="604">
        <v>88910</v>
      </c>
      <c r="L22" s="604">
        <v>5000</v>
      </c>
      <c r="M22" s="604">
        <v>3000</v>
      </c>
      <c r="N22" s="604">
        <v>3403</v>
      </c>
      <c r="O22" s="758">
        <f t="shared" si="2"/>
        <v>363775</v>
      </c>
    </row>
    <row r="23" spans="1:15" s="87" customFormat="1" ht="13.5" customHeight="1">
      <c r="A23" s="85" t="s">
        <v>36</v>
      </c>
      <c r="B23" s="174" t="s">
        <v>181</v>
      </c>
      <c r="C23" s="604"/>
      <c r="D23" s="604">
        <v>1500</v>
      </c>
      <c r="E23" s="604">
        <v>1700</v>
      </c>
      <c r="F23" s="604">
        <v>1800</v>
      </c>
      <c r="G23" s="604">
        <v>1718</v>
      </c>
      <c r="H23" s="604">
        <v>2000</v>
      </c>
      <c r="I23" s="604">
        <v>1700</v>
      </c>
      <c r="J23" s="604">
        <v>1600</v>
      </c>
      <c r="K23" s="604">
        <v>1600</v>
      </c>
      <c r="L23" s="604">
        <v>1600</v>
      </c>
      <c r="M23" s="604">
        <v>1600</v>
      </c>
      <c r="N23" s="604">
        <v>1594</v>
      </c>
      <c r="O23" s="758">
        <f t="shared" si="2"/>
        <v>18412</v>
      </c>
    </row>
    <row r="24" spans="1:15" s="87" customFormat="1" ht="13.5" customHeight="1">
      <c r="A24" s="85" t="s">
        <v>37</v>
      </c>
      <c r="B24" s="174" t="s">
        <v>49</v>
      </c>
      <c r="C24" s="604"/>
      <c r="D24" s="604"/>
      <c r="E24" s="604"/>
      <c r="F24" s="604">
        <v>2000</v>
      </c>
      <c r="G24" s="604">
        <v>8000</v>
      </c>
      <c r="H24" s="604">
        <v>5500</v>
      </c>
      <c r="I24" s="604">
        <v>8980</v>
      </c>
      <c r="J24" s="604">
        <v>4500</v>
      </c>
      <c r="K24" s="604">
        <v>5543</v>
      </c>
      <c r="L24" s="604">
        <v>5500</v>
      </c>
      <c r="M24" s="604">
        <v>8104</v>
      </c>
      <c r="N24" s="604">
        <v>1998</v>
      </c>
      <c r="O24" s="758">
        <f t="shared" si="2"/>
        <v>50125</v>
      </c>
    </row>
    <row r="25" spans="1:15" s="87" customFormat="1" ht="13.5" customHeight="1" thickBot="1">
      <c r="A25" s="85" t="s">
        <v>38</v>
      </c>
      <c r="B25" s="174" t="s">
        <v>11</v>
      </c>
      <c r="C25" s="86">
        <v>27420</v>
      </c>
      <c r="D25" s="86"/>
      <c r="E25" s="86">
        <v>700</v>
      </c>
      <c r="F25" s="604"/>
      <c r="G25" s="86"/>
      <c r="H25" s="86">
        <v>750</v>
      </c>
      <c r="I25" s="86">
        <v>1157</v>
      </c>
      <c r="J25" s="86"/>
      <c r="K25" s="86">
        <v>70750</v>
      </c>
      <c r="L25" s="86"/>
      <c r="M25" s="86"/>
      <c r="N25" s="86">
        <v>30752</v>
      </c>
      <c r="O25" s="758">
        <f t="shared" si="2"/>
        <v>131529</v>
      </c>
    </row>
    <row r="26" spans="1:15" s="83" customFormat="1" ht="15.75" customHeight="1" thickBot="1">
      <c r="A26" s="91" t="s">
        <v>39</v>
      </c>
      <c r="B26" s="38" t="s">
        <v>112</v>
      </c>
      <c r="C26" s="88">
        <f aca="true" t="shared" si="3" ref="C26:N26">SUM(C16:C25)</f>
        <v>208257</v>
      </c>
      <c r="D26" s="88">
        <f t="shared" si="3"/>
        <v>185787</v>
      </c>
      <c r="E26" s="88">
        <f t="shared" si="3"/>
        <v>201646</v>
      </c>
      <c r="F26" s="88">
        <f t="shared" si="3"/>
        <v>276800</v>
      </c>
      <c r="G26" s="88">
        <f t="shared" si="3"/>
        <v>288102</v>
      </c>
      <c r="H26" s="88">
        <f t="shared" si="3"/>
        <v>297526</v>
      </c>
      <c r="I26" s="88">
        <f t="shared" si="3"/>
        <v>286937</v>
      </c>
      <c r="J26" s="88">
        <f t="shared" si="3"/>
        <v>302043</v>
      </c>
      <c r="K26" s="88">
        <f t="shared" si="3"/>
        <v>401414</v>
      </c>
      <c r="L26" s="88">
        <f t="shared" si="3"/>
        <v>213373</v>
      </c>
      <c r="M26" s="88">
        <f t="shared" si="3"/>
        <v>211397</v>
      </c>
      <c r="N26" s="88">
        <f t="shared" si="3"/>
        <v>216289</v>
      </c>
      <c r="O26" s="89">
        <f t="shared" si="2"/>
        <v>3089571</v>
      </c>
    </row>
    <row r="27" spans="1:15" ht="16.5" thickBot="1">
      <c r="A27" s="91" t="s">
        <v>40</v>
      </c>
      <c r="B27" s="178" t="s">
        <v>113</v>
      </c>
      <c r="C27" s="92">
        <f aca="true" t="shared" si="4" ref="C27:O27">C14-C26</f>
        <v>105860</v>
      </c>
      <c r="D27" s="92">
        <f t="shared" si="4"/>
        <v>-38632</v>
      </c>
      <c r="E27" s="92">
        <f t="shared" si="4"/>
        <v>116433</v>
      </c>
      <c r="F27" s="92">
        <f t="shared" si="4"/>
        <v>-23508</v>
      </c>
      <c r="G27" s="92">
        <f t="shared" si="4"/>
        <v>-110076</v>
      </c>
      <c r="H27" s="92">
        <f t="shared" si="4"/>
        <v>-42127</v>
      </c>
      <c r="I27" s="92">
        <f t="shared" si="4"/>
        <v>9437</v>
      </c>
      <c r="J27" s="92">
        <f t="shared" si="4"/>
        <v>-94533</v>
      </c>
      <c r="K27" s="92">
        <f t="shared" si="4"/>
        <v>67663</v>
      </c>
      <c r="L27" s="92">
        <f t="shared" si="4"/>
        <v>-26969</v>
      </c>
      <c r="M27" s="92">
        <f t="shared" si="4"/>
        <v>-14885</v>
      </c>
      <c r="N27" s="92">
        <f t="shared" si="4"/>
        <v>51337</v>
      </c>
      <c r="O27" s="93">
        <f t="shared" si="4"/>
        <v>0</v>
      </c>
    </row>
    <row r="28" ht="15.75">
      <c r="A28" s="95"/>
    </row>
    <row r="29" spans="2:15" ht="15.75">
      <c r="B29" s="96"/>
      <c r="C29" s="97"/>
      <c r="D29" s="97"/>
      <c r="O29" s="94"/>
    </row>
    <row r="30" ht="15.75">
      <c r="O30" s="94"/>
    </row>
    <row r="31" ht="15.75">
      <c r="O31" s="94"/>
    </row>
    <row r="32" ht="15.75">
      <c r="O32" s="94"/>
    </row>
    <row r="33" ht="15.75">
      <c r="O33" s="94"/>
    </row>
    <row r="34" ht="15.75">
      <c r="O34" s="94"/>
    </row>
    <row r="35" ht="15.75">
      <c r="O35" s="94"/>
    </row>
    <row r="36" ht="15.75">
      <c r="O36" s="94"/>
    </row>
    <row r="37" ht="15.75">
      <c r="O37" s="94"/>
    </row>
    <row r="38" ht="15.75">
      <c r="O38" s="94"/>
    </row>
    <row r="39" ht="15.75">
      <c r="O39" s="94"/>
    </row>
    <row r="40" ht="15.75">
      <c r="O40" s="94"/>
    </row>
    <row r="41" ht="15.75">
      <c r="O41" s="94"/>
    </row>
    <row r="42" ht="15.75">
      <c r="O42" s="94"/>
    </row>
    <row r="43" ht="15.75">
      <c r="O43" s="94"/>
    </row>
    <row r="44" ht="15.75">
      <c r="O44" s="94"/>
    </row>
    <row r="45" ht="15.75">
      <c r="O45" s="94"/>
    </row>
    <row r="46" ht="15.75">
      <c r="O46" s="94"/>
    </row>
    <row r="47" ht="15.75">
      <c r="O47" s="94"/>
    </row>
    <row r="48" ht="15.75">
      <c r="O48" s="94"/>
    </row>
    <row r="49" ht="15.75">
      <c r="O49" s="94"/>
    </row>
    <row r="50" ht="15.75">
      <c r="O50" s="94"/>
    </row>
    <row r="51" ht="15.75">
      <c r="O51" s="94"/>
    </row>
    <row r="52" ht="15.75">
      <c r="O52" s="94"/>
    </row>
    <row r="53" ht="15.75">
      <c r="O53" s="94"/>
    </row>
    <row r="54" ht="15.75">
      <c r="O54" s="94"/>
    </row>
    <row r="55" ht="15.75">
      <c r="O55" s="94"/>
    </row>
    <row r="56" ht="15.75">
      <c r="O56" s="94"/>
    </row>
    <row r="57" ht="15.75">
      <c r="O57" s="94"/>
    </row>
    <row r="58" ht="15.75">
      <c r="O58" s="94"/>
    </row>
    <row r="59" ht="15.75">
      <c r="O59" s="94"/>
    </row>
    <row r="60" ht="15.75">
      <c r="O60" s="94"/>
    </row>
    <row r="61" ht="15.75">
      <c r="O61" s="94"/>
    </row>
    <row r="62" ht="15.75">
      <c r="O62" s="94"/>
    </row>
    <row r="63" ht="15.75">
      <c r="O63" s="94"/>
    </row>
    <row r="64" ht="15.75">
      <c r="O64" s="94"/>
    </row>
    <row r="65" ht="15.75">
      <c r="O65" s="94"/>
    </row>
    <row r="66" ht="15.75">
      <c r="O66" s="94"/>
    </row>
    <row r="67" ht="15.75">
      <c r="O67" s="94"/>
    </row>
    <row r="68" ht="15.75">
      <c r="O68" s="94"/>
    </row>
    <row r="69" ht="15.75">
      <c r="O69" s="94"/>
    </row>
    <row r="70" ht="15.75">
      <c r="O70" s="94"/>
    </row>
    <row r="71" ht="15.75">
      <c r="O71" s="94"/>
    </row>
    <row r="72" ht="15.75">
      <c r="O72" s="94"/>
    </row>
    <row r="73" ht="15.75">
      <c r="O73" s="94"/>
    </row>
    <row r="74" ht="15.75">
      <c r="O74" s="94"/>
    </row>
    <row r="75" ht="15.75">
      <c r="O75" s="94"/>
    </row>
    <row r="76" ht="15.75">
      <c r="O76" s="94"/>
    </row>
    <row r="77" ht="15.75">
      <c r="O77" s="94"/>
    </row>
    <row r="78" ht="15.75">
      <c r="O78" s="94"/>
    </row>
    <row r="79" ht="15.75">
      <c r="O79" s="94"/>
    </row>
    <row r="80" ht="15.75">
      <c r="O80" s="94"/>
    </row>
    <row r="81" ht="15.75">
      <c r="O81" s="94"/>
    </row>
    <row r="82" ht="15.75">
      <c r="O82" s="9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34.  melléklet a 24/2015.(VIII.4.) önkormányzati rendelethez   TÁJÉKOZTATÓ TÁBLA 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28">
    <pageSetUpPr fitToPage="1"/>
  </sheetPr>
  <dimension ref="A1:C35"/>
  <sheetViews>
    <sheetView workbookViewId="0" topLeftCell="A1">
      <selection activeCell="C6" sqref="C6"/>
    </sheetView>
  </sheetViews>
  <sheetFormatPr defaultColWidth="9.00390625" defaultRowHeight="12.75"/>
  <cols>
    <col min="1" max="1" width="60.125" style="466" customWidth="1"/>
    <col min="2" max="2" width="48.875" style="470" customWidth="1"/>
    <col min="3" max="3" width="16.50390625" style="466" bestFit="1" customWidth="1"/>
    <col min="4" max="16384" width="10.625" style="466" customWidth="1"/>
  </cols>
  <sheetData>
    <row r="1" spans="1:2" ht="12.75">
      <c r="A1" s="822" t="s">
        <v>731</v>
      </c>
      <c r="B1" s="822"/>
    </row>
    <row r="2" spans="1:2" ht="17.25" customHeight="1">
      <c r="A2" s="467"/>
      <c r="B2" s="672"/>
    </row>
    <row r="3" spans="1:2" ht="42" customHeight="1">
      <c r="A3" s="826" t="s">
        <v>647</v>
      </c>
      <c r="B3" s="826"/>
    </row>
    <row r="4" spans="1:2" ht="33" customHeight="1" thickBot="1">
      <c r="A4" s="468"/>
      <c r="B4" s="257" t="s">
        <v>12</v>
      </c>
    </row>
    <row r="5" spans="1:2" ht="12.75">
      <c r="A5" s="823" t="s">
        <v>64</v>
      </c>
      <c r="B5" s="823" t="s">
        <v>648</v>
      </c>
    </row>
    <row r="6" spans="1:2" ht="12.75">
      <c r="A6" s="824"/>
      <c r="B6" s="824"/>
    </row>
    <row r="7" spans="1:2" ht="13.5" thickBot="1">
      <c r="A7" s="824"/>
      <c r="B7" s="825"/>
    </row>
    <row r="8" spans="1:2" ht="23.25" customHeight="1" thickBot="1">
      <c r="A8" s="179" t="s">
        <v>51</v>
      </c>
      <c r="B8" s="469"/>
    </row>
    <row r="9" spans="1:2" ht="24" customHeight="1">
      <c r="A9" s="471"/>
      <c r="B9" s="480"/>
    </row>
    <row r="10" spans="1:2" ht="18" customHeight="1">
      <c r="A10" s="472" t="s">
        <v>434</v>
      </c>
      <c r="B10" s="481">
        <v>150269800</v>
      </c>
    </row>
    <row r="11" spans="1:2" ht="39" customHeight="1">
      <c r="A11" s="473" t="s">
        <v>435</v>
      </c>
      <c r="B11" s="481">
        <f>SUM(B12:B15)</f>
        <v>78017070</v>
      </c>
    </row>
    <row r="12" spans="1:2" ht="39" customHeight="1">
      <c r="A12" s="473" t="s">
        <v>436</v>
      </c>
      <c r="B12" s="481">
        <v>17077920</v>
      </c>
    </row>
    <row r="13" spans="1:2" ht="39" customHeight="1">
      <c r="A13" s="473" t="s">
        <v>437</v>
      </c>
      <c r="B13" s="481">
        <v>40080000</v>
      </c>
    </row>
    <row r="14" spans="1:2" ht="39" customHeight="1">
      <c r="A14" s="473" t="s">
        <v>438</v>
      </c>
      <c r="B14" s="481">
        <v>100000</v>
      </c>
    </row>
    <row r="15" spans="1:2" ht="39" customHeight="1">
      <c r="A15" s="473" t="s">
        <v>439</v>
      </c>
      <c r="B15" s="481">
        <v>20759150</v>
      </c>
    </row>
    <row r="16" spans="1:2" ht="39" customHeight="1">
      <c r="A16" s="479" t="s">
        <v>451</v>
      </c>
      <c r="B16" s="481">
        <v>137700</v>
      </c>
    </row>
    <row r="17" spans="1:2" ht="39" customHeight="1">
      <c r="A17" s="473" t="s">
        <v>440</v>
      </c>
      <c r="B17" s="481">
        <v>5384575</v>
      </c>
    </row>
    <row r="18" spans="1:2" ht="39" customHeight="1">
      <c r="A18" s="474" t="s">
        <v>649</v>
      </c>
      <c r="B18" s="673">
        <f>SUM(B10+B11+B17+B16)</f>
        <v>233809145</v>
      </c>
    </row>
    <row r="19" spans="1:2" ht="36" customHeight="1">
      <c r="A19" s="475" t="s">
        <v>441</v>
      </c>
      <c r="B19" s="481">
        <v>171320800</v>
      </c>
    </row>
    <row r="20" spans="1:2" ht="30.75" customHeight="1">
      <c r="A20" s="476" t="s">
        <v>442</v>
      </c>
      <c r="B20" s="481">
        <v>24453333</v>
      </c>
    </row>
    <row r="21" spans="1:2" ht="31.5" customHeight="1">
      <c r="A21" s="477" t="s">
        <v>443</v>
      </c>
      <c r="B21" s="673">
        <f>SUM(B19:B20)</f>
        <v>195774133</v>
      </c>
    </row>
    <row r="22" spans="1:2" ht="31.5" customHeight="1">
      <c r="A22" s="674" t="s">
        <v>650</v>
      </c>
      <c r="B22" s="481">
        <v>111295460</v>
      </c>
    </row>
    <row r="23" spans="1:2" ht="31.5" customHeight="1">
      <c r="A23" s="674" t="s">
        <v>701</v>
      </c>
      <c r="B23" s="760">
        <v>66294000</v>
      </c>
    </row>
    <row r="24" spans="1:2" ht="28.5" customHeight="1">
      <c r="A24" s="478" t="s">
        <v>444</v>
      </c>
      <c r="B24" s="481">
        <v>52886460</v>
      </c>
    </row>
    <row r="25" spans="1:2" ht="60" customHeight="1">
      <c r="A25" s="479" t="s">
        <v>651</v>
      </c>
      <c r="B25" s="481">
        <v>128042480</v>
      </c>
    </row>
    <row r="26" spans="1:2" ht="23.25" customHeight="1">
      <c r="A26" s="476" t="s">
        <v>445</v>
      </c>
      <c r="B26" s="481">
        <v>48421440</v>
      </c>
    </row>
    <row r="27" spans="1:2" ht="20.25" customHeight="1">
      <c r="A27" s="478" t="s">
        <v>446</v>
      </c>
      <c r="B27" s="481">
        <v>54461103</v>
      </c>
    </row>
    <row r="28" spans="1:3" ht="34.5" customHeight="1">
      <c r="A28" s="477" t="s">
        <v>447</v>
      </c>
      <c r="B28" s="482">
        <f>SUM(B22:B27)</f>
        <v>461400943</v>
      </c>
      <c r="C28" s="675"/>
    </row>
    <row r="29" spans="1:2" ht="27.75" customHeight="1">
      <c r="A29" s="679" t="s">
        <v>448</v>
      </c>
      <c r="B29" s="676">
        <v>25944900</v>
      </c>
    </row>
    <row r="30" spans="1:2" ht="30" customHeight="1">
      <c r="A30" s="680" t="s">
        <v>449</v>
      </c>
      <c r="B30" s="677">
        <v>10629000</v>
      </c>
    </row>
    <row r="31" spans="1:2" ht="31.5" customHeight="1" thickBot="1">
      <c r="A31" s="681" t="s">
        <v>450</v>
      </c>
      <c r="B31" s="735">
        <v>25944900</v>
      </c>
    </row>
    <row r="32" spans="1:2" ht="31.5" customHeight="1" thickBot="1">
      <c r="A32" s="736" t="s">
        <v>702</v>
      </c>
      <c r="B32" s="761">
        <v>10099665</v>
      </c>
    </row>
    <row r="33" spans="1:2" ht="31.5" customHeight="1" thickBot="1">
      <c r="A33" s="736" t="s">
        <v>703</v>
      </c>
      <c r="B33" s="761">
        <v>15220449</v>
      </c>
    </row>
    <row r="34" spans="1:2" ht="31.5" customHeight="1" thickBot="1">
      <c r="A34" s="737" t="s">
        <v>704</v>
      </c>
      <c r="B34" s="761">
        <v>81342000</v>
      </c>
    </row>
    <row r="35" spans="1:2" ht="19.5" thickBot="1">
      <c r="A35" s="738" t="s">
        <v>52</v>
      </c>
      <c r="B35" s="739">
        <f>SUM(B18+B21+B28+B31+B32+B33+B34)</f>
        <v>1023591235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45">
    <tabColor rgb="FF92D050"/>
  </sheetPr>
  <dimension ref="A1:F38"/>
  <sheetViews>
    <sheetView workbookViewId="0" topLeftCell="A1">
      <selection activeCell="G29" sqref="G29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830" t="s">
        <v>529</v>
      </c>
      <c r="B1" s="830"/>
      <c r="C1" s="830"/>
      <c r="D1" s="830"/>
    </row>
    <row r="2" spans="1:4" ht="17.25" customHeight="1">
      <c r="A2" s="256"/>
      <c r="B2" s="256"/>
      <c r="C2" s="256"/>
      <c r="D2" s="256"/>
    </row>
    <row r="3" spans="1:4" ht="13.5" thickBot="1">
      <c r="A3" s="130"/>
      <c r="B3" s="130"/>
      <c r="C3" s="827" t="s">
        <v>524</v>
      </c>
      <c r="D3" s="827"/>
    </row>
    <row r="4" spans="1:4" ht="42.75" customHeight="1" thickBot="1">
      <c r="A4" s="258" t="s">
        <v>72</v>
      </c>
      <c r="B4" s="259" t="s">
        <v>122</v>
      </c>
      <c r="C4" s="259" t="s">
        <v>123</v>
      </c>
      <c r="D4" s="260" t="s">
        <v>13</v>
      </c>
    </row>
    <row r="5" spans="1:6" ht="15.75" customHeight="1">
      <c r="A5" s="131" t="s">
        <v>17</v>
      </c>
      <c r="B5" s="30" t="s">
        <v>452</v>
      </c>
      <c r="C5" s="483" t="s">
        <v>453</v>
      </c>
      <c r="D5" s="31">
        <v>5000</v>
      </c>
      <c r="E5" s="44"/>
      <c r="F5" s="44"/>
    </row>
    <row r="6" spans="1:6" ht="15.75" customHeight="1">
      <c r="A6" s="132" t="s">
        <v>18</v>
      </c>
      <c r="B6" s="32" t="s">
        <v>454</v>
      </c>
      <c r="C6" s="34" t="s">
        <v>453</v>
      </c>
      <c r="D6" s="33">
        <v>1500</v>
      </c>
      <c r="E6" s="44"/>
      <c r="F6" s="44"/>
    </row>
    <row r="7" spans="1:6" ht="15.75" customHeight="1">
      <c r="A7" s="132" t="s">
        <v>19</v>
      </c>
      <c r="B7" s="32" t="s">
        <v>455</v>
      </c>
      <c r="C7" s="34" t="s">
        <v>453</v>
      </c>
      <c r="D7" s="33">
        <v>500</v>
      </c>
      <c r="E7" s="44"/>
      <c r="F7" s="44"/>
    </row>
    <row r="8" spans="1:6" ht="15.75" customHeight="1">
      <c r="A8" s="132" t="s">
        <v>20</v>
      </c>
      <c r="B8" s="32" t="s">
        <v>456</v>
      </c>
      <c r="C8" s="32" t="s">
        <v>453</v>
      </c>
      <c r="D8" s="33">
        <v>4000</v>
      </c>
      <c r="E8" s="44"/>
      <c r="F8" s="44"/>
    </row>
    <row r="9" spans="1:6" ht="15.75" customHeight="1">
      <c r="A9" s="132" t="s">
        <v>21</v>
      </c>
      <c r="B9" s="32" t="s">
        <v>457</v>
      </c>
      <c r="C9" s="485" t="s">
        <v>453</v>
      </c>
      <c r="D9" s="33">
        <v>200</v>
      </c>
      <c r="E9" s="44"/>
      <c r="F9" s="44"/>
    </row>
    <row r="10" spans="1:6" ht="15.75" customHeight="1">
      <c r="A10" s="132" t="s">
        <v>22</v>
      </c>
      <c r="B10" s="32" t="s">
        <v>458</v>
      </c>
      <c r="C10" s="32" t="s">
        <v>453</v>
      </c>
      <c r="D10" s="33">
        <v>500</v>
      </c>
      <c r="E10" s="44"/>
      <c r="F10" s="44"/>
    </row>
    <row r="11" spans="1:6" ht="15.75" customHeight="1">
      <c r="A11" s="132" t="s">
        <v>23</v>
      </c>
      <c r="B11" s="32" t="s">
        <v>459</v>
      </c>
      <c r="C11" s="484" t="s">
        <v>453</v>
      </c>
      <c r="D11" s="33">
        <v>50</v>
      </c>
      <c r="E11" s="44"/>
      <c r="F11" s="44"/>
    </row>
    <row r="12" spans="1:6" ht="15.75" customHeight="1">
      <c r="A12" s="132" t="s">
        <v>24</v>
      </c>
      <c r="B12" s="32" t="s">
        <v>705</v>
      </c>
      <c r="C12" s="484" t="s">
        <v>453</v>
      </c>
      <c r="D12" s="33">
        <v>108</v>
      </c>
      <c r="E12" s="44"/>
      <c r="F12" s="44"/>
    </row>
    <row r="13" spans="1:6" ht="15.75" customHeight="1">
      <c r="A13" s="132" t="s">
        <v>25</v>
      </c>
      <c r="B13" s="32" t="s">
        <v>460</v>
      </c>
      <c r="C13" s="484" t="s">
        <v>453</v>
      </c>
      <c r="D13" s="33">
        <v>50</v>
      </c>
      <c r="E13" s="44"/>
      <c r="F13" s="44"/>
    </row>
    <row r="14" spans="1:6" ht="15.75" customHeight="1">
      <c r="A14" s="132" t="s">
        <v>26</v>
      </c>
      <c r="B14" s="627" t="s">
        <v>518</v>
      </c>
      <c r="C14" s="627" t="s">
        <v>461</v>
      </c>
      <c r="D14" s="626">
        <v>11094</v>
      </c>
      <c r="E14" s="44"/>
      <c r="F14" s="44"/>
    </row>
    <row r="15" spans="1:6" ht="15.75" customHeight="1">
      <c r="A15" s="132" t="s">
        <v>27</v>
      </c>
      <c r="B15" s="32" t="s">
        <v>462</v>
      </c>
      <c r="C15" s="32" t="s">
        <v>453</v>
      </c>
      <c r="D15" s="33">
        <v>2222</v>
      </c>
      <c r="E15" s="44"/>
      <c r="F15" s="44"/>
    </row>
    <row r="16" spans="1:6" ht="15.75" customHeight="1">
      <c r="A16" s="132" t="s">
        <v>28</v>
      </c>
      <c r="B16" s="32" t="s">
        <v>463</v>
      </c>
      <c r="C16" s="32" t="s">
        <v>453</v>
      </c>
      <c r="D16" s="33">
        <v>186</v>
      </c>
      <c r="E16" s="44"/>
      <c r="F16" s="44"/>
    </row>
    <row r="17" spans="1:6" ht="15.75" customHeight="1">
      <c r="A17" s="132" t="s">
        <v>29</v>
      </c>
      <c r="B17" s="32" t="s">
        <v>464</v>
      </c>
      <c r="C17" s="32" t="s">
        <v>453</v>
      </c>
      <c r="D17" s="33">
        <v>17470</v>
      </c>
      <c r="E17" s="44"/>
      <c r="F17" s="684"/>
    </row>
    <row r="18" spans="1:6" ht="15.75" customHeight="1">
      <c r="A18" s="132" t="s">
        <v>30</v>
      </c>
      <c r="B18" s="627" t="s">
        <v>465</v>
      </c>
      <c r="C18" s="627" t="s">
        <v>453</v>
      </c>
      <c r="D18" s="626">
        <v>104040</v>
      </c>
      <c r="E18" s="44"/>
      <c r="F18" s="44"/>
    </row>
    <row r="19" spans="1:6" ht="15.75" customHeight="1">
      <c r="A19" s="132" t="s">
        <v>31</v>
      </c>
      <c r="B19" s="32" t="s">
        <v>466</v>
      </c>
      <c r="C19" s="32" t="s">
        <v>461</v>
      </c>
      <c r="D19" s="33">
        <v>7100</v>
      </c>
      <c r="E19" s="44"/>
      <c r="F19" s="44"/>
    </row>
    <row r="20" spans="1:6" ht="15.75" customHeight="1">
      <c r="A20" s="132" t="s">
        <v>32</v>
      </c>
      <c r="B20" s="32" t="s">
        <v>467</v>
      </c>
      <c r="C20" s="32" t="s">
        <v>453</v>
      </c>
      <c r="D20" s="33">
        <v>552</v>
      </c>
      <c r="E20" s="44"/>
      <c r="F20" s="44"/>
    </row>
    <row r="21" spans="1:6" ht="15.75" customHeight="1">
      <c r="A21" s="132" t="s">
        <v>33</v>
      </c>
      <c r="B21" s="32" t="s">
        <v>538</v>
      </c>
      <c r="C21" s="32" t="s">
        <v>519</v>
      </c>
      <c r="D21" s="33">
        <v>2250</v>
      </c>
      <c r="E21" s="44"/>
      <c r="F21" s="44"/>
    </row>
    <row r="22" spans="1:4" ht="15.75" customHeight="1">
      <c r="A22" s="132" t="s">
        <v>34</v>
      </c>
      <c r="B22" s="32" t="s">
        <v>660</v>
      </c>
      <c r="C22" s="32" t="s">
        <v>453</v>
      </c>
      <c r="D22" s="33">
        <v>14753</v>
      </c>
    </row>
    <row r="23" spans="1:4" ht="15.75" customHeight="1">
      <c r="A23" s="132" t="s">
        <v>35</v>
      </c>
      <c r="B23" s="32" t="s">
        <v>661</v>
      </c>
      <c r="C23" s="32" t="s">
        <v>453</v>
      </c>
      <c r="D23" s="33">
        <v>1102</v>
      </c>
    </row>
    <row r="24" spans="1:4" ht="15.75" customHeight="1">
      <c r="A24" s="132" t="s">
        <v>36</v>
      </c>
      <c r="B24" s="606" t="s">
        <v>706</v>
      </c>
      <c r="C24" s="606" t="s">
        <v>453</v>
      </c>
      <c r="D24" s="583">
        <v>373</v>
      </c>
    </row>
    <row r="25" spans="1:4" ht="15.75" customHeight="1">
      <c r="A25" s="132" t="s">
        <v>37</v>
      </c>
      <c r="B25" s="32" t="s">
        <v>714</v>
      </c>
      <c r="C25" s="32" t="s">
        <v>461</v>
      </c>
      <c r="D25" s="33">
        <v>100</v>
      </c>
    </row>
    <row r="26" spans="1:4" ht="15.75" customHeight="1">
      <c r="A26" s="132" t="s">
        <v>38</v>
      </c>
      <c r="B26" s="32" t="s">
        <v>715</v>
      </c>
      <c r="C26" s="32" t="s">
        <v>453</v>
      </c>
      <c r="D26" s="33">
        <v>40</v>
      </c>
    </row>
    <row r="27" spans="1:4" ht="15.75" customHeight="1">
      <c r="A27" s="132" t="s">
        <v>39</v>
      </c>
      <c r="B27" s="32" t="s">
        <v>730</v>
      </c>
      <c r="C27" s="32" t="s">
        <v>453</v>
      </c>
      <c r="D27" s="33">
        <v>12029</v>
      </c>
    </row>
    <row r="28" spans="1:4" ht="15.75" customHeight="1">
      <c r="A28" s="132" t="s">
        <v>40</v>
      </c>
      <c r="B28" s="32"/>
      <c r="C28" s="32"/>
      <c r="D28" s="33"/>
    </row>
    <row r="29" spans="1:4" ht="15.75" customHeight="1">
      <c r="A29" s="132" t="s">
        <v>41</v>
      </c>
      <c r="B29" s="32"/>
      <c r="C29" s="32"/>
      <c r="D29" s="33"/>
    </row>
    <row r="30" spans="1:4" ht="15.75" customHeight="1">
      <c r="A30" s="132" t="s">
        <v>42</v>
      </c>
      <c r="B30" s="32"/>
      <c r="C30" s="32"/>
      <c r="D30" s="33"/>
    </row>
    <row r="31" spans="1:4" ht="15.75" customHeight="1">
      <c r="A31" s="132" t="s">
        <v>43</v>
      </c>
      <c r="B31" s="32"/>
      <c r="C31" s="32"/>
      <c r="D31" s="33"/>
    </row>
    <row r="32" spans="1:4" ht="15.75" customHeight="1">
      <c r="A32" s="132" t="s">
        <v>44</v>
      </c>
      <c r="B32" s="32"/>
      <c r="C32" s="32"/>
      <c r="D32" s="33"/>
    </row>
    <row r="33" spans="1:4" ht="15.75" customHeight="1">
      <c r="A33" s="132" t="s">
        <v>45</v>
      </c>
      <c r="B33" s="32"/>
      <c r="C33" s="32"/>
      <c r="D33" s="33"/>
    </row>
    <row r="34" spans="1:4" ht="15.75" customHeight="1">
      <c r="A34" s="132" t="s">
        <v>124</v>
      </c>
      <c r="B34" s="32"/>
      <c r="C34" s="32"/>
      <c r="D34" s="71"/>
    </row>
    <row r="35" spans="1:4" ht="15.75" customHeight="1">
      <c r="A35" s="132" t="s">
        <v>125</v>
      </c>
      <c r="B35" s="32"/>
      <c r="C35" s="32"/>
      <c r="D35" s="71"/>
    </row>
    <row r="36" spans="1:4" ht="15.75" customHeight="1">
      <c r="A36" s="132" t="s">
        <v>126</v>
      </c>
      <c r="B36" s="32"/>
      <c r="C36" s="32"/>
      <c r="D36" s="71"/>
    </row>
    <row r="37" spans="1:4" ht="15.75" customHeight="1" thickBot="1">
      <c r="A37" s="133" t="s">
        <v>127</v>
      </c>
      <c r="B37" s="34"/>
      <c r="C37" s="34"/>
      <c r="D37" s="72"/>
    </row>
    <row r="38" spans="1:4" ht="15.75" customHeight="1" thickBot="1">
      <c r="A38" s="828" t="s">
        <v>52</v>
      </c>
      <c r="B38" s="829"/>
      <c r="C38" s="134"/>
      <c r="D38" s="135">
        <f>SUM(D5:D37)</f>
        <v>185219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36. melléklet  a 24/2015.(VIII.4.) önkormányzati rendelethez tájékoztató tábla 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101">
    <pageSetUpPr fitToPage="1"/>
  </sheetPr>
  <dimension ref="A1:GL5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44" sqref="J44"/>
    </sheetView>
  </sheetViews>
  <sheetFormatPr defaultColWidth="10.625" defaultRowHeight="12.75"/>
  <cols>
    <col min="1" max="1" width="42.375" style="490" customWidth="1"/>
    <col min="2" max="3" width="9.50390625" style="491" customWidth="1"/>
    <col min="4" max="4" width="9.375" style="491" bestFit="1" customWidth="1"/>
    <col min="5" max="6" width="9.50390625" style="491" customWidth="1"/>
    <col min="7" max="7" width="9.50390625" style="492" customWidth="1"/>
    <col min="8" max="8" width="1.12109375" style="492" customWidth="1"/>
    <col min="9" max="13" width="9.50390625" style="490" customWidth="1"/>
    <col min="14" max="14" width="9.50390625" style="493" customWidth="1"/>
    <col min="15" max="16384" width="10.625" style="490" customWidth="1"/>
  </cols>
  <sheetData>
    <row r="1" spans="10:13" ht="12.75">
      <c r="J1" s="832"/>
      <c r="K1" s="832"/>
      <c r="L1" s="832"/>
      <c r="M1" s="832"/>
    </row>
    <row r="2" spans="1:14" ht="12.75">
      <c r="A2" s="494"/>
      <c r="E2" s="748"/>
      <c r="I2" s="494"/>
      <c r="J2" s="831"/>
      <c r="K2" s="831"/>
      <c r="L2" s="831"/>
      <c r="M2" s="831"/>
      <c r="N2" s="495"/>
    </row>
    <row r="3" spans="1:14" ht="17.25" customHeight="1">
      <c r="A3" s="496" t="s">
        <v>530</v>
      </c>
      <c r="B3" s="497"/>
      <c r="C3" s="497"/>
      <c r="D3" s="497"/>
      <c r="E3" s="497"/>
      <c r="F3" s="497"/>
      <c r="G3" s="498"/>
      <c r="H3" s="498"/>
      <c r="I3" s="499"/>
      <c r="J3" s="499"/>
      <c r="K3" s="499"/>
      <c r="L3" s="499"/>
      <c r="M3" s="499"/>
      <c r="N3" s="500"/>
    </row>
    <row r="4" spans="1:14" ht="19.5">
      <c r="A4" s="501" t="s">
        <v>470</v>
      </c>
      <c r="B4" s="497"/>
      <c r="C4" s="497"/>
      <c r="D4" s="497"/>
      <c r="E4" s="497"/>
      <c r="F4" s="497"/>
      <c r="G4" s="498"/>
      <c r="H4" s="498"/>
      <c r="I4" s="499"/>
      <c r="J4" s="499"/>
      <c r="K4" s="499"/>
      <c r="L4" s="499"/>
      <c r="M4" s="499"/>
      <c r="N4" s="500"/>
    </row>
    <row r="5" spans="1:14" ht="0.75" customHeight="1" thickBot="1">
      <c r="A5" s="502"/>
      <c r="B5" s="497"/>
      <c r="C5" s="497"/>
      <c r="D5" s="497"/>
      <c r="E5" s="497"/>
      <c r="F5" s="497"/>
      <c r="G5" s="498"/>
      <c r="H5" s="498"/>
      <c r="I5" s="499"/>
      <c r="J5" s="499"/>
      <c r="K5" s="499"/>
      <c r="L5" s="499"/>
      <c r="M5" s="499"/>
      <c r="N5" s="495" t="s">
        <v>389</v>
      </c>
    </row>
    <row r="6" spans="1:14" ht="15.75">
      <c r="A6" s="503" t="s">
        <v>169</v>
      </c>
      <c r="B6" s="833" t="s">
        <v>471</v>
      </c>
      <c r="C6" s="834"/>
      <c r="D6" s="834"/>
      <c r="E6" s="834"/>
      <c r="F6" s="834"/>
      <c r="G6" s="835"/>
      <c r="H6" s="504"/>
      <c r="I6" s="833" t="s">
        <v>472</v>
      </c>
      <c r="J6" s="834"/>
      <c r="K6" s="834"/>
      <c r="L6" s="834"/>
      <c r="M6" s="834"/>
      <c r="N6" s="835"/>
    </row>
    <row r="7" spans="1:14" ht="12.75">
      <c r="A7" s="505"/>
      <c r="B7" s="506" t="s">
        <v>473</v>
      </c>
      <c r="C7" s="507" t="s">
        <v>421</v>
      </c>
      <c r="D7" s="507" t="s">
        <v>498</v>
      </c>
      <c r="E7" s="507" t="s">
        <v>474</v>
      </c>
      <c r="F7" s="507" t="s">
        <v>499</v>
      </c>
      <c r="G7" s="508" t="s">
        <v>531</v>
      </c>
      <c r="H7" s="509"/>
      <c r="I7" s="506" t="s">
        <v>473</v>
      </c>
      <c r="J7" s="507" t="s">
        <v>421</v>
      </c>
      <c r="K7" s="507" t="s">
        <v>510</v>
      </c>
      <c r="L7" s="507" t="s">
        <v>128</v>
      </c>
      <c r="M7" s="507" t="s">
        <v>501</v>
      </c>
      <c r="N7" s="508" t="s">
        <v>532</v>
      </c>
    </row>
    <row r="8" spans="1:14" ht="13.5" thickBot="1">
      <c r="A8" s="510"/>
      <c r="B8" s="511" t="s">
        <v>475</v>
      </c>
      <c r="C8" s="512" t="s">
        <v>475</v>
      </c>
      <c r="D8" s="512" t="s">
        <v>475</v>
      </c>
      <c r="E8" s="512" t="s">
        <v>476</v>
      </c>
      <c r="F8" s="512" t="s">
        <v>500</v>
      </c>
      <c r="G8" s="513" t="s">
        <v>477</v>
      </c>
      <c r="H8" s="514"/>
      <c r="I8" s="511" t="s">
        <v>478</v>
      </c>
      <c r="J8" s="512" t="s">
        <v>427</v>
      </c>
      <c r="K8" s="512" t="s">
        <v>423</v>
      </c>
      <c r="L8" s="512"/>
      <c r="M8" s="512"/>
      <c r="N8" s="513" t="s">
        <v>479</v>
      </c>
    </row>
    <row r="9" spans="1:194" ht="12.75">
      <c r="A9" s="515" t="s">
        <v>502</v>
      </c>
      <c r="B9" s="779">
        <v>12117</v>
      </c>
      <c r="C9" s="518"/>
      <c r="D9" s="517"/>
      <c r="E9" s="516"/>
      <c r="F9" s="518"/>
      <c r="G9" s="519">
        <f aca="true" t="shared" si="0" ref="G9:G18">SUM(B9:F9)</f>
        <v>12117</v>
      </c>
      <c r="H9" s="520"/>
      <c r="I9" s="521"/>
      <c r="J9" s="781">
        <v>7481</v>
      </c>
      <c r="K9" s="522"/>
      <c r="L9" s="516"/>
      <c r="M9" s="516"/>
      <c r="N9" s="519">
        <f aca="true" t="shared" si="1" ref="N9:N15">SUM(I9:M9)</f>
        <v>7481</v>
      </c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23"/>
      <c r="AI9" s="523"/>
      <c r="AJ9" s="523"/>
      <c r="AK9" s="523"/>
      <c r="AL9" s="523"/>
      <c r="AM9" s="523"/>
      <c r="AN9" s="523"/>
      <c r="AO9" s="523"/>
      <c r="AP9" s="523"/>
      <c r="AQ9" s="523"/>
      <c r="AR9" s="523"/>
      <c r="AS9" s="523"/>
      <c r="AT9" s="523"/>
      <c r="AU9" s="523"/>
      <c r="AV9" s="523"/>
      <c r="AW9" s="523"/>
      <c r="AX9" s="523"/>
      <c r="AY9" s="523"/>
      <c r="AZ9" s="523"/>
      <c r="BA9" s="523"/>
      <c r="BB9" s="523"/>
      <c r="BC9" s="523"/>
      <c r="BD9" s="523"/>
      <c r="BE9" s="523"/>
      <c r="BF9" s="523"/>
      <c r="BG9" s="523"/>
      <c r="BH9" s="523"/>
      <c r="BI9" s="523"/>
      <c r="BJ9" s="523"/>
      <c r="BK9" s="523"/>
      <c r="BL9" s="523"/>
      <c r="BM9" s="523"/>
      <c r="BN9" s="523"/>
      <c r="BO9" s="523"/>
      <c r="BP9" s="523"/>
      <c r="BQ9" s="523"/>
      <c r="BR9" s="523"/>
      <c r="BS9" s="523"/>
      <c r="BT9" s="523"/>
      <c r="BU9" s="523"/>
      <c r="BV9" s="523"/>
      <c r="BW9" s="523"/>
      <c r="BX9" s="523"/>
      <c r="BY9" s="523"/>
      <c r="BZ9" s="523"/>
      <c r="CA9" s="523"/>
      <c r="CB9" s="523"/>
      <c r="CC9" s="523"/>
      <c r="CD9" s="523"/>
      <c r="CE9" s="523"/>
      <c r="CF9" s="523"/>
      <c r="CG9" s="523"/>
      <c r="CH9" s="523"/>
      <c r="CI9" s="523"/>
      <c r="CJ9" s="523"/>
      <c r="CK9" s="523"/>
      <c r="CL9" s="523"/>
      <c r="CM9" s="523"/>
      <c r="CN9" s="523"/>
      <c r="CO9" s="523"/>
      <c r="CP9" s="523"/>
      <c r="CQ9" s="523"/>
      <c r="CR9" s="523"/>
      <c r="CS9" s="523"/>
      <c r="CT9" s="523"/>
      <c r="CU9" s="523"/>
      <c r="CV9" s="523"/>
      <c r="CW9" s="523"/>
      <c r="CX9" s="523"/>
      <c r="CY9" s="523"/>
      <c r="CZ9" s="523"/>
      <c r="DA9" s="523"/>
      <c r="DB9" s="523"/>
      <c r="DC9" s="523"/>
      <c r="DD9" s="523"/>
      <c r="DE9" s="523"/>
      <c r="DF9" s="523"/>
      <c r="DG9" s="523"/>
      <c r="DH9" s="523"/>
      <c r="DI9" s="523"/>
      <c r="DJ9" s="523"/>
      <c r="DK9" s="523"/>
      <c r="DL9" s="523"/>
      <c r="DM9" s="523"/>
      <c r="DN9" s="523"/>
      <c r="DO9" s="523"/>
      <c r="DP9" s="523"/>
      <c r="DQ9" s="523"/>
      <c r="DR9" s="523"/>
      <c r="DS9" s="523"/>
      <c r="DT9" s="523"/>
      <c r="DU9" s="523"/>
      <c r="DV9" s="523"/>
      <c r="DW9" s="523"/>
      <c r="DX9" s="523"/>
      <c r="DY9" s="523"/>
      <c r="DZ9" s="523"/>
      <c r="EA9" s="523"/>
      <c r="EB9" s="523"/>
      <c r="EC9" s="523"/>
      <c r="ED9" s="523"/>
      <c r="EE9" s="523"/>
      <c r="EF9" s="523"/>
      <c r="EG9" s="523"/>
      <c r="EH9" s="523"/>
      <c r="EI9" s="523"/>
      <c r="EJ9" s="523"/>
      <c r="EK9" s="523"/>
      <c r="EL9" s="523"/>
      <c r="EM9" s="523"/>
      <c r="EN9" s="523"/>
      <c r="EO9" s="523"/>
      <c r="EP9" s="523"/>
      <c r="EQ9" s="523"/>
      <c r="ER9" s="523"/>
      <c r="ES9" s="523"/>
      <c r="ET9" s="523"/>
      <c r="EU9" s="523"/>
      <c r="EV9" s="523"/>
      <c r="EW9" s="523"/>
      <c r="EX9" s="523"/>
      <c r="EY9" s="523"/>
      <c r="EZ9" s="523"/>
      <c r="FA9" s="523"/>
      <c r="FB9" s="523"/>
      <c r="FC9" s="523"/>
      <c r="FD9" s="523"/>
      <c r="FE9" s="523"/>
      <c r="FF9" s="523"/>
      <c r="FG9" s="523"/>
      <c r="FH9" s="523"/>
      <c r="FI9" s="523"/>
      <c r="FJ9" s="523"/>
      <c r="FK9" s="523"/>
      <c r="FL9" s="523"/>
      <c r="FM9" s="523"/>
      <c r="FN9" s="523"/>
      <c r="FO9" s="523"/>
      <c r="FP9" s="523"/>
      <c r="FQ9" s="523"/>
      <c r="FR9" s="523"/>
      <c r="FS9" s="523"/>
      <c r="FT9" s="523"/>
      <c r="FU9" s="523"/>
      <c r="FV9" s="523"/>
      <c r="FW9" s="523"/>
      <c r="FX9" s="523"/>
      <c r="FY9" s="523"/>
      <c r="FZ9" s="523"/>
      <c r="GA9" s="523"/>
      <c r="GB9" s="523"/>
      <c r="GC9" s="523"/>
      <c r="GD9" s="523"/>
      <c r="GE9" s="523"/>
      <c r="GF9" s="523"/>
      <c r="GG9" s="523"/>
      <c r="GH9" s="523"/>
      <c r="GI9" s="523"/>
      <c r="GJ9" s="523"/>
      <c r="GK9" s="523"/>
      <c r="GL9" s="523"/>
    </row>
    <row r="10" spans="1:14" ht="12.75">
      <c r="A10" s="524" t="s">
        <v>667</v>
      </c>
      <c r="B10" s="530"/>
      <c r="C10" s="533"/>
      <c r="D10" s="526"/>
      <c r="E10" s="526"/>
      <c r="F10" s="526"/>
      <c r="G10" s="527">
        <f t="shared" si="0"/>
        <v>0</v>
      </c>
      <c r="H10" s="528"/>
      <c r="I10" s="740">
        <v>13509</v>
      </c>
      <c r="J10" s="533"/>
      <c r="K10" s="526"/>
      <c r="L10" s="526"/>
      <c r="M10" s="526"/>
      <c r="N10" s="527">
        <f t="shared" si="1"/>
        <v>13509</v>
      </c>
    </row>
    <row r="11" spans="1:14" ht="12.75">
      <c r="A11" s="529" t="s">
        <v>503</v>
      </c>
      <c r="B11" s="530">
        <v>237</v>
      </c>
      <c r="C11" s="533"/>
      <c r="D11" s="526"/>
      <c r="E11" s="526"/>
      <c r="F11" s="526"/>
      <c r="G11" s="527">
        <f t="shared" si="0"/>
        <v>237</v>
      </c>
      <c r="H11" s="528"/>
      <c r="I11" s="530">
        <v>1341</v>
      </c>
      <c r="J11" s="533"/>
      <c r="K11" s="533"/>
      <c r="L11" s="533"/>
      <c r="M11" s="533"/>
      <c r="N11" s="527">
        <f t="shared" si="1"/>
        <v>1341</v>
      </c>
    </row>
    <row r="12" spans="1:14" ht="12.75">
      <c r="A12" s="529" t="s">
        <v>504</v>
      </c>
      <c r="B12" s="530">
        <v>46308</v>
      </c>
      <c r="C12" s="778">
        <v>413509</v>
      </c>
      <c r="D12" s="533"/>
      <c r="E12" s="532"/>
      <c r="F12" s="532"/>
      <c r="G12" s="527">
        <f t="shared" si="0"/>
        <v>459817</v>
      </c>
      <c r="H12" s="581" t="e">
        <f>SUM(#REF!)</f>
        <v>#REF!</v>
      </c>
      <c r="I12" s="530">
        <v>44825</v>
      </c>
      <c r="J12" s="533">
        <v>403521</v>
      </c>
      <c r="K12" s="533"/>
      <c r="L12" s="533"/>
      <c r="M12" s="533"/>
      <c r="N12" s="527">
        <f t="shared" si="1"/>
        <v>448346</v>
      </c>
    </row>
    <row r="13" spans="1:14" ht="12.75">
      <c r="A13" s="534" t="s">
        <v>668</v>
      </c>
      <c r="B13" s="740">
        <v>24974</v>
      </c>
      <c r="C13" s="541"/>
      <c r="D13" s="533"/>
      <c r="E13" s="535"/>
      <c r="F13" s="536"/>
      <c r="G13" s="537">
        <f t="shared" si="0"/>
        <v>24974</v>
      </c>
      <c r="H13" s="528"/>
      <c r="I13" s="530">
        <v>16672</v>
      </c>
      <c r="J13" s="533"/>
      <c r="K13" s="541"/>
      <c r="L13" s="541"/>
      <c r="M13" s="541"/>
      <c r="N13" s="537">
        <f t="shared" si="1"/>
        <v>16672</v>
      </c>
    </row>
    <row r="14" spans="1:14" ht="12.75">
      <c r="A14" s="524" t="s">
        <v>480</v>
      </c>
      <c r="B14" s="530"/>
      <c r="C14" s="533"/>
      <c r="D14" s="533"/>
      <c r="E14" s="526"/>
      <c r="F14" s="538"/>
      <c r="G14" s="527">
        <f t="shared" si="0"/>
        <v>0</v>
      </c>
      <c r="H14" s="528"/>
      <c r="I14" s="740">
        <v>7759</v>
      </c>
      <c r="J14" s="584">
        <v>540</v>
      </c>
      <c r="K14" s="584"/>
      <c r="L14" s="533"/>
      <c r="M14" s="533"/>
      <c r="N14" s="527">
        <f t="shared" si="1"/>
        <v>8299</v>
      </c>
    </row>
    <row r="15" spans="1:14" ht="12.75">
      <c r="A15" s="524" t="s">
        <v>481</v>
      </c>
      <c r="B15" s="530">
        <v>500</v>
      </c>
      <c r="C15" s="533"/>
      <c r="D15" s="533"/>
      <c r="E15" s="526"/>
      <c r="F15" s="526"/>
      <c r="G15" s="527">
        <f t="shared" si="0"/>
        <v>500</v>
      </c>
      <c r="H15" s="528"/>
      <c r="I15" s="530">
        <v>2510</v>
      </c>
      <c r="J15" s="533"/>
      <c r="K15" s="533"/>
      <c r="L15" s="533"/>
      <c r="M15" s="533"/>
      <c r="N15" s="527">
        <f t="shared" si="1"/>
        <v>2510</v>
      </c>
    </row>
    <row r="16" spans="1:14" ht="12.75">
      <c r="A16" s="524" t="s">
        <v>482</v>
      </c>
      <c r="B16" s="530">
        <v>19894</v>
      </c>
      <c r="C16" s="533"/>
      <c r="D16" s="533"/>
      <c r="E16" s="526"/>
      <c r="F16" s="526"/>
      <c r="G16" s="527">
        <f t="shared" si="0"/>
        <v>19894</v>
      </c>
      <c r="H16" s="528"/>
      <c r="I16" s="530">
        <v>16212</v>
      </c>
      <c r="J16" s="533"/>
      <c r="K16" s="533"/>
      <c r="L16" s="533"/>
      <c r="M16" s="533"/>
      <c r="N16" s="527">
        <f aca="true" t="shared" si="2" ref="N16:N45">SUM(I16:M16)</f>
        <v>16212</v>
      </c>
    </row>
    <row r="17" spans="1:14" ht="12.75">
      <c r="A17" s="524" t="s">
        <v>483</v>
      </c>
      <c r="B17" s="549"/>
      <c r="C17" s="541"/>
      <c r="D17" s="541"/>
      <c r="E17" s="535"/>
      <c r="F17" s="535"/>
      <c r="G17" s="537">
        <f t="shared" si="0"/>
        <v>0</v>
      </c>
      <c r="H17" s="539"/>
      <c r="I17" s="740">
        <v>24672</v>
      </c>
      <c r="J17" s="533">
        <v>1366</v>
      </c>
      <c r="K17" s="541"/>
      <c r="L17" s="541"/>
      <c r="M17" s="541"/>
      <c r="N17" s="537">
        <f t="shared" si="2"/>
        <v>26038</v>
      </c>
    </row>
    <row r="18" spans="1:14" ht="12.75">
      <c r="A18" s="540" t="s">
        <v>484</v>
      </c>
      <c r="B18" s="549"/>
      <c r="C18" s="541"/>
      <c r="D18" s="541"/>
      <c r="E18" s="535"/>
      <c r="F18" s="535"/>
      <c r="G18" s="537">
        <f t="shared" si="0"/>
        <v>0</v>
      </c>
      <c r="H18" s="539"/>
      <c r="I18" s="740">
        <v>601</v>
      </c>
      <c r="J18" s="541"/>
      <c r="K18" s="541"/>
      <c r="L18" s="541"/>
      <c r="M18" s="541"/>
      <c r="N18" s="537">
        <f t="shared" si="2"/>
        <v>601</v>
      </c>
    </row>
    <row r="19" spans="1:14" ht="12.75">
      <c r="A19" s="542" t="s">
        <v>485</v>
      </c>
      <c r="B19" s="530">
        <f>SUM(B20:B22)</f>
        <v>294863</v>
      </c>
      <c r="C19" s="533">
        <f>SUM(C20:C22)</f>
        <v>0</v>
      </c>
      <c r="D19" s="533">
        <f>SUM(D20:D22)</f>
        <v>0</v>
      </c>
      <c r="E19" s="543"/>
      <c r="F19" s="532"/>
      <c r="G19" s="537">
        <f>SUM(G20:G22)</f>
        <v>294863</v>
      </c>
      <c r="H19" s="539"/>
      <c r="I19" s="549"/>
      <c r="J19" s="541"/>
      <c r="K19" s="541">
        <f>SUM(K20:K22)</f>
        <v>0</v>
      </c>
      <c r="L19" s="541"/>
      <c r="M19" s="541"/>
      <c r="N19" s="537">
        <f t="shared" si="2"/>
        <v>0</v>
      </c>
    </row>
    <row r="20" spans="1:14" ht="12.75">
      <c r="A20" s="544" t="s">
        <v>505</v>
      </c>
      <c r="B20" s="530">
        <v>260198</v>
      </c>
      <c r="C20" s="541"/>
      <c r="D20" s="541"/>
      <c r="E20" s="541"/>
      <c r="F20" s="535"/>
      <c r="G20" s="545">
        <f aca="true" t="shared" si="3" ref="G20:G26">SUM(B20:F20)</f>
        <v>260198</v>
      </c>
      <c r="H20" s="539"/>
      <c r="I20" s="549"/>
      <c r="J20" s="541"/>
      <c r="K20" s="541"/>
      <c r="L20" s="541"/>
      <c r="M20" s="541"/>
      <c r="N20" s="545">
        <f t="shared" si="2"/>
        <v>0</v>
      </c>
    </row>
    <row r="21" spans="1:14" ht="12.75">
      <c r="A21" s="544" t="s">
        <v>486</v>
      </c>
      <c r="B21" s="530">
        <v>26000</v>
      </c>
      <c r="C21" s="541"/>
      <c r="D21" s="541"/>
      <c r="E21" s="541"/>
      <c r="F21" s="535"/>
      <c r="G21" s="545">
        <f t="shared" si="3"/>
        <v>26000</v>
      </c>
      <c r="H21" s="539"/>
      <c r="I21" s="549"/>
      <c r="J21" s="541"/>
      <c r="K21" s="541"/>
      <c r="L21" s="541"/>
      <c r="M21" s="541"/>
      <c r="N21" s="545">
        <f t="shared" si="2"/>
        <v>0</v>
      </c>
    </row>
    <row r="22" spans="1:14" ht="12.75">
      <c r="A22" s="544" t="s">
        <v>669</v>
      </c>
      <c r="B22" s="530">
        <v>8665</v>
      </c>
      <c r="C22" s="541"/>
      <c r="D22" s="541"/>
      <c r="E22" s="541"/>
      <c r="F22" s="535"/>
      <c r="G22" s="545">
        <f t="shared" si="3"/>
        <v>8665</v>
      </c>
      <c r="H22" s="539"/>
      <c r="I22" s="549"/>
      <c r="J22" s="541"/>
      <c r="K22" s="541"/>
      <c r="L22" s="541"/>
      <c r="M22" s="541"/>
      <c r="N22" s="545">
        <f t="shared" si="2"/>
        <v>0</v>
      </c>
    </row>
    <row r="23" spans="1:14" ht="12.75">
      <c r="A23" s="546" t="s">
        <v>520</v>
      </c>
      <c r="B23" s="549"/>
      <c r="C23" s="541"/>
      <c r="D23" s="541"/>
      <c r="E23" s="541"/>
      <c r="F23" s="535"/>
      <c r="G23" s="545">
        <f t="shared" si="3"/>
        <v>0</v>
      </c>
      <c r="H23" s="539"/>
      <c r="I23" s="530"/>
      <c r="J23" s="533"/>
      <c r="K23" s="541"/>
      <c r="L23" s="541"/>
      <c r="M23" s="541"/>
      <c r="N23" s="545">
        <f t="shared" si="2"/>
        <v>0</v>
      </c>
    </row>
    <row r="24" spans="1:14" ht="12.75">
      <c r="A24" s="524" t="s">
        <v>523</v>
      </c>
      <c r="B24" s="549"/>
      <c r="C24" s="541"/>
      <c r="D24" s="541"/>
      <c r="E24" s="535"/>
      <c r="F24" s="535"/>
      <c r="G24" s="537">
        <f t="shared" si="3"/>
        <v>0</v>
      </c>
      <c r="H24" s="539"/>
      <c r="I24" s="530"/>
      <c r="J24" s="541"/>
      <c r="K24" s="541"/>
      <c r="L24" s="541"/>
      <c r="M24" s="541"/>
      <c r="N24" s="537">
        <f t="shared" si="2"/>
        <v>0</v>
      </c>
    </row>
    <row r="25" spans="1:14" ht="12.75">
      <c r="A25" s="524" t="s">
        <v>487</v>
      </c>
      <c r="B25" s="549"/>
      <c r="C25" s="541"/>
      <c r="D25" s="541"/>
      <c r="E25" s="535"/>
      <c r="F25" s="535"/>
      <c r="G25" s="537">
        <f t="shared" si="3"/>
        <v>0</v>
      </c>
      <c r="H25" s="539"/>
      <c r="I25" s="530">
        <v>30080</v>
      </c>
      <c r="J25" s="541"/>
      <c r="K25" s="541"/>
      <c r="L25" s="541"/>
      <c r="M25" s="541"/>
      <c r="N25" s="537">
        <f t="shared" si="2"/>
        <v>30080</v>
      </c>
    </row>
    <row r="26" spans="1:14" ht="13.5" customHeight="1">
      <c r="A26" s="551" t="s">
        <v>488</v>
      </c>
      <c r="B26" s="552">
        <v>15090</v>
      </c>
      <c r="C26" s="553"/>
      <c r="D26" s="579"/>
      <c r="E26" s="578"/>
      <c r="F26" s="607">
        <v>188603</v>
      </c>
      <c r="G26" s="555">
        <f t="shared" si="3"/>
        <v>203693</v>
      </c>
      <c r="H26" s="539"/>
      <c r="I26" s="741">
        <v>199616</v>
      </c>
      <c r="J26" s="742">
        <v>6788</v>
      </c>
      <c r="K26" s="553"/>
      <c r="L26" s="579"/>
      <c r="M26" s="579"/>
      <c r="N26" s="555">
        <f t="shared" si="2"/>
        <v>206404</v>
      </c>
    </row>
    <row r="27" spans="1:14" ht="12.75">
      <c r="A27" s="542" t="s">
        <v>506</v>
      </c>
      <c r="B27" s="530">
        <f>SUM(B28:B29)</f>
        <v>1161819</v>
      </c>
      <c r="C27" s="533">
        <f>SUM(C28:C29)</f>
        <v>703</v>
      </c>
      <c r="D27" s="533">
        <f>SUM(D28:D29)</f>
        <v>0</v>
      </c>
      <c r="E27" s="532"/>
      <c r="F27" s="532"/>
      <c r="G27" s="537">
        <f>SUM(G28:G29)</f>
        <v>1162522</v>
      </c>
      <c r="H27" s="580"/>
      <c r="I27" s="549">
        <f>SUM(I28:I29)</f>
        <v>42173</v>
      </c>
      <c r="J27" s="549">
        <f>SUM(J28:J29)</f>
        <v>0</v>
      </c>
      <c r="K27" s="549">
        <f>SUM(K28:K29)</f>
        <v>0</v>
      </c>
      <c r="L27" s="549">
        <f>SUM(L28:L29)</f>
        <v>0</v>
      </c>
      <c r="M27" s="549">
        <f>SUM(M28:M29)</f>
        <v>0</v>
      </c>
      <c r="N27" s="537">
        <f t="shared" si="2"/>
        <v>42173</v>
      </c>
    </row>
    <row r="28" spans="1:14" ht="12.75">
      <c r="A28" s="544" t="s">
        <v>507</v>
      </c>
      <c r="B28" s="530">
        <v>854185</v>
      </c>
      <c r="C28" s="533"/>
      <c r="D28" s="541"/>
      <c r="E28" s="541"/>
      <c r="F28" s="541"/>
      <c r="G28" s="545">
        <f aca="true" t="shared" si="4" ref="G28:G47">SUM(B28:F28)</f>
        <v>854185</v>
      </c>
      <c r="H28" s="539"/>
      <c r="I28" s="530"/>
      <c r="J28" s="541"/>
      <c r="K28" s="541"/>
      <c r="L28" s="541"/>
      <c r="M28" s="541"/>
      <c r="N28" s="550">
        <f t="shared" si="2"/>
        <v>0</v>
      </c>
    </row>
    <row r="29" spans="1:14" ht="12.75">
      <c r="A29" s="544" t="s">
        <v>508</v>
      </c>
      <c r="B29" s="780">
        <v>307634</v>
      </c>
      <c r="C29" s="533">
        <v>703</v>
      </c>
      <c r="D29" s="533"/>
      <c r="E29" s="541"/>
      <c r="F29" s="541"/>
      <c r="G29" s="545">
        <f t="shared" si="4"/>
        <v>308337</v>
      </c>
      <c r="H29" s="539"/>
      <c r="I29" s="530">
        <v>42173</v>
      </c>
      <c r="J29" s="541"/>
      <c r="K29" s="541"/>
      <c r="L29" s="541"/>
      <c r="M29" s="541"/>
      <c r="N29" s="550">
        <f t="shared" si="2"/>
        <v>42173</v>
      </c>
    </row>
    <row r="30" spans="1:14" ht="12.75">
      <c r="A30" s="524" t="s">
        <v>489</v>
      </c>
      <c r="B30" s="530">
        <v>100204</v>
      </c>
      <c r="C30" s="533"/>
      <c r="D30" s="533"/>
      <c r="E30" s="533"/>
      <c r="F30" s="533"/>
      <c r="G30" s="527">
        <f t="shared" si="4"/>
        <v>100204</v>
      </c>
      <c r="H30" s="528"/>
      <c r="I30" s="530">
        <v>105807</v>
      </c>
      <c r="J30" s="584">
        <v>4109</v>
      </c>
      <c r="K30" s="533"/>
      <c r="L30" s="533"/>
      <c r="M30" s="584">
        <v>50125</v>
      </c>
      <c r="N30" s="537">
        <f t="shared" si="2"/>
        <v>160041</v>
      </c>
    </row>
    <row r="31" spans="1:14" ht="12.75">
      <c r="A31" s="524" t="s">
        <v>509</v>
      </c>
      <c r="B31" s="549"/>
      <c r="C31" s="541"/>
      <c r="D31" s="541"/>
      <c r="E31" s="541"/>
      <c r="F31" s="541"/>
      <c r="G31" s="537">
        <f t="shared" si="4"/>
        <v>0</v>
      </c>
      <c r="H31" s="539"/>
      <c r="I31" s="530"/>
      <c r="J31" s="533"/>
      <c r="K31" s="584">
        <v>1133609</v>
      </c>
      <c r="L31" s="533"/>
      <c r="M31" s="533"/>
      <c r="N31" s="537">
        <f t="shared" si="2"/>
        <v>1133609</v>
      </c>
    </row>
    <row r="32" spans="1:14" ht="12.75">
      <c r="A32" s="524" t="s">
        <v>490</v>
      </c>
      <c r="B32" s="530"/>
      <c r="C32" s="533"/>
      <c r="D32" s="533"/>
      <c r="E32" s="533"/>
      <c r="F32" s="533"/>
      <c r="G32" s="537">
        <f t="shared" si="4"/>
        <v>0</v>
      </c>
      <c r="H32" s="539"/>
      <c r="I32" s="530">
        <v>613</v>
      </c>
      <c r="J32" s="533"/>
      <c r="K32" s="533"/>
      <c r="L32" s="533"/>
      <c r="M32" s="533"/>
      <c r="N32" s="537">
        <f t="shared" si="2"/>
        <v>613</v>
      </c>
    </row>
    <row r="33" spans="1:14" ht="12.75">
      <c r="A33" s="551" t="s">
        <v>491</v>
      </c>
      <c r="B33" s="552"/>
      <c r="C33" s="553"/>
      <c r="D33" s="553"/>
      <c r="E33" s="553"/>
      <c r="F33" s="553"/>
      <c r="G33" s="537">
        <f t="shared" si="4"/>
        <v>0</v>
      </c>
      <c r="H33" s="539"/>
      <c r="I33" s="552">
        <v>985</v>
      </c>
      <c r="J33" s="553"/>
      <c r="K33" s="553"/>
      <c r="L33" s="553"/>
      <c r="M33" s="553"/>
      <c r="N33" s="537">
        <f t="shared" si="2"/>
        <v>985</v>
      </c>
    </row>
    <row r="34" spans="1:14" ht="12.75">
      <c r="A34" s="551" t="s">
        <v>511</v>
      </c>
      <c r="B34" s="552"/>
      <c r="C34" s="553"/>
      <c r="D34" s="553"/>
      <c r="E34" s="553"/>
      <c r="F34" s="553"/>
      <c r="G34" s="537">
        <f t="shared" si="4"/>
        <v>0</v>
      </c>
      <c r="H34" s="539"/>
      <c r="I34" s="552"/>
      <c r="J34" s="553"/>
      <c r="K34" s="553"/>
      <c r="L34" s="553"/>
      <c r="M34" s="553"/>
      <c r="N34" s="527">
        <f t="shared" si="2"/>
        <v>0</v>
      </c>
    </row>
    <row r="35" spans="1:14" ht="12.75">
      <c r="A35" s="551" t="s">
        <v>512</v>
      </c>
      <c r="B35" s="552"/>
      <c r="C35" s="553"/>
      <c r="D35" s="553"/>
      <c r="E35" s="553"/>
      <c r="F35" s="553"/>
      <c r="G35" s="537">
        <f t="shared" si="4"/>
        <v>0</v>
      </c>
      <c r="H35" s="539"/>
      <c r="I35" s="741">
        <v>5490</v>
      </c>
      <c r="J35" s="553"/>
      <c r="K35" s="553"/>
      <c r="L35" s="553"/>
      <c r="M35" s="553"/>
      <c r="N35" s="527">
        <f t="shared" si="2"/>
        <v>5490</v>
      </c>
    </row>
    <row r="36" spans="1:14" ht="12.75">
      <c r="A36" s="551" t="s">
        <v>513</v>
      </c>
      <c r="B36" s="552">
        <v>837</v>
      </c>
      <c r="C36" s="553"/>
      <c r="D36" s="553"/>
      <c r="E36" s="553"/>
      <c r="F36" s="553"/>
      <c r="G36" s="537">
        <f t="shared" si="4"/>
        <v>837</v>
      </c>
      <c r="H36" s="539"/>
      <c r="I36" s="552">
        <v>12854</v>
      </c>
      <c r="J36" s="553"/>
      <c r="K36" s="553"/>
      <c r="L36" s="553"/>
      <c r="M36" s="553"/>
      <c r="N36" s="527">
        <f t="shared" si="2"/>
        <v>12854</v>
      </c>
    </row>
    <row r="37" spans="1:14" ht="12.75">
      <c r="A37" s="551" t="s">
        <v>671</v>
      </c>
      <c r="B37" s="552"/>
      <c r="C37" s="553"/>
      <c r="D37" s="553"/>
      <c r="E37" s="553"/>
      <c r="F37" s="553"/>
      <c r="G37" s="537">
        <f t="shared" si="4"/>
        <v>0</v>
      </c>
      <c r="H37" s="539"/>
      <c r="I37" s="552">
        <v>64000</v>
      </c>
      <c r="J37" s="553"/>
      <c r="K37" s="553"/>
      <c r="L37" s="553"/>
      <c r="M37" s="553"/>
      <c r="N37" s="527">
        <f t="shared" si="2"/>
        <v>64000</v>
      </c>
    </row>
    <row r="38" spans="1:14" ht="12.75">
      <c r="A38" s="551" t="s">
        <v>492</v>
      </c>
      <c r="B38" s="552"/>
      <c r="C38" s="553"/>
      <c r="D38" s="553"/>
      <c r="E38" s="553"/>
      <c r="F38" s="553"/>
      <c r="G38" s="537">
        <f t="shared" si="4"/>
        <v>0</v>
      </c>
      <c r="H38" s="539"/>
      <c r="I38" s="552">
        <v>500</v>
      </c>
      <c r="J38" s="553"/>
      <c r="K38" s="553"/>
      <c r="L38" s="553"/>
      <c r="M38" s="553"/>
      <c r="N38" s="527">
        <f t="shared" si="2"/>
        <v>500</v>
      </c>
    </row>
    <row r="39" spans="1:14" ht="12.75">
      <c r="A39" s="551" t="s">
        <v>493</v>
      </c>
      <c r="B39" s="552"/>
      <c r="C39" s="553"/>
      <c r="D39" s="553"/>
      <c r="E39" s="553"/>
      <c r="F39" s="553"/>
      <c r="G39" s="537">
        <f t="shared" si="4"/>
        <v>0</v>
      </c>
      <c r="H39" s="539"/>
      <c r="I39" s="552">
        <v>400</v>
      </c>
      <c r="J39" s="553"/>
      <c r="K39" s="553"/>
      <c r="L39" s="553"/>
      <c r="M39" s="553"/>
      <c r="N39" s="527">
        <f t="shared" si="2"/>
        <v>400</v>
      </c>
    </row>
    <row r="40" spans="1:14" ht="12.75">
      <c r="A40" s="551" t="s">
        <v>494</v>
      </c>
      <c r="B40" s="552">
        <v>500</v>
      </c>
      <c r="C40" s="553"/>
      <c r="D40" s="553"/>
      <c r="E40" s="553"/>
      <c r="F40" s="553"/>
      <c r="G40" s="537">
        <f t="shared" si="4"/>
        <v>500</v>
      </c>
      <c r="H40" s="539"/>
      <c r="I40" s="552"/>
      <c r="J40" s="553"/>
      <c r="K40" s="553"/>
      <c r="L40" s="553"/>
      <c r="M40" s="553"/>
      <c r="N40" s="527">
        <f t="shared" si="2"/>
        <v>0</v>
      </c>
    </row>
    <row r="41" spans="1:14" ht="12.75">
      <c r="A41" s="595" t="s">
        <v>495</v>
      </c>
      <c r="B41" s="552"/>
      <c r="C41" s="553"/>
      <c r="D41" s="553"/>
      <c r="E41" s="553"/>
      <c r="F41" s="553"/>
      <c r="G41" s="537">
        <f t="shared" si="4"/>
        <v>0</v>
      </c>
      <c r="H41" s="539"/>
      <c r="I41" s="741">
        <v>13423</v>
      </c>
      <c r="J41" s="553">
        <v>11194</v>
      </c>
      <c r="K41" s="587"/>
      <c r="L41" s="553"/>
      <c r="M41" s="553"/>
      <c r="N41" s="527">
        <f t="shared" si="2"/>
        <v>24617</v>
      </c>
    </row>
    <row r="42" spans="1:14" ht="12.75">
      <c r="A42" s="554" t="s">
        <v>496</v>
      </c>
      <c r="B42" s="552">
        <v>90</v>
      </c>
      <c r="C42" s="553">
        <v>5918</v>
      </c>
      <c r="D42" s="553"/>
      <c r="E42" s="553"/>
      <c r="F42" s="553"/>
      <c r="G42" s="537">
        <f t="shared" si="4"/>
        <v>6008</v>
      </c>
      <c r="H42" s="539"/>
      <c r="I42" s="552">
        <v>1424</v>
      </c>
      <c r="J42" s="742">
        <v>8232</v>
      </c>
      <c r="K42" s="553"/>
      <c r="L42" s="553"/>
      <c r="M42" s="553"/>
      <c r="N42" s="527">
        <f t="shared" si="2"/>
        <v>9656</v>
      </c>
    </row>
    <row r="43" spans="1:14" ht="12.75">
      <c r="A43" s="595" t="s">
        <v>0</v>
      </c>
      <c r="B43" s="552"/>
      <c r="C43" s="553"/>
      <c r="D43" s="553"/>
      <c r="E43" s="553"/>
      <c r="F43" s="553"/>
      <c r="G43" s="537">
        <f t="shared" si="4"/>
        <v>0</v>
      </c>
      <c r="H43" s="539"/>
      <c r="I43" s="552"/>
      <c r="J43" s="553"/>
      <c r="K43" s="553"/>
      <c r="L43" s="553"/>
      <c r="M43" s="553"/>
      <c r="N43" s="527">
        <f t="shared" si="2"/>
        <v>0</v>
      </c>
    </row>
    <row r="44" spans="1:14" ht="12.75">
      <c r="A44" s="554" t="s">
        <v>521</v>
      </c>
      <c r="B44" s="552">
        <v>367538</v>
      </c>
      <c r="C44" s="553">
        <v>445</v>
      </c>
      <c r="D44" s="553"/>
      <c r="E44" s="553"/>
      <c r="F44" s="553"/>
      <c r="G44" s="537">
        <f t="shared" si="4"/>
        <v>367983</v>
      </c>
      <c r="H44" s="539"/>
      <c r="I44" s="741">
        <v>408970</v>
      </c>
      <c r="J44" s="742">
        <v>12622</v>
      </c>
      <c r="K44" s="553"/>
      <c r="L44" s="553"/>
      <c r="M44" s="553"/>
      <c r="N44" s="527">
        <f t="shared" si="2"/>
        <v>421592</v>
      </c>
    </row>
    <row r="45" spans="1:14" ht="12.75">
      <c r="A45" s="595" t="s">
        <v>522</v>
      </c>
      <c r="B45" s="552"/>
      <c r="C45" s="553"/>
      <c r="D45" s="553"/>
      <c r="E45" s="553"/>
      <c r="F45" s="553"/>
      <c r="G45" s="537">
        <f t="shared" si="4"/>
        <v>0</v>
      </c>
      <c r="H45" s="539"/>
      <c r="I45" s="552"/>
      <c r="J45" s="553"/>
      <c r="K45" s="553"/>
      <c r="L45" s="553"/>
      <c r="M45" s="553"/>
      <c r="N45" s="527">
        <f t="shared" si="2"/>
        <v>0</v>
      </c>
    </row>
    <row r="46" spans="1:14" ht="12.75">
      <c r="A46" s="551" t="s">
        <v>1</v>
      </c>
      <c r="B46" s="552"/>
      <c r="C46" s="553"/>
      <c r="D46" s="553"/>
      <c r="E46" s="553"/>
      <c r="F46" s="553"/>
      <c r="G46" s="555">
        <f t="shared" si="4"/>
        <v>0</v>
      </c>
      <c r="H46" s="539"/>
      <c r="I46" s="552"/>
      <c r="J46" s="553"/>
      <c r="K46" s="553"/>
      <c r="L46" s="553"/>
      <c r="M46" s="553"/>
      <c r="N46" s="556"/>
    </row>
    <row r="47" spans="1:14" ht="13.5" thickBot="1">
      <c r="A47" s="551" t="s">
        <v>670</v>
      </c>
      <c r="B47" s="552">
        <v>100</v>
      </c>
      <c r="C47" s="553"/>
      <c r="D47" s="553"/>
      <c r="E47" s="553"/>
      <c r="F47" s="553"/>
      <c r="G47" s="555">
        <f t="shared" si="4"/>
        <v>100</v>
      </c>
      <c r="H47" s="539"/>
      <c r="I47" s="552">
        <v>226</v>
      </c>
      <c r="J47" s="553"/>
      <c r="K47" s="553"/>
      <c r="L47" s="553"/>
      <c r="M47" s="553"/>
      <c r="N47" s="556">
        <f>SUM(I47:M47)</f>
        <v>226</v>
      </c>
    </row>
    <row r="48" spans="1:14" ht="12.75">
      <c r="A48" s="557" t="s">
        <v>52</v>
      </c>
      <c r="B48" s="558">
        <f>SUM(B9:B12,B13:B19,B24:B27,B30:B47,B23)</f>
        <v>2045071</v>
      </c>
      <c r="C48" s="558">
        <f>SUM(C9:C12,C13:C19,C24:C27,C30:C47,C23)</f>
        <v>420575</v>
      </c>
      <c r="D48" s="558">
        <f>SUM(D9:D12,D13:D19,D24:D27,D30:D47,D23)</f>
        <v>0</v>
      </c>
      <c r="E48" s="558">
        <f>SUM(E9:E12,E13:E19,E24:E27,E30:E47,E23)</f>
        <v>0</v>
      </c>
      <c r="F48" s="558">
        <f>SUM(F9:F12,F13:F19,F24:F27,F30:F47,F23)</f>
        <v>188603</v>
      </c>
      <c r="G48" s="558">
        <f>SUM(G9:G12,G13:G19,G24:G27,G30:G36,G37:G47,G23)</f>
        <v>2654249</v>
      </c>
      <c r="H48" s="558" t="e">
        <f>SUM(H9:H12,H14:H19,H24:H27,H30:H36,H37:H47)</f>
        <v>#REF!</v>
      </c>
      <c r="I48" s="558">
        <f aca="true" t="shared" si="5" ref="I48:N48">SUM(I9:I12,I13:I19,I24:I27,I30:I47,I23)</f>
        <v>1014662</v>
      </c>
      <c r="J48" s="558">
        <f t="shared" si="5"/>
        <v>455853</v>
      </c>
      <c r="K48" s="558">
        <f t="shared" si="5"/>
        <v>1133609</v>
      </c>
      <c r="L48" s="558">
        <f t="shared" si="5"/>
        <v>0</v>
      </c>
      <c r="M48" s="558">
        <f t="shared" si="5"/>
        <v>50125</v>
      </c>
      <c r="N48" s="559">
        <f t="shared" si="5"/>
        <v>2654249</v>
      </c>
    </row>
    <row r="49" spans="1:14" ht="12.75">
      <c r="A49" s="560" t="s">
        <v>497</v>
      </c>
      <c r="B49" s="525"/>
      <c r="C49" s="526"/>
      <c r="D49" s="526"/>
      <c r="E49" s="526"/>
      <c r="F49" s="526"/>
      <c r="G49" s="527"/>
      <c r="H49" s="561"/>
      <c r="I49" s="531"/>
      <c r="J49" s="533"/>
      <c r="K49" s="543">
        <v>1133609</v>
      </c>
      <c r="L49" s="526"/>
      <c r="M49" s="526"/>
      <c r="N49" s="562">
        <f>SUM(I49:M49)</f>
        <v>1133609</v>
      </c>
    </row>
    <row r="50" spans="1:14" ht="13.5" thickBot="1">
      <c r="A50" s="563" t="s">
        <v>66</v>
      </c>
      <c r="B50" s="564">
        <f aca="true" t="shared" si="6" ref="B50:N50">B48-B49</f>
        <v>2045071</v>
      </c>
      <c r="C50" s="565">
        <f t="shared" si="6"/>
        <v>420575</v>
      </c>
      <c r="D50" s="565">
        <f t="shared" si="6"/>
        <v>0</v>
      </c>
      <c r="E50" s="565">
        <f t="shared" si="6"/>
        <v>0</v>
      </c>
      <c r="F50" s="565">
        <f t="shared" si="6"/>
        <v>188603</v>
      </c>
      <c r="G50" s="565">
        <f t="shared" si="6"/>
        <v>2654249</v>
      </c>
      <c r="H50" s="566" t="e">
        <f t="shared" si="6"/>
        <v>#REF!</v>
      </c>
      <c r="I50" s="564">
        <f t="shared" si="6"/>
        <v>1014662</v>
      </c>
      <c r="J50" s="565">
        <f t="shared" si="6"/>
        <v>455853</v>
      </c>
      <c r="K50" s="565">
        <f t="shared" si="6"/>
        <v>0</v>
      </c>
      <c r="L50" s="565">
        <f t="shared" si="6"/>
        <v>0</v>
      </c>
      <c r="M50" s="565">
        <f t="shared" si="6"/>
        <v>50125</v>
      </c>
      <c r="N50" s="567">
        <f t="shared" si="6"/>
        <v>1520640</v>
      </c>
    </row>
    <row r="51" spans="1:14" ht="12.75">
      <c r="A51" s="568"/>
      <c r="B51" s="569"/>
      <c r="C51" s="569"/>
      <c r="D51" s="569"/>
      <c r="E51" s="569"/>
      <c r="F51" s="569"/>
      <c r="G51" s="548"/>
      <c r="H51" s="548"/>
      <c r="I51" s="570"/>
      <c r="J51" s="569"/>
      <c r="K51" s="571"/>
      <c r="L51" s="570"/>
      <c r="M51" s="570"/>
      <c r="N51" s="547"/>
    </row>
    <row r="52" spans="1:14" ht="12.75">
      <c r="A52" s="568"/>
      <c r="B52" s="569"/>
      <c r="C52" s="569"/>
      <c r="D52" s="569"/>
      <c r="E52" s="569"/>
      <c r="F52" s="569"/>
      <c r="G52" s="548"/>
      <c r="H52" s="548"/>
      <c r="I52" s="569"/>
      <c r="J52" s="569"/>
      <c r="K52" s="571"/>
      <c r="L52" s="570"/>
      <c r="M52" s="570"/>
      <c r="N52" s="547"/>
    </row>
    <row r="53" spans="1:14" ht="12.75">
      <c r="A53" s="568"/>
      <c r="B53" s="569"/>
      <c r="C53" s="569"/>
      <c r="D53" s="569"/>
      <c r="E53" s="569"/>
      <c r="F53" s="569"/>
      <c r="G53" s="548"/>
      <c r="H53" s="548"/>
      <c r="I53" s="572"/>
      <c r="J53" s="569"/>
      <c r="K53" s="547"/>
      <c r="L53" s="569"/>
      <c r="M53" s="569"/>
      <c r="N53" s="547"/>
    </row>
    <row r="54" spans="1:14" ht="12.75">
      <c r="A54" s="568"/>
      <c r="B54" s="569"/>
      <c r="C54" s="569"/>
      <c r="D54" s="569"/>
      <c r="E54" s="569"/>
      <c r="F54" s="569"/>
      <c r="G54" s="548"/>
      <c r="H54" s="548"/>
      <c r="I54" s="569"/>
      <c r="J54" s="569"/>
      <c r="K54" s="547"/>
      <c r="L54" s="569"/>
      <c r="M54" s="569"/>
      <c r="N54" s="547"/>
    </row>
    <row r="55" spans="1:14" ht="12.75">
      <c r="A55" s="568"/>
      <c r="B55" s="569"/>
      <c r="C55" s="569"/>
      <c r="D55" s="569"/>
      <c r="E55" s="569"/>
      <c r="F55" s="569"/>
      <c r="G55" s="548"/>
      <c r="H55" s="548"/>
      <c r="I55" s="569"/>
      <c r="J55" s="569"/>
      <c r="K55" s="547"/>
      <c r="L55" s="569"/>
      <c r="M55" s="569"/>
      <c r="N55" s="547"/>
    </row>
    <row r="56" spans="1:14" ht="12.75">
      <c r="A56" s="568"/>
      <c r="B56" s="569"/>
      <c r="C56" s="569"/>
      <c r="D56" s="569"/>
      <c r="E56" s="569"/>
      <c r="F56" s="569"/>
      <c r="G56" s="548"/>
      <c r="H56" s="548"/>
      <c r="I56" s="569"/>
      <c r="J56" s="569"/>
      <c r="K56" s="547"/>
      <c r="L56" s="569"/>
      <c r="M56" s="569"/>
      <c r="N56" s="547"/>
    </row>
    <row r="57" spans="1:14" ht="12.75">
      <c r="A57" s="568"/>
      <c r="B57" s="569"/>
      <c r="C57" s="569"/>
      <c r="D57" s="569"/>
      <c r="E57" s="569"/>
      <c r="F57" s="569"/>
      <c r="G57" s="548"/>
      <c r="H57" s="548"/>
      <c r="I57" s="569"/>
      <c r="J57" s="569"/>
      <c r="K57" s="547"/>
      <c r="L57" s="569"/>
      <c r="M57" s="569"/>
      <c r="N57" s="547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&amp;R37. melléklet a 24/2015.(VIII.4.)  önkormányzati rendelethez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tabColor rgb="FF92D050"/>
  </sheetPr>
  <dimension ref="A1:I159"/>
  <sheetViews>
    <sheetView zoomScaleSheetLayoutView="100" workbookViewId="0" topLeftCell="A97">
      <selection activeCell="C95" sqref="C95"/>
    </sheetView>
  </sheetViews>
  <sheetFormatPr defaultColWidth="9.00390625" defaultRowHeight="12.75"/>
  <cols>
    <col min="1" max="1" width="9.50390625" style="262" customWidth="1"/>
    <col min="2" max="2" width="91.625" style="262" customWidth="1"/>
    <col min="3" max="3" width="21.625" style="263" customWidth="1"/>
    <col min="4" max="4" width="9.00390625" style="275" customWidth="1"/>
    <col min="5" max="16384" width="9.375" style="275" customWidth="1"/>
  </cols>
  <sheetData>
    <row r="1" spans="1:3" ht="15.75" customHeight="1">
      <c r="A1" s="784" t="s">
        <v>14</v>
      </c>
      <c r="B1" s="784"/>
      <c r="C1" s="784"/>
    </row>
    <row r="2" spans="1:3" ht="15.75" customHeight="1" thickBot="1">
      <c r="A2" s="783" t="s">
        <v>133</v>
      </c>
      <c r="B2" s="783"/>
      <c r="C2" s="194" t="s">
        <v>179</v>
      </c>
    </row>
    <row r="3" spans="1:3" ht="37.5" customHeight="1" thickBot="1">
      <c r="A3" s="22" t="s">
        <v>72</v>
      </c>
      <c r="B3" s="23" t="s">
        <v>16</v>
      </c>
      <c r="C3" s="39" t="str">
        <f>+CONCATENATE(LEFT('[2]ÖSSZEFÜGGÉSEK'!A5,4),". évi előirányzat")</f>
        <v>2015. évi előirányzat</v>
      </c>
    </row>
    <row r="4" spans="1:3" s="276" customFormat="1" ht="12" customHeight="1" thickBot="1">
      <c r="A4" s="270" t="s">
        <v>549</v>
      </c>
      <c r="B4" s="271" t="s">
        <v>550</v>
      </c>
      <c r="C4" s="272" t="s">
        <v>551</v>
      </c>
    </row>
    <row r="5" spans="1:3" s="277" customFormat="1" ht="12" customHeight="1" thickBot="1">
      <c r="A5" s="19" t="s">
        <v>17</v>
      </c>
      <c r="B5" s="20" t="s">
        <v>201</v>
      </c>
      <c r="C5" s="185">
        <f>+C6+C7+C8+C9+C10+C11</f>
        <v>0</v>
      </c>
    </row>
    <row r="6" spans="1:3" s="277" customFormat="1" ht="12" customHeight="1">
      <c r="A6" s="14" t="s">
        <v>100</v>
      </c>
      <c r="B6" s="278" t="s">
        <v>202</v>
      </c>
      <c r="C6" s="187"/>
    </row>
    <row r="7" spans="1:3" s="277" customFormat="1" ht="12" customHeight="1">
      <c r="A7" s="13" t="s">
        <v>101</v>
      </c>
      <c r="B7" s="279" t="s">
        <v>203</v>
      </c>
      <c r="C7" s="186"/>
    </row>
    <row r="8" spans="1:3" s="277" customFormat="1" ht="12" customHeight="1">
      <c r="A8" s="13" t="s">
        <v>102</v>
      </c>
      <c r="B8" s="279" t="s">
        <v>204</v>
      </c>
      <c r="C8" s="186"/>
    </row>
    <row r="9" spans="1:3" s="277" customFormat="1" ht="12" customHeight="1">
      <c r="A9" s="13" t="s">
        <v>103</v>
      </c>
      <c r="B9" s="279" t="s">
        <v>205</v>
      </c>
      <c r="C9" s="186"/>
    </row>
    <row r="10" spans="1:3" s="277" customFormat="1" ht="12" customHeight="1">
      <c r="A10" s="13" t="s">
        <v>130</v>
      </c>
      <c r="B10" s="181" t="s">
        <v>552</v>
      </c>
      <c r="C10" s="186"/>
    </row>
    <row r="11" spans="1:3" s="277" customFormat="1" ht="12" customHeight="1" thickBot="1">
      <c r="A11" s="15" t="s">
        <v>104</v>
      </c>
      <c r="B11" s="182" t="s">
        <v>553</v>
      </c>
      <c r="C11" s="186"/>
    </row>
    <row r="12" spans="1:3" s="277" customFormat="1" ht="12" customHeight="1" thickBot="1">
      <c r="A12" s="19" t="s">
        <v>18</v>
      </c>
      <c r="B12" s="180" t="s">
        <v>206</v>
      </c>
      <c r="C12" s="185">
        <f>+C13+C14+C15+C16+C17</f>
        <v>0</v>
      </c>
    </row>
    <row r="13" spans="1:3" s="277" customFormat="1" ht="12" customHeight="1">
      <c r="A13" s="14" t="s">
        <v>106</v>
      </c>
      <c r="B13" s="278" t="s">
        <v>207</v>
      </c>
      <c r="C13" s="187"/>
    </row>
    <row r="14" spans="1:3" s="277" customFormat="1" ht="12" customHeight="1">
      <c r="A14" s="13" t="s">
        <v>107</v>
      </c>
      <c r="B14" s="279" t="s">
        <v>208</v>
      </c>
      <c r="C14" s="186"/>
    </row>
    <row r="15" spans="1:3" s="277" customFormat="1" ht="12" customHeight="1">
      <c r="A15" s="13" t="s">
        <v>108</v>
      </c>
      <c r="B15" s="279" t="s">
        <v>376</v>
      </c>
      <c r="C15" s="186"/>
    </row>
    <row r="16" spans="1:3" s="277" customFormat="1" ht="12" customHeight="1">
      <c r="A16" s="13" t="s">
        <v>109</v>
      </c>
      <c r="B16" s="279" t="s">
        <v>377</v>
      </c>
      <c r="C16" s="186"/>
    </row>
    <row r="17" spans="1:3" s="277" customFormat="1" ht="12" customHeight="1">
      <c r="A17" s="13" t="s">
        <v>110</v>
      </c>
      <c r="B17" s="279" t="s">
        <v>209</v>
      </c>
      <c r="C17" s="186"/>
    </row>
    <row r="18" spans="1:3" s="277" customFormat="1" ht="12" customHeight="1" thickBot="1">
      <c r="A18" s="15" t="s">
        <v>119</v>
      </c>
      <c r="B18" s="182" t="s">
        <v>210</v>
      </c>
      <c r="C18" s="188"/>
    </row>
    <row r="19" spans="1:3" s="277" customFormat="1" ht="12" customHeight="1" thickBot="1">
      <c r="A19" s="19" t="s">
        <v>19</v>
      </c>
      <c r="B19" s="20" t="s">
        <v>211</v>
      </c>
      <c r="C19" s="185">
        <f>+C20+C21+C22+C23+C24</f>
        <v>0</v>
      </c>
    </row>
    <row r="20" spans="1:3" s="277" customFormat="1" ht="12" customHeight="1">
      <c r="A20" s="14" t="s">
        <v>89</v>
      </c>
      <c r="B20" s="278" t="s">
        <v>212</v>
      </c>
      <c r="C20" s="187"/>
    </row>
    <row r="21" spans="1:3" s="277" customFormat="1" ht="12" customHeight="1">
      <c r="A21" s="13" t="s">
        <v>90</v>
      </c>
      <c r="B21" s="279" t="s">
        <v>213</v>
      </c>
      <c r="C21" s="186"/>
    </row>
    <row r="22" spans="1:3" s="277" customFormat="1" ht="12" customHeight="1">
      <c r="A22" s="13" t="s">
        <v>91</v>
      </c>
      <c r="B22" s="279" t="s">
        <v>378</v>
      </c>
      <c r="C22" s="186"/>
    </row>
    <row r="23" spans="1:3" s="277" customFormat="1" ht="12" customHeight="1">
      <c r="A23" s="13" t="s">
        <v>92</v>
      </c>
      <c r="B23" s="279" t="s">
        <v>379</v>
      </c>
      <c r="C23" s="186"/>
    </row>
    <row r="24" spans="1:3" s="277" customFormat="1" ht="12" customHeight="1">
      <c r="A24" s="13" t="s">
        <v>142</v>
      </c>
      <c r="B24" s="279" t="s">
        <v>214</v>
      </c>
      <c r="C24" s="186"/>
    </row>
    <row r="25" spans="1:3" s="277" customFormat="1" ht="12" customHeight="1" thickBot="1">
      <c r="A25" s="15" t="s">
        <v>143</v>
      </c>
      <c r="B25" s="280" t="s">
        <v>215</v>
      </c>
      <c r="C25" s="188"/>
    </row>
    <row r="26" spans="1:3" s="277" customFormat="1" ht="12" customHeight="1" thickBot="1">
      <c r="A26" s="19" t="s">
        <v>144</v>
      </c>
      <c r="B26" s="20" t="s">
        <v>216</v>
      </c>
      <c r="C26" s="190">
        <f>+C27+C31+C32+C33</f>
        <v>0</v>
      </c>
    </row>
    <row r="27" spans="1:3" s="277" customFormat="1" ht="12" customHeight="1">
      <c r="A27" s="14" t="s">
        <v>217</v>
      </c>
      <c r="B27" s="278" t="s">
        <v>554</v>
      </c>
      <c r="C27" s="273">
        <f>+C28+C29+C30</f>
        <v>0</v>
      </c>
    </row>
    <row r="28" spans="1:3" s="277" customFormat="1" ht="12" customHeight="1">
      <c r="A28" s="13" t="s">
        <v>218</v>
      </c>
      <c r="B28" s="279" t="s">
        <v>223</v>
      </c>
      <c r="C28" s="186"/>
    </row>
    <row r="29" spans="1:3" s="277" customFormat="1" ht="12" customHeight="1">
      <c r="A29" s="13" t="s">
        <v>219</v>
      </c>
      <c r="B29" s="279" t="s">
        <v>224</v>
      </c>
      <c r="C29" s="186"/>
    </row>
    <row r="30" spans="1:3" s="277" customFormat="1" ht="12" customHeight="1">
      <c r="A30" s="13" t="s">
        <v>555</v>
      </c>
      <c r="B30" s="632" t="s">
        <v>556</v>
      </c>
      <c r="C30" s="186"/>
    </row>
    <row r="31" spans="1:3" s="277" customFormat="1" ht="12" customHeight="1">
      <c r="A31" s="13" t="s">
        <v>220</v>
      </c>
      <c r="B31" s="279" t="s">
        <v>225</v>
      </c>
      <c r="C31" s="186"/>
    </row>
    <row r="32" spans="1:3" s="277" customFormat="1" ht="12" customHeight="1">
      <c r="A32" s="13" t="s">
        <v>221</v>
      </c>
      <c r="B32" s="279" t="s">
        <v>226</v>
      </c>
      <c r="C32" s="186"/>
    </row>
    <row r="33" spans="1:3" s="277" customFormat="1" ht="12" customHeight="1" thickBot="1">
      <c r="A33" s="15" t="s">
        <v>222</v>
      </c>
      <c r="B33" s="280" t="s">
        <v>227</v>
      </c>
      <c r="C33" s="188"/>
    </row>
    <row r="34" spans="1:3" s="277" customFormat="1" ht="12" customHeight="1" thickBot="1">
      <c r="A34" s="19" t="s">
        <v>21</v>
      </c>
      <c r="B34" s="20" t="s">
        <v>557</v>
      </c>
      <c r="C34" s="185">
        <f>SUM(C35:C45)</f>
        <v>7367</v>
      </c>
    </row>
    <row r="35" spans="1:3" s="277" customFormat="1" ht="12" customHeight="1">
      <c r="A35" s="14" t="s">
        <v>93</v>
      </c>
      <c r="B35" s="278" t="s">
        <v>230</v>
      </c>
      <c r="C35" s="187"/>
    </row>
    <row r="36" spans="1:3" s="277" customFormat="1" ht="12" customHeight="1">
      <c r="A36" s="13" t="s">
        <v>94</v>
      </c>
      <c r="B36" s="279" t="s">
        <v>231</v>
      </c>
      <c r="C36" s="186">
        <v>5000</v>
      </c>
    </row>
    <row r="37" spans="1:3" s="277" customFormat="1" ht="12" customHeight="1">
      <c r="A37" s="13" t="s">
        <v>95</v>
      </c>
      <c r="B37" s="279" t="s">
        <v>232</v>
      </c>
      <c r="C37" s="186">
        <v>800</v>
      </c>
    </row>
    <row r="38" spans="1:3" s="277" customFormat="1" ht="12" customHeight="1">
      <c r="A38" s="13" t="s">
        <v>146</v>
      </c>
      <c r="B38" s="279" t="s">
        <v>233</v>
      </c>
      <c r="C38" s="186"/>
    </row>
    <row r="39" spans="1:3" s="277" customFormat="1" ht="12" customHeight="1">
      <c r="A39" s="13" t="s">
        <v>147</v>
      </c>
      <c r="B39" s="279" t="s">
        <v>234</v>
      </c>
      <c r="C39" s="186"/>
    </row>
    <row r="40" spans="1:3" s="277" customFormat="1" ht="12" customHeight="1">
      <c r="A40" s="13" t="s">
        <v>148</v>
      </c>
      <c r="B40" s="279" t="s">
        <v>235</v>
      </c>
      <c r="C40" s="186">
        <v>1566</v>
      </c>
    </row>
    <row r="41" spans="1:3" s="277" customFormat="1" ht="12" customHeight="1">
      <c r="A41" s="13" t="s">
        <v>149</v>
      </c>
      <c r="B41" s="279" t="s">
        <v>236</v>
      </c>
      <c r="C41" s="186"/>
    </row>
    <row r="42" spans="1:3" s="277" customFormat="1" ht="12" customHeight="1">
      <c r="A42" s="13" t="s">
        <v>150</v>
      </c>
      <c r="B42" s="279" t="s">
        <v>237</v>
      </c>
      <c r="C42" s="186">
        <v>1</v>
      </c>
    </row>
    <row r="43" spans="1:3" s="277" customFormat="1" ht="12" customHeight="1">
      <c r="A43" s="13" t="s">
        <v>228</v>
      </c>
      <c r="B43" s="279" t="s">
        <v>238</v>
      </c>
      <c r="C43" s="189"/>
    </row>
    <row r="44" spans="1:3" s="277" customFormat="1" ht="12" customHeight="1">
      <c r="A44" s="15" t="s">
        <v>229</v>
      </c>
      <c r="B44" s="280" t="s">
        <v>558</v>
      </c>
      <c r="C44" s="267"/>
    </row>
    <row r="45" spans="1:3" s="277" customFormat="1" ht="12" customHeight="1" thickBot="1">
      <c r="A45" s="15" t="s">
        <v>559</v>
      </c>
      <c r="B45" s="182" t="s">
        <v>239</v>
      </c>
      <c r="C45" s="267"/>
    </row>
    <row r="46" spans="1:3" s="277" customFormat="1" ht="12" customHeight="1" thickBot="1">
      <c r="A46" s="19" t="s">
        <v>22</v>
      </c>
      <c r="B46" s="20" t="s">
        <v>240</v>
      </c>
      <c r="C46" s="185">
        <f>SUM(C47:C51)</f>
        <v>0</v>
      </c>
    </row>
    <row r="47" spans="1:3" s="277" customFormat="1" ht="12" customHeight="1">
      <c r="A47" s="14" t="s">
        <v>96</v>
      </c>
      <c r="B47" s="278" t="s">
        <v>244</v>
      </c>
      <c r="C47" s="318"/>
    </row>
    <row r="48" spans="1:3" s="277" customFormat="1" ht="12" customHeight="1">
      <c r="A48" s="13" t="s">
        <v>97</v>
      </c>
      <c r="B48" s="279" t="s">
        <v>245</v>
      </c>
      <c r="C48" s="189"/>
    </row>
    <row r="49" spans="1:3" s="277" customFormat="1" ht="12" customHeight="1">
      <c r="A49" s="13" t="s">
        <v>241</v>
      </c>
      <c r="B49" s="279" t="s">
        <v>246</v>
      </c>
      <c r="C49" s="189"/>
    </row>
    <row r="50" spans="1:3" s="277" customFormat="1" ht="12" customHeight="1">
      <c r="A50" s="13" t="s">
        <v>242</v>
      </c>
      <c r="B50" s="279" t="s">
        <v>247</v>
      </c>
      <c r="C50" s="189"/>
    </row>
    <row r="51" spans="1:3" s="277" customFormat="1" ht="12" customHeight="1" thickBot="1">
      <c r="A51" s="15" t="s">
        <v>243</v>
      </c>
      <c r="B51" s="182" t="s">
        <v>248</v>
      </c>
      <c r="C51" s="267"/>
    </row>
    <row r="52" spans="1:3" s="277" customFormat="1" ht="12" customHeight="1" thickBot="1">
      <c r="A52" s="19" t="s">
        <v>151</v>
      </c>
      <c r="B52" s="20" t="s">
        <v>249</v>
      </c>
      <c r="C52" s="185">
        <f>SUM(C53:C55)</f>
        <v>0</v>
      </c>
    </row>
    <row r="53" spans="1:3" s="277" customFormat="1" ht="12" customHeight="1">
      <c r="A53" s="14" t="s">
        <v>98</v>
      </c>
      <c r="B53" s="278" t="s">
        <v>250</v>
      </c>
      <c r="C53" s="187"/>
    </row>
    <row r="54" spans="1:3" s="277" customFormat="1" ht="12" customHeight="1">
      <c r="A54" s="13" t="s">
        <v>99</v>
      </c>
      <c r="B54" s="279" t="s">
        <v>380</v>
      </c>
      <c r="C54" s="186"/>
    </row>
    <row r="55" spans="1:3" s="277" customFormat="1" ht="12" customHeight="1">
      <c r="A55" s="13" t="s">
        <v>253</v>
      </c>
      <c r="B55" s="279" t="s">
        <v>251</v>
      </c>
      <c r="C55" s="186"/>
    </row>
    <row r="56" spans="1:3" s="277" customFormat="1" ht="12" customHeight="1" thickBot="1">
      <c r="A56" s="15" t="s">
        <v>254</v>
      </c>
      <c r="B56" s="182" t="s">
        <v>252</v>
      </c>
      <c r="C56" s="188"/>
    </row>
    <row r="57" spans="1:3" s="277" customFormat="1" ht="12" customHeight="1" thickBot="1">
      <c r="A57" s="19" t="s">
        <v>24</v>
      </c>
      <c r="B57" s="180" t="s">
        <v>255</v>
      </c>
      <c r="C57" s="185">
        <f>SUM(C58:C60)</f>
        <v>0</v>
      </c>
    </row>
    <row r="58" spans="1:3" s="277" customFormat="1" ht="12" customHeight="1">
      <c r="A58" s="14" t="s">
        <v>152</v>
      </c>
      <c r="B58" s="278" t="s">
        <v>257</v>
      </c>
      <c r="C58" s="189"/>
    </row>
    <row r="59" spans="1:3" s="277" customFormat="1" ht="12" customHeight="1">
      <c r="A59" s="13" t="s">
        <v>153</v>
      </c>
      <c r="B59" s="279" t="s">
        <v>381</v>
      </c>
      <c r="C59" s="189"/>
    </row>
    <row r="60" spans="1:3" s="277" customFormat="1" ht="12" customHeight="1">
      <c r="A60" s="13" t="s">
        <v>180</v>
      </c>
      <c r="B60" s="279" t="s">
        <v>258</v>
      </c>
      <c r="C60" s="189"/>
    </row>
    <row r="61" spans="1:3" s="277" customFormat="1" ht="12" customHeight="1" thickBot="1">
      <c r="A61" s="15" t="s">
        <v>256</v>
      </c>
      <c r="B61" s="182" t="s">
        <v>259</v>
      </c>
      <c r="C61" s="189"/>
    </row>
    <row r="62" spans="1:3" s="277" customFormat="1" ht="12" customHeight="1" thickBot="1">
      <c r="A62" s="633" t="s">
        <v>560</v>
      </c>
      <c r="B62" s="20" t="s">
        <v>260</v>
      </c>
      <c r="C62" s="190">
        <f>+C5+C12+C19+C26+C34+C46+C52+C57</f>
        <v>7367</v>
      </c>
    </row>
    <row r="63" spans="1:3" s="277" customFormat="1" ht="12" customHeight="1" thickBot="1">
      <c r="A63" s="634" t="s">
        <v>261</v>
      </c>
      <c r="B63" s="180" t="s">
        <v>262</v>
      </c>
      <c r="C63" s="185">
        <f>SUM(C64:C66)</f>
        <v>0</v>
      </c>
    </row>
    <row r="64" spans="1:3" s="277" customFormat="1" ht="12" customHeight="1">
      <c r="A64" s="14" t="s">
        <v>293</v>
      </c>
      <c r="B64" s="278" t="s">
        <v>263</v>
      </c>
      <c r="C64" s="189"/>
    </row>
    <row r="65" spans="1:3" s="277" customFormat="1" ht="12" customHeight="1">
      <c r="A65" s="13" t="s">
        <v>302</v>
      </c>
      <c r="B65" s="279" t="s">
        <v>264</v>
      </c>
      <c r="C65" s="189"/>
    </row>
    <row r="66" spans="1:3" s="277" customFormat="1" ht="12" customHeight="1" thickBot="1">
      <c r="A66" s="15" t="s">
        <v>303</v>
      </c>
      <c r="B66" s="635" t="s">
        <v>561</v>
      </c>
      <c r="C66" s="189"/>
    </row>
    <row r="67" spans="1:3" s="277" customFormat="1" ht="12" customHeight="1" thickBot="1">
      <c r="A67" s="634" t="s">
        <v>266</v>
      </c>
      <c r="B67" s="180" t="s">
        <v>267</v>
      </c>
      <c r="C67" s="185">
        <f>SUM(C68:C71)</f>
        <v>0</v>
      </c>
    </row>
    <row r="68" spans="1:3" s="277" customFormat="1" ht="12" customHeight="1">
      <c r="A68" s="14" t="s">
        <v>131</v>
      </c>
      <c r="B68" s="278" t="s">
        <v>268</v>
      </c>
      <c r="C68" s="189"/>
    </row>
    <row r="69" spans="1:3" s="277" customFormat="1" ht="12" customHeight="1">
      <c r="A69" s="13" t="s">
        <v>132</v>
      </c>
      <c r="B69" s="279" t="s">
        <v>269</v>
      </c>
      <c r="C69" s="189"/>
    </row>
    <row r="70" spans="1:3" s="277" customFormat="1" ht="12" customHeight="1">
      <c r="A70" s="13" t="s">
        <v>294</v>
      </c>
      <c r="B70" s="279" t="s">
        <v>270</v>
      </c>
      <c r="C70" s="189"/>
    </row>
    <row r="71" spans="1:3" s="277" customFormat="1" ht="12" customHeight="1" thickBot="1">
      <c r="A71" s="15" t="s">
        <v>295</v>
      </c>
      <c r="B71" s="182" t="s">
        <v>271</v>
      </c>
      <c r="C71" s="189"/>
    </row>
    <row r="72" spans="1:3" s="277" customFormat="1" ht="12" customHeight="1" thickBot="1">
      <c r="A72" s="634" t="s">
        <v>272</v>
      </c>
      <c r="B72" s="180" t="s">
        <v>273</v>
      </c>
      <c r="C72" s="185">
        <f>SUM(C73:C74)</f>
        <v>1571</v>
      </c>
    </row>
    <row r="73" spans="1:3" s="277" customFormat="1" ht="12" customHeight="1">
      <c r="A73" s="14" t="s">
        <v>296</v>
      </c>
      <c r="B73" s="278" t="s">
        <v>274</v>
      </c>
      <c r="C73" s="189">
        <v>1571</v>
      </c>
    </row>
    <row r="74" spans="1:3" s="277" customFormat="1" ht="12" customHeight="1" thickBot="1">
      <c r="A74" s="15" t="s">
        <v>297</v>
      </c>
      <c r="B74" s="182" t="s">
        <v>275</v>
      </c>
      <c r="C74" s="189"/>
    </row>
    <row r="75" spans="1:3" s="277" customFormat="1" ht="12" customHeight="1" thickBot="1">
      <c r="A75" s="634" t="s">
        <v>276</v>
      </c>
      <c r="B75" s="180" t="s">
        <v>277</v>
      </c>
      <c r="C75" s="185">
        <f>SUM(C76:C78)</f>
        <v>0</v>
      </c>
    </row>
    <row r="76" spans="1:3" s="277" customFormat="1" ht="12" customHeight="1">
      <c r="A76" s="14" t="s">
        <v>298</v>
      </c>
      <c r="B76" s="278" t="s">
        <v>278</v>
      </c>
      <c r="C76" s="189"/>
    </row>
    <row r="77" spans="1:3" s="277" customFormat="1" ht="12" customHeight="1">
      <c r="A77" s="13" t="s">
        <v>299</v>
      </c>
      <c r="B77" s="279" t="s">
        <v>279</v>
      </c>
      <c r="C77" s="189"/>
    </row>
    <row r="78" spans="1:3" s="277" customFormat="1" ht="12" customHeight="1" thickBot="1">
      <c r="A78" s="15" t="s">
        <v>300</v>
      </c>
      <c r="B78" s="182" t="s">
        <v>280</v>
      </c>
      <c r="C78" s="189"/>
    </row>
    <row r="79" spans="1:3" s="277" customFormat="1" ht="12" customHeight="1" thickBot="1">
      <c r="A79" s="634" t="s">
        <v>281</v>
      </c>
      <c r="B79" s="180" t="s">
        <v>301</v>
      </c>
      <c r="C79" s="185">
        <f>SUM(C80:C83)</f>
        <v>0</v>
      </c>
    </row>
    <row r="80" spans="1:3" s="277" customFormat="1" ht="12" customHeight="1">
      <c r="A80" s="282" t="s">
        <v>282</v>
      </c>
      <c r="B80" s="278" t="s">
        <v>283</v>
      </c>
      <c r="C80" s="189"/>
    </row>
    <row r="81" spans="1:3" s="277" customFormat="1" ht="12" customHeight="1">
      <c r="A81" s="283" t="s">
        <v>284</v>
      </c>
      <c r="B81" s="279" t="s">
        <v>285</v>
      </c>
      <c r="C81" s="189"/>
    </row>
    <row r="82" spans="1:3" s="277" customFormat="1" ht="12" customHeight="1">
      <c r="A82" s="283" t="s">
        <v>286</v>
      </c>
      <c r="B82" s="279" t="s">
        <v>287</v>
      </c>
      <c r="C82" s="189"/>
    </row>
    <row r="83" spans="1:3" s="277" customFormat="1" ht="12" customHeight="1" thickBot="1">
      <c r="A83" s="284" t="s">
        <v>288</v>
      </c>
      <c r="B83" s="182" t="s">
        <v>289</v>
      </c>
      <c r="C83" s="189"/>
    </row>
    <row r="84" spans="1:3" s="277" customFormat="1" ht="12" customHeight="1" thickBot="1">
      <c r="A84" s="634" t="s">
        <v>290</v>
      </c>
      <c r="B84" s="180" t="s">
        <v>562</v>
      </c>
      <c r="C84" s="319"/>
    </row>
    <row r="85" spans="1:3" s="277" customFormat="1" ht="13.5" customHeight="1" thickBot="1">
      <c r="A85" s="634" t="s">
        <v>292</v>
      </c>
      <c r="B85" s="180" t="s">
        <v>291</v>
      </c>
      <c r="C85" s="319"/>
    </row>
    <row r="86" spans="1:3" s="277" customFormat="1" ht="15.75" customHeight="1" thickBot="1">
      <c r="A86" s="634" t="s">
        <v>304</v>
      </c>
      <c r="B86" s="285" t="s">
        <v>563</v>
      </c>
      <c r="C86" s="190">
        <f>+C63+C67+C72+C75+C79+C85+C84</f>
        <v>1571</v>
      </c>
    </row>
    <row r="87" spans="1:3" s="277" customFormat="1" ht="16.5" customHeight="1" thickBot="1">
      <c r="A87" s="636" t="s">
        <v>564</v>
      </c>
      <c r="B87" s="286" t="s">
        <v>565</v>
      </c>
      <c r="C87" s="190">
        <f>+C62+C86</f>
        <v>8938</v>
      </c>
    </row>
    <row r="88" spans="1:3" s="277" customFormat="1" ht="83.25" customHeight="1">
      <c r="A88" s="4"/>
      <c r="B88" s="5"/>
      <c r="C88" s="191"/>
    </row>
    <row r="89" spans="1:3" ht="16.5" customHeight="1">
      <c r="A89" s="784" t="s">
        <v>46</v>
      </c>
      <c r="B89" s="784"/>
      <c r="C89" s="784"/>
    </row>
    <row r="90" spans="1:3" s="287" customFormat="1" ht="16.5" customHeight="1" thickBot="1">
      <c r="A90" s="785" t="s">
        <v>134</v>
      </c>
      <c r="B90" s="785"/>
      <c r="C90" s="105" t="s">
        <v>179</v>
      </c>
    </row>
    <row r="91" spans="1:3" ht="37.5" customHeight="1" thickBot="1">
      <c r="A91" s="22" t="s">
        <v>72</v>
      </c>
      <c r="B91" s="23" t="s">
        <v>47</v>
      </c>
      <c r="C91" s="39" t="str">
        <f>+C3</f>
        <v>2015. évi előirányzat</v>
      </c>
    </row>
    <row r="92" spans="1:3" s="276" customFormat="1" ht="12" customHeight="1" thickBot="1">
      <c r="A92" s="35" t="s">
        <v>549</v>
      </c>
      <c r="B92" s="36" t="s">
        <v>550</v>
      </c>
      <c r="C92" s="37" t="s">
        <v>551</v>
      </c>
    </row>
    <row r="93" spans="1:3" ht="12" customHeight="1" thickBot="1">
      <c r="A93" s="21" t="s">
        <v>17</v>
      </c>
      <c r="B93" s="29" t="s">
        <v>603</v>
      </c>
      <c r="C93" s="184">
        <f>C94+C95+C96+C97+C98+C111</f>
        <v>187594</v>
      </c>
    </row>
    <row r="94" spans="1:3" ht="12" customHeight="1">
      <c r="A94" s="16" t="s">
        <v>100</v>
      </c>
      <c r="B94" s="9" t="s">
        <v>48</v>
      </c>
      <c r="C94" s="705">
        <v>108297</v>
      </c>
    </row>
    <row r="95" spans="1:3" ht="12" customHeight="1">
      <c r="A95" s="13" t="s">
        <v>101</v>
      </c>
      <c r="B95" s="7" t="s">
        <v>154</v>
      </c>
      <c r="C95" s="687">
        <v>29626</v>
      </c>
    </row>
    <row r="96" spans="1:3" ht="12" customHeight="1">
      <c r="A96" s="13" t="s">
        <v>102</v>
      </c>
      <c r="B96" s="7" t="s">
        <v>129</v>
      </c>
      <c r="C96" s="688">
        <v>49671</v>
      </c>
    </row>
    <row r="97" spans="1:3" ht="12" customHeight="1">
      <c r="A97" s="13" t="s">
        <v>103</v>
      </c>
      <c r="B97" s="10" t="s">
        <v>155</v>
      </c>
      <c r="C97" s="188"/>
    </row>
    <row r="98" spans="1:3" ht="12" customHeight="1">
      <c r="A98" s="13" t="s">
        <v>114</v>
      </c>
      <c r="B98" s="18" t="s">
        <v>156</v>
      </c>
      <c r="C98" s="188"/>
    </row>
    <row r="99" spans="1:3" ht="12" customHeight="1">
      <c r="A99" s="13" t="s">
        <v>104</v>
      </c>
      <c r="B99" s="7" t="s">
        <v>566</v>
      </c>
      <c r="C99" s="188"/>
    </row>
    <row r="100" spans="1:3" ht="12" customHeight="1">
      <c r="A100" s="13" t="s">
        <v>105</v>
      </c>
      <c r="B100" s="109" t="s">
        <v>567</v>
      </c>
      <c r="C100" s="188"/>
    </row>
    <row r="101" spans="1:3" ht="12" customHeight="1">
      <c r="A101" s="13" t="s">
        <v>115</v>
      </c>
      <c r="B101" s="109" t="s">
        <v>568</v>
      </c>
      <c r="C101" s="188"/>
    </row>
    <row r="102" spans="1:3" ht="12" customHeight="1">
      <c r="A102" s="13" t="s">
        <v>116</v>
      </c>
      <c r="B102" s="107" t="s">
        <v>307</v>
      </c>
      <c r="C102" s="188"/>
    </row>
    <row r="103" spans="1:3" ht="12" customHeight="1">
      <c r="A103" s="13" t="s">
        <v>117</v>
      </c>
      <c r="B103" s="108" t="s">
        <v>308</v>
      </c>
      <c r="C103" s="188"/>
    </row>
    <row r="104" spans="1:3" ht="12" customHeight="1">
      <c r="A104" s="13" t="s">
        <v>118</v>
      </c>
      <c r="B104" s="108" t="s">
        <v>309</v>
      </c>
      <c r="C104" s="188"/>
    </row>
    <row r="105" spans="1:3" ht="12" customHeight="1">
      <c r="A105" s="13" t="s">
        <v>120</v>
      </c>
      <c r="B105" s="107" t="s">
        <v>310</v>
      </c>
      <c r="C105" s="188"/>
    </row>
    <row r="106" spans="1:3" ht="12" customHeight="1">
      <c r="A106" s="13" t="s">
        <v>157</v>
      </c>
      <c r="B106" s="107" t="s">
        <v>311</v>
      </c>
      <c r="C106" s="188"/>
    </row>
    <row r="107" spans="1:3" ht="12" customHeight="1">
      <c r="A107" s="13" t="s">
        <v>305</v>
      </c>
      <c r="B107" s="108" t="s">
        <v>312</v>
      </c>
      <c r="C107" s="188"/>
    </row>
    <row r="108" spans="1:3" ht="12" customHeight="1">
      <c r="A108" s="12" t="s">
        <v>306</v>
      </c>
      <c r="B108" s="109" t="s">
        <v>313</v>
      </c>
      <c r="C108" s="188"/>
    </row>
    <row r="109" spans="1:3" ht="12" customHeight="1">
      <c r="A109" s="13" t="s">
        <v>569</v>
      </c>
      <c r="B109" s="109" t="s">
        <v>314</v>
      </c>
      <c r="C109" s="188"/>
    </row>
    <row r="110" spans="1:3" ht="12" customHeight="1">
      <c r="A110" s="15" t="s">
        <v>570</v>
      </c>
      <c r="B110" s="109" t="s">
        <v>315</v>
      </c>
      <c r="C110" s="188"/>
    </row>
    <row r="111" spans="1:3" ht="12" customHeight="1">
      <c r="A111" s="13" t="s">
        <v>571</v>
      </c>
      <c r="B111" s="10" t="s">
        <v>49</v>
      </c>
      <c r="C111" s="186"/>
    </row>
    <row r="112" spans="1:3" ht="12" customHeight="1">
      <c r="A112" s="13" t="s">
        <v>572</v>
      </c>
      <c r="B112" s="7" t="s">
        <v>573</v>
      </c>
      <c r="C112" s="186"/>
    </row>
    <row r="113" spans="1:3" ht="12" customHeight="1" thickBot="1">
      <c r="A113" s="17" t="s">
        <v>574</v>
      </c>
      <c r="B113" s="637" t="s">
        <v>575</v>
      </c>
      <c r="C113" s="192"/>
    </row>
    <row r="114" spans="1:3" ht="12" customHeight="1" thickBot="1">
      <c r="A114" s="638" t="s">
        <v>18</v>
      </c>
      <c r="B114" s="639" t="s">
        <v>316</v>
      </c>
      <c r="C114" s="640">
        <f>+C115+C117+C119</f>
        <v>6384</v>
      </c>
    </row>
    <row r="115" spans="1:3" ht="12" customHeight="1">
      <c r="A115" s="14" t="s">
        <v>106</v>
      </c>
      <c r="B115" s="7" t="s">
        <v>178</v>
      </c>
      <c r="C115" s="689">
        <v>6266</v>
      </c>
    </row>
    <row r="116" spans="1:3" ht="12" customHeight="1">
      <c r="A116" s="14" t="s">
        <v>107</v>
      </c>
      <c r="B116" s="11" t="s">
        <v>320</v>
      </c>
      <c r="C116" s="187"/>
    </row>
    <row r="117" spans="1:3" ht="12" customHeight="1">
      <c r="A117" s="14" t="s">
        <v>108</v>
      </c>
      <c r="B117" s="11" t="s">
        <v>158</v>
      </c>
      <c r="C117" s="186"/>
    </row>
    <row r="118" spans="1:3" ht="12" customHeight="1">
      <c r="A118" s="14" t="s">
        <v>109</v>
      </c>
      <c r="B118" s="11" t="s">
        <v>321</v>
      </c>
      <c r="C118" s="163"/>
    </row>
    <row r="119" spans="1:3" ht="12" customHeight="1">
      <c r="A119" s="14" t="s">
        <v>110</v>
      </c>
      <c r="B119" s="182" t="s">
        <v>181</v>
      </c>
      <c r="C119" s="707">
        <v>118</v>
      </c>
    </row>
    <row r="120" spans="1:3" ht="12" customHeight="1">
      <c r="A120" s="14" t="s">
        <v>119</v>
      </c>
      <c r="B120" s="181" t="s">
        <v>382</v>
      </c>
      <c r="C120" s="707"/>
    </row>
    <row r="121" spans="1:3" ht="12" customHeight="1">
      <c r="A121" s="14" t="s">
        <v>121</v>
      </c>
      <c r="B121" s="274" t="s">
        <v>326</v>
      </c>
      <c r="C121" s="707"/>
    </row>
    <row r="122" spans="1:3" ht="15.75">
      <c r="A122" s="14" t="s">
        <v>159</v>
      </c>
      <c r="B122" s="108" t="s">
        <v>309</v>
      </c>
      <c r="C122" s="707"/>
    </row>
    <row r="123" spans="1:3" ht="12" customHeight="1">
      <c r="A123" s="14" t="s">
        <v>160</v>
      </c>
      <c r="B123" s="108" t="s">
        <v>325</v>
      </c>
      <c r="C123" s="707"/>
    </row>
    <row r="124" spans="1:3" ht="12" customHeight="1">
      <c r="A124" s="14" t="s">
        <v>161</v>
      </c>
      <c r="B124" s="108" t="s">
        <v>324</v>
      </c>
      <c r="C124" s="707"/>
    </row>
    <row r="125" spans="1:3" ht="12" customHeight="1">
      <c r="A125" s="14" t="s">
        <v>317</v>
      </c>
      <c r="B125" s="108" t="s">
        <v>312</v>
      </c>
      <c r="C125" s="707">
        <v>118</v>
      </c>
    </row>
    <row r="126" spans="1:3" ht="12" customHeight="1">
      <c r="A126" s="14" t="s">
        <v>318</v>
      </c>
      <c r="B126" s="108" t="s">
        <v>323</v>
      </c>
      <c r="C126" s="163"/>
    </row>
    <row r="127" spans="1:3" ht="16.5" thickBot="1">
      <c r="A127" s="12" t="s">
        <v>319</v>
      </c>
      <c r="B127" s="108" t="s">
        <v>322</v>
      </c>
      <c r="C127" s="164"/>
    </row>
    <row r="128" spans="1:3" ht="12" customHeight="1" thickBot="1">
      <c r="A128" s="19" t="s">
        <v>19</v>
      </c>
      <c r="B128" s="103" t="s">
        <v>576</v>
      </c>
      <c r="C128" s="185">
        <f>+C93+C114</f>
        <v>193978</v>
      </c>
    </row>
    <row r="129" spans="1:3" ht="12" customHeight="1" thickBot="1">
      <c r="A129" s="19" t="s">
        <v>20</v>
      </c>
      <c r="B129" s="103" t="s">
        <v>577</v>
      </c>
      <c r="C129" s="185">
        <f>+C130+C131+C132</f>
        <v>0</v>
      </c>
    </row>
    <row r="130" spans="1:3" ht="12" customHeight="1">
      <c r="A130" s="14" t="s">
        <v>217</v>
      </c>
      <c r="B130" s="11" t="s">
        <v>578</v>
      </c>
      <c r="C130" s="163"/>
    </row>
    <row r="131" spans="1:3" ht="12" customHeight="1">
      <c r="A131" s="14" t="s">
        <v>220</v>
      </c>
      <c r="B131" s="11" t="s">
        <v>579</v>
      </c>
      <c r="C131" s="163"/>
    </row>
    <row r="132" spans="1:3" ht="12" customHeight="1" thickBot="1">
      <c r="A132" s="12" t="s">
        <v>221</v>
      </c>
      <c r="B132" s="11" t="s">
        <v>580</v>
      </c>
      <c r="C132" s="163"/>
    </row>
    <row r="133" spans="1:3" ht="12" customHeight="1" thickBot="1">
      <c r="A133" s="19" t="s">
        <v>21</v>
      </c>
      <c r="B133" s="103" t="s">
        <v>581</v>
      </c>
      <c r="C133" s="185">
        <f>SUM(C134:C139)</f>
        <v>0</v>
      </c>
    </row>
    <row r="134" spans="1:3" ht="12" customHeight="1">
      <c r="A134" s="14" t="s">
        <v>93</v>
      </c>
      <c r="B134" s="8" t="s">
        <v>582</v>
      </c>
      <c r="C134" s="163"/>
    </row>
    <row r="135" spans="1:3" ht="12" customHeight="1">
      <c r="A135" s="14" t="s">
        <v>94</v>
      </c>
      <c r="B135" s="8" t="s">
        <v>583</v>
      </c>
      <c r="C135" s="163"/>
    </row>
    <row r="136" spans="1:3" ht="12" customHeight="1">
      <c r="A136" s="14" t="s">
        <v>95</v>
      </c>
      <c r="B136" s="8" t="s">
        <v>584</v>
      </c>
      <c r="C136" s="163"/>
    </row>
    <row r="137" spans="1:3" ht="12" customHeight="1">
      <c r="A137" s="14" t="s">
        <v>146</v>
      </c>
      <c r="B137" s="8" t="s">
        <v>585</v>
      </c>
      <c r="C137" s="163"/>
    </row>
    <row r="138" spans="1:3" ht="12" customHeight="1">
      <c r="A138" s="14" t="s">
        <v>147</v>
      </c>
      <c r="B138" s="8" t="s">
        <v>586</v>
      </c>
      <c r="C138" s="163"/>
    </row>
    <row r="139" spans="1:3" ht="12" customHeight="1" thickBot="1">
      <c r="A139" s="12" t="s">
        <v>148</v>
      </c>
      <c r="B139" s="8" t="s">
        <v>587</v>
      </c>
      <c r="C139" s="163"/>
    </row>
    <row r="140" spans="1:3" ht="12" customHeight="1" thickBot="1">
      <c r="A140" s="19" t="s">
        <v>22</v>
      </c>
      <c r="B140" s="103" t="s">
        <v>588</v>
      </c>
      <c r="C140" s="190">
        <f>+C141+C142+C143+C144</f>
        <v>0</v>
      </c>
    </row>
    <row r="141" spans="1:3" ht="12" customHeight="1">
      <c r="A141" s="14" t="s">
        <v>96</v>
      </c>
      <c r="B141" s="8" t="s">
        <v>327</v>
      </c>
      <c r="C141" s="163"/>
    </row>
    <row r="142" spans="1:3" ht="12" customHeight="1">
      <c r="A142" s="14" t="s">
        <v>97</v>
      </c>
      <c r="B142" s="8" t="s">
        <v>328</v>
      </c>
      <c r="C142" s="163"/>
    </row>
    <row r="143" spans="1:3" ht="12" customHeight="1">
      <c r="A143" s="14" t="s">
        <v>241</v>
      </c>
      <c r="B143" s="8" t="s">
        <v>589</v>
      </c>
      <c r="C143" s="163"/>
    </row>
    <row r="144" spans="1:3" ht="12" customHeight="1" thickBot="1">
      <c r="A144" s="12" t="s">
        <v>242</v>
      </c>
      <c r="B144" s="6" t="s">
        <v>346</v>
      </c>
      <c r="C144" s="163"/>
    </row>
    <row r="145" spans="1:3" ht="12" customHeight="1" thickBot="1">
      <c r="A145" s="19" t="s">
        <v>23</v>
      </c>
      <c r="B145" s="103" t="s">
        <v>590</v>
      </c>
      <c r="C145" s="193">
        <f>SUM(C146:C150)</f>
        <v>0</v>
      </c>
    </row>
    <row r="146" spans="1:3" ht="12" customHeight="1">
      <c r="A146" s="14" t="s">
        <v>98</v>
      </c>
      <c r="B146" s="8" t="s">
        <v>591</v>
      </c>
      <c r="C146" s="163"/>
    </row>
    <row r="147" spans="1:3" ht="12" customHeight="1">
      <c r="A147" s="14" t="s">
        <v>99</v>
      </c>
      <c r="B147" s="8" t="s">
        <v>592</v>
      </c>
      <c r="C147" s="163"/>
    </row>
    <row r="148" spans="1:3" ht="12" customHeight="1">
      <c r="A148" s="14" t="s">
        <v>253</v>
      </c>
      <c r="B148" s="8" t="s">
        <v>593</v>
      </c>
      <c r="C148" s="163"/>
    </row>
    <row r="149" spans="1:3" ht="12" customHeight="1">
      <c r="A149" s="14" t="s">
        <v>254</v>
      </c>
      <c r="B149" s="8" t="s">
        <v>594</v>
      </c>
      <c r="C149" s="163"/>
    </row>
    <row r="150" spans="1:3" ht="12" customHeight="1" thickBot="1">
      <c r="A150" s="14" t="s">
        <v>595</v>
      </c>
      <c r="B150" s="8" t="s">
        <v>596</v>
      </c>
      <c r="C150" s="163"/>
    </row>
    <row r="151" spans="1:3" ht="12" customHeight="1" thickBot="1">
      <c r="A151" s="19" t="s">
        <v>24</v>
      </c>
      <c r="B151" s="103" t="s">
        <v>597</v>
      </c>
      <c r="C151" s="641"/>
    </row>
    <row r="152" spans="1:3" ht="12" customHeight="1" thickBot="1">
      <c r="A152" s="19" t="s">
        <v>25</v>
      </c>
      <c r="B152" s="103" t="s">
        <v>598</v>
      </c>
      <c r="C152" s="641"/>
    </row>
    <row r="153" spans="1:9" ht="15" customHeight="1" thickBot="1">
      <c r="A153" s="19" t="s">
        <v>26</v>
      </c>
      <c r="B153" s="103" t="s">
        <v>599</v>
      </c>
      <c r="C153" s="288">
        <f>+C129+C133+C140+C145+C151+C152</f>
        <v>0</v>
      </c>
      <c r="F153" s="289"/>
      <c r="G153" s="290"/>
      <c r="H153" s="290"/>
      <c r="I153" s="290"/>
    </row>
    <row r="154" spans="1:3" s="277" customFormat="1" ht="12.75" customHeight="1" thickBot="1">
      <c r="A154" s="183" t="s">
        <v>27</v>
      </c>
      <c r="B154" s="261" t="s">
        <v>600</v>
      </c>
      <c r="C154" s="288">
        <f>+C128+C153</f>
        <v>193978</v>
      </c>
    </row>
    <row r="155" ht="7.5" customHeight="1"/>
    <row r="156" spans="1:3" ht="15.75">
      <c r="A156" s="786" t="s">
        <v>329</v>
      </c>
      <c r="B156" s="786"/>
      <c r="C156" s="786"/>
    </row>
    <row r="157" spans="1:3" ht="15" customHeight="1" thickBot="1">
      <c r="A157" s="783" t="s">
        <v>135</v>
      </c>
      <c r="B157" s="783"/>
      <c r="C157" s="194" t="s">
        <v>179</v>
      </c>
    </row>
    <row r="158" spans="1:4" ht="13.5" customHeight="1" thickBot="1">
      <c r="A158" s="19">
        <v>1</v>
      </c>
      <c r="B158" s="28" t="s">
        <v>601</v>
      </c>
      <c r="C158" s="185">
        <f>+C62-C128</f>
        <v>-186611</v>
      </c>
      <c r="D158" s="291"/>
    </row>
    <row r="159" spans="1:3" ht="27.75" customHeight="1" thickBot="1">
      <c r="A159" s="19" t="s">
        <v>18</v>
      </c>
      <c r="B159" s="28" t="s">
        <v>602</v>
      </c>
      <c r="C159" s="185">
        <f>+C86-C153</f>
        <v>1571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ÁLLAMI (ÁLLAMIGAZGATÁSI) FELADATOK MÉRLEGE
&amp;R&amp;"Times New Roman CE,Félkövér dőlt"&amp;11 4. melléklet a 24/2015.(VIII.4.)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93">
    <tabColor rgb="FF92D050"/>
  </sheetPr>
  <dimension ref="A1:F33"/>
  <sheetViews>
    <sheetView zoomScaleSheetLayoutView="100" workbookViewId="0" topLeftCell="A1">
      <selection activeCell="D15" sqref="D15"/>
    </sheetView>
  </sheetViews>
  <sheetFormatPr defaultColWidth="9.00390625" defaultRowHeight="12.75"/>
  <cols>
    <col min="1" max="1" width="6.875" style="50" customWidth="1"/>
    <col min="2" max="2" width="55.125" style="121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204" t="s">
        <v>138</v>
      </c>
      <c r="C1" s="205"/>
      <c r="D1" s="205"/>
      <c r="E1" s="205"/>
      <c r="F1" s="789"/>
    </row>
    <row r="2" spans="5:6" ht="14.25" thickBot="1">
      <c r="E2" s="206" t="s">
        <v>63</v>
      </c>
      <c r="F2" s="789"/>
    </row>
    <row r="3" spans="1:6" ht="18" customHeight="1" thickBot="1">
      <c r="A3" s="787" t="s">
        <v>72</v>
      </c>
      <c r="B3" s="207" t="s">
        <v>57</v>
      </c>
      <c r="C3" s="208"/>
      <c r="D3" s="207" t="s">
        <v>58</v>
      </c>
      <c r="E3" s="209"/>
      <c r="F3" s="789"/>
    </row>
    <row r="4" spans="1:6" s="210" customFormat="1" ht="35.25" customHeight="1" thickBot="1">
      <c r="A4" s="788"/>
      <c r="B4" s="122" t="s">
        <v>64</v>
      </c>
      <c r="C4" s="123" t="str">
        <f>+'[1]1.1.sz.mell.'!C3</f>
        <v>2015. évi előirányzat</v>
      </c>
      <c r="D4" s="122" t="s">
        <v>64</v>
      </c>
      <c r="E4" s="46" t="str">
        <f>+C4</f>
        <v>2015. évi előirányzat</v>
      </c>
      <c r="F4" s="789"/>
    </row>
    <row r="5" spans="1:6" s="215" customFormat="1" ht="12" customHeight="1" thickBot="1">
      <c r="A5" s="211" t="s">
        <v>549</v>
      </c>
      <c r="B5" s="212" t="s">
        <v>550</v>
      </c>
      <c r="C5" s="213" t="s">
        <v>551</v>
      </c>
      <c r="D5" s="212" t="s">
        <v>604</v>
      </c>
      <c r="E5" s="214" t="s">
        <v>605</v>
      </c>
      <c r="F5" s="789"/>
    </row>
    <row r="6" spans="1:6" ht="12.75" customHeight="1">
      <c r="A6" s="216" t="s">
        <v>17</v>
      </c>
      <c r="B6" s="217" t="s">
        <v>330</v>
      </c>
      <c r="C6" s="692">
        <v>1023594</v>
      </c>
      <c r="D6" s="217" t="s">
        <v>65</v>
      </c>
      <c r="E6" s="693">
        <v>1026905</v>
      </c>
      <c r="F6" s="789"/>
    </row>
    <row r="7" spans="1:6" ht="12.75" customHeight="1">
      <c r="A7" s="218" t="s">
        <v>18</v>
      </c>
      <c r="B7" s="219" t="s">
        <v>331</v>
      </c>
      <c r="C7" s="68">
        <v>597760</v>
      </c>
      <c r="D7" s="219" t="s">
        <v>154</v>
      </c>
      <c r="E7" s="691">
        <v>238736</v>
      </c>
      <c r="F7" s="789"/>
    </row>
    <row r="8" spans="1:6" ht="12.75" customHeight="1">
      <c r="A8" s="218" t="s">
        <v>19</v>
      </c>
      <c r="B8" s="219" t="s">
        <v>351</v>
      </c>
      <c r="C8" s="68">
        <v>48331</v>
      </c>
      <c r="D8" s="219" t="s">
        <v>184</v>
      </c>
      <c r="E8" s="691">
        <v>853140</v>
      </c>
      <c r="F8" s="789"/>
    </row>
    <row r="9" spans="1:6" ht="12.75" customHeight="1">
      <c r="A9" s="218" t="s">
        <v>20</v>
      </c>
      <c r="B9" s="219" t="s">
        <v>145</v>
      </c>
      <c r="C9" s="68">
        <v>294863</v>
      </c>
      <c r="D9" s="219" t="s">
        <v>155</v>
      </c>
      <c r="E9" s="69">
        <v>137787</v>
      </c>
      <c r="F9" s="789"/>
    </row>
    <row r="10" spans="1:6" ht="12.75" customHeight="1">
      <c r="A10" s="218" t="s">
        <v>21</v>
      </c>
      <c r="B10" s="220" t="s">
        <v>375</v>
      </c>
      <c r="C10" s="694">
        <v>443281</v>
      </c>
      <c r="D10" s="219" t="s">
        <v>156</v>
      </c>
      <c r="E10" s="691">
        <v>176974</v>
      </c>
      <c r="F10" s="789"/>
    </row>
    <row r="11" spans="1:6" ht="12.75" customHeight="1">
      <c r="A11" s="218" t="s">
        <v>22</v>
      </c>
      <c r="B11" s="219" t="s">
        <v>332</v>
      </c>
      <c r="C11" s="749">
        <v>13910</v>
      </c>
      <c r="D11" s="219" t="s">
        <v>49</v>
      </c>
      <c r="E11" s="691">
        <v>49120</v>
      </c>
      <c r="F11" s="789"/>
    </row>
    <row r="12" spans="1:6" ht="12.75" customHeight="1">
      <c r="A12" s="218" t="s">
        <v>23</v>
      </c>
      <c r="B12" s="219" t="s">
        <v>606</v>
      </c>
      <c r="C12" s="195"/>
      <c r="D12" s="43"/>
      <c r="E12" s="200"/>
      <c r="F12" s="789"/>
    </row>
    <row r="13" spans="1:6" ht="12.75" customHeight="1">
      <c r="A13" s="218" t="s">
        <v>24</v>
      </c>
      <c r="B13" s="43"/>
      <c r="C13" s="195"/>
      <c r="D13" s="43"/>
      <c r="E13" s="200"/>
      <c r="F13" s="789"/>
    </row>
    <row r="14" spans="1:6" ht="12.75" customHeight="1">
      <c r="A14" s="218" t="s">
        <v>25</v>
      </c>
      <c r="B14" s="292"/>
      <c r="C14" s="196"/>
      <c r="D14" s="43"/>
      <c r="E14" s="200"/>
      <c r="F14" s="789"/>
    </row>
    <row r="15" spans="1:6" ht="12.75" customHeight="1">
      <c r="A15" s="218" t="s">
        <v>26</v>
      </c>
      <c r="B15" s="43"/>
      <c r="C15" s="195"/>
      <c r="D15" s="43"/>
      <c r="E15" s="200"/>
      <c r="F15" s="789"/>
    </row>
    <row r="16" spans="1:6" ht="12.75" customHeight="1">
      <c r="A16" s="218" t="s">
        <v>27</v>
      </c>
      <c r="B16" s="43"/>
      <c r="C16" s="195"/>
      <c r="D16" s="43"/>
      <c r="E16" s="200"/>
      <c r="F16" s="789"/>
    </row>
    <row r="17" spans="1:6" ht="12.75" customHeight="1" thickBot="1">
      <c r="A17" s="218" t="s">
        <v>28</v>
      </c>
      <c r="B17" s="52"/>
      <c r="C17" s="197"/>
      <c r="D17" s="43"/>
      <c r="E17" s="201"/>
      <c r="F17" s="789"/>
    </row>
    <row r="18" spans="1:6" ht="15.75" customHeight="1" thickBot="1">
      <c r="A18" s="221" t="s">
        <v>29</v>
      </c>
      <c r="B18" s="104" t="s">
        <v>607</v>
      </c>
      <c r="C18" s="198">
        <f>SUM(C6:C17)-C8</f>
        <v>2373408</v>
      </c>
      <c r="D18" s="104" t="s">
        <v>337</v>
      </c>
      <c r="E18" s="202">
        <f>SUM(E6:E17)</f>
        <v>2482662</v>
      </c>
      <c r="F18" s="789"/>
    </row>
    <row r="19" spans="1:6" ht="12.75" customHeight="1">
      <c r="A19" s="222" t="s">
        <v>30</v>
      </c>
      <c r="B19" s="223" t="s">
        <v>334</v>
      </c>
      <c r="C19" s="327">
        <f>+C20+C21+C22+C23</f>
        <v>185218</v>
      </c>
      <c r="D19" s="224" t="s">
        <v>162</v>
      </c>
      <c r="E19" s="203"/>
      <c r="F19" s="789"/>
    </row>
    <row r="20" spans="1:6" ht="12.75" customHeight="1">
      <c r="A20" s="225" t="s">
        <v>31</v>
      </c>
      <c r="B20" s="224" t="s">
        <v>176</v>
      </c>
      <c r="C20" s="68">
        <v>185218</v>
      </c>
      <c r="D20" s="224" t="s">
        <v>336</v>
      </c>
      <c r="E20" s="69"/>
      <c r="F20" s="789"/>
    </row>
    <row r="21" spans="1:6" ht="12.75" customHeight="1">
      <c r="A21" s="225" t="s">
        <v>32</v>
      </c>
      <c r="B21" s="224" t="s">
        <v>177</v>
      </c>
      <c r="C21" s="68"/>
      <c r="D21" s="224" t="s">
        <v>136</v>
      </c>
      <c r="E21" s="69">
        <v>100000</v>
      </c>
      <c r="F21" s="789"/>
    </row>
    <row r="22" spans="1:6" ht="12.75" customHeight="1">
      <c r="A22" s="225" t="s">
        <v>33</v>
      </c>
      <c r="B22" s="224" t="s">
        <v>182</v>
      </c>
      <c r="C22" s="68"/>
      <c r="D22" s="224" t="s">
        <v>137</v>
      </c>
      <c r="E22" s="69"/>
      <c r="F22" s="789"/>
    </row>
    <row r="23" spans="1:6" ht="12.75" customHeight="1">
      <c r="A23" s="225" t="s">
        <v>34</v>
      </c>
      <c r="B23" s="224" t="s">
        <v>183</v>
      </c>
      <c r="C23" s="68"/>
      <c r="D23" s="223" t="s">
        <v>185</v>
      </c>
      <c r="E23" s="69"/>
      <c r="F23" s="789"/>
    </row>
    <row r="24" spans="1:6" ht="12.75" customHeight="1">
      <c r="A24" s="225" t="s">
        <v>35</v>
      </c>
      <c r="B24" s="224" t="s">
        <v>335</v>
      </c>
      <c r="C24" s="226">
        <f>+C25+C26</f>
        <v>100000</v>
      </c>
      <c r="D24" s="224" t="s">
        <v>163</v>
      </c>
      <c r="E24" s="69"/>
      <c r="F24" s="789"/>
    </row>
    <row r="25" spans="1:6" ht="12.75" customHeight="1">
      <c r="A25" s="222" t="s">
        <v>36</v>
      </c>
      <c r="B25" s="223" t="s">
        <v>333</v>
      </c>
      <c r="C25" s="199">
        <v>100000</v>
      </c>
      <c r="D25" s="217" t="s">
        <v>589</v>
      </c>
      <c r="E25" s="203"/>
      <c r="F25" s="789"/>
    </row>
    <row r="26" spans="1:6" ht="12.75" customHeight="1">
      <c r="A26" s="225" t="s">
        <v>37</v>
      </c>
      <c r="B26" s="224" t="s">
        <v>608</v>
      </c>
      <c r="C26" s="68"/>
      <c r="D26" s="219" t="s">
        <v>597</v>
      </c>
      <c r="E26" s="69"/>
      <c r="F26" s="789"/>
    </row>
    <row r="27" spans="1:6" ht="12.75" customHeight="1">
      <c r="A27" s="218" t="s">
        <v>38</v>
      </c>
      <c r="B27" s="224" t="s">
        <v>562</v>
      </c>
      <c r="C27" s="68"/>
      <c r="D27" s="219" t="s">
        <v>598</v>
      </c>
      <c r="E27" s="69"/>
      <c r="F27" s="789"/>
    </row>
    <row r="28" spans="1:6" ht="12.75" customHeight="1" thickBot="1">
      <c r="A28" s="264" t="s">
        <v>39</v>
      </c>
      <c r="B28" s="223" t="s">
        <v>291</v>
      </c>
      <c r="C28" s="199"/>
      <c r="D28" s="293" t="s">
        <v>666</v>
      </c>
      <c r="E28" s="203">
        <v>27420</v>
      </c>
      <c r="F28" s="789"/>
    </row>
    <row r="29" spans="1:6" ht="13.5" customHeight="1" thickBot="1">
      <c r="A29" s="221" t="s">
        <v>40</v>
      </c>
      <c r="B29" s="104" t="s">
        <v>609</v>
      </c>
      <c r="C29" s="198">
        <f>+C19+C24+C27+C28</f>
        <v>285218</v>
      </c>
      <c r="D29" s="104" t="s">
        <v>610</v>
      </c>
      <c r="E29" s="202">
        <f>SUM(E19:E28)</f>
        <v>127420</v>
      </c>
      <c r="F29" s="789"/>
    </row>
    <row r="30" spans="1:6" ht="13.5" thickBot="1">
      <c r="A30" s="221" t="s">
        <v>41</v>
      </c>
      <c r="B30" s="227" t="s">
        <v>611</v>
      </c>
      <c r="C30" s="228">
        <f>+C18+C29</f>
        <v>2658626</v>
      </c>
      <c r="D30" s="227" t="s">
        <v>612</v>
      </c>
      <c r="E30" s="228">
        <f>+E18+E29</f>
        <v>2610082</v>
      </c>
      <c r="F30" s="789"/>
    </row>
    <row r="31" spans="1:6" ht="13.5" thickBot="1">
      <c r="A31" s="221" t="s">
        <v>42</v>
      </c>
      <c r="B31" s="227" t="s">
        <v>140</v>
      </c>
      <c r="C31" s="228">
        <f>IF(C18-E18&lt;0,E18-C18,"-")</f>
        <v>109254</v>
      </c>
      <c r="D31" s="227" t="s">
        <v>141</v>
      </c>
      <c r="E31" s="228" t="str">
        <f>IF(C18-E18&gt;0,C18-E18,"-")</f>
        <v>-</v>
      </c>
      <c r="F31" s="789"/>
    </row>
    <row r="32" spans="1:6" ht="13.5" thickBot="1">
      <c r="A32" s="221" t="s">
        <v>43</v>
      </c>
      <c r="B32" s="227" t="s">
        <v>186</v>
      </c>
      <c r="C32" s="228" t="str">
        <f>IF(C18+C29-E30&lt;0,E30-(C18+C29),"-")</f>
        <v>-</v>
      </c>
      <c r="D32" s="227" t="s">
        <v>187</v>
      </c>
      <c r="E32" s="228">
        <f>IF(C18+C29-E30&gt;0,C18+C29-E30,"-")</f>
        <v>48544</v>
      </c>
      <c r="F32" s="789"/>
    </row>
    <row r="33" spans="2:4" ht="18.75">
      <c r="B33" s="790"/>
      <c r="C33" s="790"/>
      <c r="D33" s="79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24/2015.(VIII.4.)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94">
    <tabColor rgb="FF92D050"/>
  </sheetPr>
  <dimension ref="A1:F33"/>
  <sheetViews>
    <sheetView zoomScaleSheetLayoutView="115" workbookViewId="0" topLeftCell="A1">
      <selection activeCell="C12" sqref="C12"/>
    </sheetView>
  </sheetViews>
  <sheetFormatPr defaultColWidth="9.00390625" defaultRowHeight="12.75"/>
  <cols>
    <col min="1" max="1" width="6.875" style="50" customWidth="1"/>
    <col min="2" max="2" width="55.125" style="121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204" t="s">
        <v>139</v>
      </c>
      <c r="C1" s="205"/>
      <c r="D1" s="205"/>
      <c r="E1" s="205"/>
      <c r="F1" s="789"/>
    </row>
    <row r="2" spans="5:6" ht="14.25" thickBot="1">
      <c r="E2" s="206" t="s">
        <v>63</v>
      </c>
      <c r="F2" s="789"/>
    </row>
    <row r="3" spans="1:6" ht="13.5" thickBot="1">
      <c r="A3" s="791" t="s">
        <v>72</v>
      </c>
      <c r="B3" s="207" t="s">
        <v>57</v>
      </c>
      <c r="C3" s="208"/>
      <c r="D3" s="207" t="s">
        <v>58</v>
      </c>
      <c r="E3" s="209"/>
      <c r="F3" s="789"/>
    </row>
    <row r="4" spans="1:6" s="210" customFormat="1" ht="24.75" thickBot="1">
      <c r="A4" s="792"/>
      <c r="B4" s="122" t="s">
        <v>64</v>
      </c>
      <c r="C4" s="123" t="str">
        <f>+'[1]2.1.sz.mell  '!C4</f>
        <v>2015. évi előirányzat</v>
      </c>
      <c r="D4" s="122" t="s">
        <v>64</v>
      </c>
      <c r="E4" s="123" t="str">
        <f>+'[1]2.1.sz.mell  '!C4</f>
        <v>2015. évi előirányzat</v>
      </c>
      <c r="F4" s="789"/>
    </row>
    <row r="5" spans="1:6" s="210" customFormat="1" ht="13.5" thickBot="1">
      <c r="A5" s="211" t="s">
        <v>549</v>
      </c>
      <c r="B5" s="212" t="s">
        <v>550</v>
      </c>
      <c r="C5" s="213" t="s">
        <v>551</v>
      </c>
      <c r="D5" s="212" t="s">
        <v>604</v>
      </c>
      <c r="E5" s="214" t="s">
        <v>605</v>
      </c>
      <c r="F5" s="789"/>
    </row>
    <row r="6" spans="1:6" ht="12.75" customHeight="1">
      <c r="A6" s="216" t="s">
        <v>17</v>
      </c>
      <c r="B6" s="217" t="s">
        <v>338</v>
      </c>
      <c r="C6" s="763">
        <v>412867</v>
      </c>
      <c r="D6" s="217" t="s">
        <v>178</v>
      </c>
      <c r="E6" s="693">
        <v>92188</v>
      </c>
      <c r="F6" s="789"/>
    </row>
    <row r="7" spans="1:6" ht="12.75">
      <c r="A7" s="218" t="s">
        <v>18</v>
      </c>
      <c r="B7" s="219" t="s">
        <v>339</v>
      </c>
      <c r="C7" s="68">
        <v>406971</v>
      </c>
      <c r="D7" s="219" t="s">
        <v>344</v>
      </c>
      <c r="E7" s="69">
        <v>45453</v>
      </c>
      <c r="F7" s="789"/>
    </row>
    <row r="8" spans="1:6" ht="12.75" customHeight="1">
      <c r="A8" s="218" t="s">
        <v>19</v>
      </c>
      <c r="B8" s="219" t="s">
        <v>8</v>
      </c>
      <c r="C8" s="694">
        <v>5918</v>
      </c>
      <c r="D8" s="219" t="s">
        <v>158</v>
      </c>
      <c r="E8" s="691">
        <v>363775</v>
      </c>
      <c r="F8" s="789"/>
    </row>
    <row r="9" spans="1:6" ht="12.75" customHeight="1">
      <c r="A9" s="218" t="s">
        <v>20</v>
      </c>
      <c r="B9" s="219" t="s">
        <v>340</v>
      </c>
      <c r="C9" s="694">
        <v>4937</v>
      </c>
      <c r="D9" s="219" t="s">
        <v>345</v>
      </c>
      <c r="E9" s="69">
        <v>358067</v>
      </c>
      <c r="F9" s="789"/>
    </row>
    <row r="10" spans="1:6" ht="12.75" customHeight="1">
      <c r="A10" s="218" t="s">
        <v>21</v>
      </c>
      <c r="B10" s="219" t="s">
        <v>341</v>
      </c>
      <c r="C10" s="195"/>
      <c r="D10" s="219" t="s">
        <v>181</v>
      </c>
      <c r="E10" s="69">
        <v>18412</v>
      </c>
      <c r="F10" s="789"/>
    </row>
    <row r="11" spans="1:6" ht="12.75" customHeight="1">
      <c r="A11" s="218" t="s">
        <v>22</v>
      </c>
      <c r="B11" s="219" t="s">
        <v>342</v>
      </c>
      <c r="C11" s="196"/>
      <c r="D11" s="642"/>
      <c r="E11" s="200"/>
      <c r="F11" s="789"/>
    </row>
    <row r="12" spans="1:6" ht="12.75" customHeight="1">
      <c r="A12" s="218" t="s">
        <v>23</v>
      </c>
      <c r="B12" s="43"/>
      <c r="C12" s="195"/>
      <c r="D12" s="642"/>
      <c r="E12" s="200"/>
      <c r="F12" s="789"/>
    </row>
    <row r="13" spans="1:6" ht="12.75" customHeight="1">
      <c r="A13" s="218" t="s">
        <v>24</v>
      </c>
      <c r="B13" s="43"/>
      <c r="C13" s="195"/>
      <c r="D13" s="643"/>
      <c r="E13" s="200"/>
      <c r="F13" s="789"/>
    </row>
    <row r="14" spans="1:6" ht="12.75" customHeight="1">
      <c r="A14" s="218" t="s">
        <v>25</v>
      </c>
      <c r="B14" s="644"/>
      <c r="C14" s="196"/>
      <c r="D14" s="642"/>
      <c r="E14" s="200"/>
      <c r="F14" s="789"/>
    </row>
    <row r="15" spans="1:6" ht="12.75">
      <c r="A15" s="218" t="s">
        <v>26</v>
      </c>
      <c r="B15" s="43"/>
      <c r="C15" s="196"/>
      <c r="D15" s="642"/>
      <c r="E15" s="200"/>
      <c r="F15" s="789"/>
    </row>
    <row r="16" spans="1:6" ht="12.75" customHeight="1" thickBot="1">
      <c r="A16" s="264" t="s">
        <v>27</v>
      </c>
      <c r="B16" s="293"/>
      <c r="C16" s="266"/>
      <c r="D16" s="265" t="s">
        <v>49</v>
      </c>
      <c r="E16" s="245">
        <v>1005</v>
      </c>
      <c r="F16" s="789"/>
    </row>
    <row r="17" spans="1:6" ht="15.75" customHeight="1" thickBot="1">
      <c r="A17" s="221" t="s">
        <v>28</v>
      </c>
      <c r="B17" s="104" t="s">
        <v>352</v>
      </c>
      <c r="C17" s="198">
        <f>+C6+C8+C9+C11+C12+C13+C14+C15+C16</f>
        <v>423722</v>
      </c>
      <c r="D17" s="104" t="s">
        <v>353</v>
      </c>
      <c r="E17" s="202">
        <f>+E6+E8+E10+E11+E12+E13+E14+E15+E16</f>
        <v>475380</v>
      </c>
      <c r="F17" s="789"/>
    </row>
    <row r="18" spans="1:6" ht="12.75" customHeight="1">
      <c r="A18" s="216" t="s">
        <v>29</v>
      </c>
      <c r="B18" s="231" t="s">
        <v>199</v>
      </c>
      <c r="C18" s="238">
        <f>+C19+C20+C21+C22+C23</f>
        <v>7223</v>
      </c>
      <c r="D18" s="224" t="s">
        <v>162</v>
      </c>
      <c r="E18" s="67"/>
      <c r="F18" s="789"/>
    </row>
    <row r="19" spans="1:6" ht="12.75" customHeight="1">
      <c r="A19" s="218" t="s">
        <v>30</v>
      </c>
      <c r="B19" s="232" t="s">
        <v>188</v>
      </c>
      <c r="C19" s="68">
        <v>7223</v>
      </c>
      <c r="D19" s="224" t="s">
        <v>165</v>
      </c>
      <c r="E19" s="69"/>
      <c r="F19" s="789"/>
    </row>
    <row r="20" spans="1:6" ht="12.75" customHeight="1">
      <c r="A20" s="216" t="s">
        <v>31</v>
      </c>
      <c r="B20" s="232" t="s">
        <v>189</v>
      </c>
      <c r="C20" s="68"/>
      <c r="D20" s="224" t="s">
        <v>136</v>
      </c>
      <c r="E20" s="69"/>
      <c r="F20" s="789"/>
    </row>
    <row r="21" spans="1:6" ht="12.75" customHeight="1">
      <c r="A21" s="218" t="s">
        <v>32</v>
      </c>
      <c r="B21" s="232" t="s">
        <v>190</v>
      </c>
      <c r="C21" s="68"/>
      <c r="D21" s="224" t="s">
        <v>137</v>
      </c>
      <c r="E21" s="691">
        <v>4109</v>
      </c>
      <c r="F21" s="789"/>
    </row>
    <row r="22" spans="1:6" ht="12.75" customHeight="1">
      <c r="A22" s="216" t="s">
        <v>33</v>
      </c>
      <c r="B22" s="232" t="s">
        <v>191</v>
      </c>
      <c r="C22" s="68"/>
      <c r="D22" s="223" t="s">
        <v>185</v>
      </c>
      <c r="E22" s="69"/>
      <c r="F22" s="789"/>
    </row>
    <row r="23" spans="1:6" ht="12.75" customHeight="1">
      <c r="A23" s="218" t="s">
        <v>34</v>
      </c>
      <c r="B23" s="233" t="s">
        <v>192</v>
      </c>
      <c r="C23" s="68"/>
      <c r="D23" s="224" t="s">
        <v>166</v>
      </c>
      <c r="E23" s="69"/>
      <c r="F23" s="789"/>
    </row>
    <row r="24" spans="1:6" ht="12.75" customHeight="1">
      <c r="A24" s="216" t="s">
        <v>35</v>
      </c>
      <c r="B24" s="234" t="s">
        <v>193</v>
      </c>
      <c r="C24" s="226">
        <f>+C25+C26+C27+C28+C29</f>
        <v>0</v>
      </c>
      <c r="D24" s="235" t="s">
        <v>164</v>
      </c>
      <c r="E24" s="69"/>
      <c r="F24" s="789"/>
    </row>
    <row r="25" spans="1:6" ht="12.75" customHeight="1">
      <c r="A25" s="218" t="s">
        <v>36</v>
      </c>
      <c r="B25" s="233" t="s">
        <v>194</v>
      </c>
      <c r="C25" s="68"/>
      <c r="D25" s="235" t="s">
        <v>346</v>
      </c>
      <c r="E25" s="69"/>
      <c r="F25" s="789"/>
    </row>
    <row r="26" spans="1:6" ht="12.75" customHeight="1">
      <c r="A26" s="216" t="s">
        <v>37</v>
      </c>
      <c r="B26" s="233" t="s">
        <v>195</v>
      </c>
      <c r="C26" s="68"/>
      <c r="D26" s="230"/>
      <c r="E26" s="69"/>
      <c r="F26" s="789"/>
    </row>
    <row r="27" spans="1:6" ht="12.75" customHeight="1">
      <c r="A27" s="218" t="s">
        <v>38</v>
      </c>
      <c r="B27" s="232" t="s">
        <v>196</v>
      </c>
      <c r="C27" s="68"/>
      <c r="D27" s="102"/>
      <c r="E27" s="69"/>
      <c r="F27" s="789"/>
    </row>
    <row r="28" spans="1:6" ht="12.75" customHeight="1">
      <c r="A28" s="216" t="s">
        <v>39</v>
      </c>
      <c r="B28" s="236" t="s">
        <v>197</v>
      </c>
      <c r="C28" s="68"/>
      <c r="D28" s="43"/>
      <c r="E28" s="69"/>
      <c r="F28" s="789"/>
    </row>
    <row r="29" spans="1:6" ht="12.75" customHeight="1" thickBot="1">
      <c r="A29" s="218" t="s">
        <v>40</v>
      </c>
      <c r="B29" s="237" t="s">
        <v>198</v>
      </c>
      <c r="C29" s="68"/>
      <c r="D29" s="102"/>
      <c r="E29" s="69"/>
      <c r="F29" s="789"/>
    </row>
    <row r="30" spans="1:6" ht="21.75" customHeight="1" thickBot="1">
      <c r="A30" s="221" t="s">
        <v>41</v>
      </c>
      <c r="B30" s="104" t="s">
        <v>343</v>
      </c>
      <c r="C30" s="198">
        <f>+C18+C24</f>
        <v>7223</v>
      </c>
      <c r="D30" s="104" t="s">
        <v>347</v>
      </c>
      <c r="E30" s="202">
        <f>SUM(E18:E29)</f>
        <v>4109</v>
      </c>
      <c r="F30" s="789"/>
    </row>
    <row r="31" spans="1:6" ht="13.5" thickBot="1">
      <c r="A31" s="221" t="s">
        <v>42</v>
      </c>
      <c r="B31" s="227" t="s">
        <v>348</v>
      </c>
      <c r="C31" s="228">
        <f>+C17+C30</f>
        <v>430945</v>
      </c>
      <c r="D31" s="227" t="s">
        <v>349</v>
      </c>
      <c r="E31" s="228">
        <f>+E17+E30</f>
        <v>479489</v>
      </c>
      <c r="F31" s="789"/>
    </row>
    <row r="32" spans="1:6" ht="13.5" thickBot="1">
      <c r="A32" s="221" t="s">
        <v>43</v>
      </c>
      <c r="B32" s="227" t="s">
        <v>140</v>
      </c>
      <c r="C32" s="228">
        <f>IF(C17-E17&lt;0,E17-C17,"-")</f>
        <v>51658</v>
      </c>
      <c r="D32" s="227" t="s">
        <v>141</v>
      </c>
      <c r="E32" s="228" t="str">
        <f>IF(C17-E17&gt;0,C17-E17,"-")</f>
        <v>-</v>
      </c>
      <c r="F32" s="789"/>
    </row>
    <row r="33" spans="1:6" ht="13.5" thickBot="1">
      <c r="A33" s="221" t="s">
        <v>44</v>
      </c>
      <c r="B33" s="227" t="s">
        <v>186</v>
      </c>
      <c r="C33" s="228">
        <v>8987</v>
      </c>
      <c r="D33" s="227" t="s">
        <v>187</v>
      </c>
      <c r="E33" s="228"/>
      <c r="F33" s="78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24/2015.(VIII.4.)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H12"/>
  <sheetViews>
    <sheetView zoomScale="120" zoomScaleNormal="120" workbookViewId="0" topLeftCell="A1">
      <selection activeCell="E16" sqref="E16"/>
    </sheetView>
  </sheetViews>
  <sheetFormatPr defaultColWidth="9.00390625" defaultRowHeight="12.75"/>
  <cols>
    <col min="1" max="1" width="5.625" style="111" customWidth="1"/>
    <col min="2" max="2" width="38.625" style="111" customWidth="1"/>
    <col min="3" max="3" width="17.625" style="111" customWidth="1"/>
    <col min="4" max="7" width="14.00390625" style="111" customWidth="1"/>
    <col min="8" max="16384" width="9.375" style="111" customWidth="1"/>
  </cols>
  <sheetData>
    <row r="1" spans="1:7" ht="33" customHeight="1">
      <c r="A1" s="793" t="s">
        <v>516</v>
      </c>
      <c r="B1" s="793"/>
      <c r="C1" s="793"/>
      <c r="D1" s="793"/>
      <c r="E1" s="793"/>
      <c r="F1" s="793"/>
      <c r="G1" s="793"/>
    </row>
    <row r="2" spans="1:8" ht="15.75" customHeight="1" thickBot="1">
      <c r="A2" s="112"/>
      <c r="B2" s="436"/>
      <c r="C2" s="436"/>
      <c r="D2" s="794"/>
      <c r="E2" s="794"/>
      <c r="F2" s="800" t="s">
        <v>54</v>
      </c>
      <c r="G2" s="800"/>
      <c r="H2" s="116"/>
    </row>
    <row r="3" spans="1:7" ht="63" customHeight="1">
      <c r="A3" s="782" t="s">
        <v>15</v>
      </c>
      <c r="B3" s="798" t="s">
        <v>167</v>
      </c>
      <c r="C3" s="332" t="s">
        <v>537</v>
      </c>
      <c r="D3" s="798" t="s">
        <v>200</v>
      </c>
      <c r="E3" s="798"/>
      <c r="F3" s="798"/>
      <c r="G3" s="795" t="s">
        <v>652</v>
      </c>
    </row>
    <row r="4" spans="1:7" ht="15.75" thickBot="1">
      <c r="A4" s="797"/>
      <c r="B4" s="799"/>
      <c r="C4" s="113"/>
      <c r="D4" s="113">
        <v>2015</v>
      </c>
      <c r="E4" s="113">
        <v>2016</v>
      </c>
      <c r="F4" s="113">
        <v>2017</v>
      </c>
      <c r="G4" s="796"/>
    </row>
    <row r="5" spans="1:7" ht="15.75" thickBot="1">
      <c r="A5" s="437">
        <v>1</v>
      </c>
      <c r="B5" s="114">
        <v>2</v>
      </c>
      <c r="C5" s="114"/>
      <c r="D5" s="114">
        <v>3</v>
      </c>
      <c r="E5" s="114">
        <v>4</v>
      </c>
      <c r="F5" s="114">
        <v>5</v>
      </c>
      <c r="G5" s="115">
        <v>6</v>
      </c>
    </row>
    <row r="6" spans="1:7" ht="15">
      <c r="A6" s="438" t="s">
        <v>17</v>
      </c>
      <c r="B6" s="119" t="s">
        <v>644</v>
      </c>
      <c r="C6" s="439">
        <v>75990</v>
      </c>
      <c r="D6" s="764">
        <v>2037</v>
      </c>
      <c r="E6" s="764">
        <v>73953</v>
      </c>
      <c r="F6" s="120">
        <v>0</v>
      </c>
      <c r="G6" s="118">
        <f>SUM(D6:F6)</f>
        <v>75990</v>
      </c>
    </row>
    <row r="7" spans="1:7" ht="15">
      <c r="A7" s="438" t="s">
        <v>18</v>
      </c>
      <c r="B7" s="119" t="s">
        <v>653</v>
      </c>
      <c r="C7" s="439">
        <v>0</v>
      </c>
      <c r="D7" s="120"/>
      <c r="E7" s="120"/>
      <c r="F7" s="120"/>
      <c r="G7" s="118">
        <f>SUM(D7:F7)</f>
        <v>0</v>
      </c>
    </row>
    <row r="8" spans="1:7" ht="15">
      <c r="A8" s="438" t="s">
        <v>19</v>
      </c>
      <c r="B8" s="119" t="s">
        <v>642</v>
      </c>
      <c r="C8" s="440">
        <v>2551</v>
      </c>
      <c r="D8" s="441">
        <v>660</v>
      </c>
      <c r="E8" s="441">
        <v>660</v>
      </c>
      <c r="F8" s="441">
        <v>660</v>
      </c>
      <c r="G8" s="118">
        <f>SUM(D8:F8)</f>
        <v>1980</v>
      </c>
    </row>
    <row r="9" spans="1:7" ht="15.75" thickBot="1">
      <c r="A9" s="438" t="s">
        <v>20</v>
      </c>
      <c r="B9" s="119" t="s">
        <v>654</v>
      </c>
      <c r="C9" s="440">
        <v>1809</v>
      </c>
      <c r="D9" s="441">
        <v>1412</v>
      </c>
      <c r="E9" s="441">
        <v>397</v>
      </c>
      <c r="F9" s="678">
        <v>0</v>
      </c>
      <c r="G9" s="118">
        <f>SUM(D9:F9)</f>
        <v>1809</v>
      </c>
    </row>
    <row r="10" spans="1:7" ht="15.75" thickBot="1">
      <c r="A10" s="438" t="s">
        <v>21</v>
      </c>
      <c r="B10" s="117" t="s">
        <v>168</v>
      </c>
      <c r="C10" s="320">
        <f>SUM(C6:C9)</f>
        <v>80350</v>
      </c>
      <c r="D10" s="320">
        <f>SUM(D6:D9)</f>
        <v>4109</v>
      </c>
      <c r="E10" s="320">
        <f>SUM(E6:E9)</f>
        <v>75010</v>
      </c>
      <c r="F10" s="320">
        <f>SUM(F6:F9)</f>
        <v>660</v>
      </c>
      <c r="G10" s="321">
        <f>SUM(G6:G9)</f>
        <v>79779</v>
      </c>
    </row>
    <row r="12" ht="15">
      <c r="B12" s="111" t="s">
        <v>655</v>
      </c>
    </row>
  </sheetData>
  <sheetProtection/>
  <mergeCells count="7">
    <mergeCell ref="A1:G1"/>
    <mergeCell ref="D2:E2"/>
    <mergeCell ref="G3:G4"/>
    <mergeCell ref="A3:A4"/>
    <mergeCell ref="B3:B4"/>
    <mergeCell ref="D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7. számú melléklet a 24/2015.(VIII.4.)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5">
    <tabColor rgb="FF92D050"/>
    <pageSetUpPr fitToPage="1"/>
  </sheetPr>
  <dimension ref="A1:F47"/>
  <sheetViews>
    <sheetView workbookViewId="0" topLeftCell="A1">
      <selection activeCell="G28" sqref="G28"/>
    </sheetView>
  </sheetViews>
  <sheetFormatPr defaultColWidth="9.00390625" defaultRowHeight="12.75"/>
  <cols>
    <col min="1" max="1" width="47.1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5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5.5" customHeight="1">
      <c r="A1" s="801" t="s">
        <v>2</v>
      </c>
      <c r="B1" s="801"/>
      <c r="C1" s="801"/>
      <c r="D1" s="801"/>
      <c r="E1" s="801"/>
      <c r="F1" s="801"/>
    </row>
    <row r="2" spans="1:6" ht="22.5" customHeight="1" thickBot="1">
      <c r="A2" s="121"/>
      <c r="B2" s="50"/>
      <c r="C2" s="50"/>
      <c r="D2" s="50"/>
      <c r="E2" s="50"/>
      <c r="F2" s="45" t="s">
        <v>63</v>
      </c>
    </row>
    <row r="3" spans="1:6" s="42" customFormat="1" ht="44.25" customHeight="1" thickBot="1">
      <c r="A3" s="122" t="s">
        <v>67</v>
      </c>
      <c r="B3" s="123" t="s">
        <v>68</v>
      </c>
      <c r="C3" s="123" t="s">
        <v>69</v>
      </c>
      <c r="D3" s="123" t="s">
        <v>526</v>
      </c>
      <c r="E3" s="123" t="s">
        <v>525</v>
      </c>
      <c r="F3" s="46" t="s">
        <v>527</v>
      </c>
    </row>
    <row r="4" spans="1:6" s="50" customFormat="1" ht="12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9" t="s">
        <v>85</v>
      </c>
    </row>
    <row r="5" spans="1:6" ht="15.75" customHeight="1">
      <c r="A5" s="628" t="s">
        <v>543</v>
      </c>
      <c r="B5" s="608">
        <v>3000</v>
      </c>
      <c r="C5" s="609" t="s">
        <v>540</v>
      </c>
      <c r="D5" s="610"/>
      <c r="E5" s="611">
        <v>3000</v>
      </c>
      <c r="F5" s="612">
        <f aca="true" t="shared" si="0" ref="F5:F46">B5-D5-E5</f>
        <v>0</v>
      </c>
    </row>
    <row r="6" spans="1:6" ht="15.75" customHeight="1">
      <c r="A6" s="629" t="s">
        <v>544</v>
      </c>
      <c r="B6" s="64">
        <v>78</v>
      </c>
      <c r="C6" s="324" t="s">
        <v>540</v>
      </c>
      <c r="D6" s="26"/>
      <c r="E6" s="26">
        <v>78</v>
      </c>
      <c r="F6" s="51">
        <f t="shared" si="0"/>
        <v>0</v>
      </c>
    </row>
    <row r="7" spans="1:6" ht="15.75" customHeight="1">
      <c r="A7" s="629" t="s">
        <v>545</v>
      </c>
      <c r="B7" s="64">
        <v>2731</v>
      </c>
      <c r="C7" s="324" t="s">
        <v>540</v>
      </c>
      <c r="D7" s="26"/>
      <c r="E7" s="26">
        <v>2731</v>
      </c>
      <c r="F7" s="51">
        <f t="shared" si="0"/>
        <v>0</v>
      </c>
    </row>
    <row r="8" spans="1:6" ht="15.75" customHeight="1">
      <c r="A8" s="630" t="s">
        <v>546</v>
      </c>
      <c r="B8" s="64">
        <v>3001</v>
      </c>
      <c r="C8" s="324" t="s">
        <v>540</v>
      </c>
      <c r="D8" s="26"/>
      <c r="E8" s="26">
        <v>3001</v>
      </c>
      <c r="F8" s="51">
        <f t="shared" si="0"/>
        <v>0</v>
      </c>
    </row>
    <row r="9" spans="1:6" ht="15.75" customHeight="1">
      <c r="A9" s="765" t="s">
        <v>547</v>
      </c>
      <c r="B9" s="708">
        <v>12622</v>
      </c>
      <c r="C9" s="711" t="s">
        <v>540</v>
      </c>
      <c r="D9" s="709"/>
      <c r="E9" s="709">
        <v>12622</v>
      </c>
      <c r="F9" s="51">
        <f t="shared" si="0"/>
        <v>0</v>
      </c>
    </row>
    <row r="10" spans="1:6" ht="25.5" customHeight="1">
      <c r="A10" s="630" t="s">
        <v>548</v>
      </c>
      <c r="B10" s="613">
        <v>1871</v>
      </c>
      <c r="C10" s="600" t="s">
        <v>540</v>
      </c>
      <c r="D10" s="601"/>
      <c r="E10" s="601">
        <v>1871</v>
      </c>
      <c r="F10" s="51">
        <f t="shared" si="0"/>
        <v>0</v>
      </c>
    </row>
    <row r="11" spans="1:6" ht="15.75" customHeight="1">
      <c r="A11" s="682" t="s">
        <v>657</v>
      </c>
      <c r="B11" s="614">
        <v>300</v>
      </c>
      <c r="C11" s="593" t="s">
        <v>540</v>
      </c>
      <c r="D11" s="586"/>
      <c r="E11" s="586">
        <v>300</v>
      </c>
      <c r="F11" s="51">
        <f t="shared" si="0"/>
        <v>0</v>
      </c>
    </row>
    <row r="12" spans="1:6" ht="18.75" customHeight="1">
      <c r="A12" s="683" t="s">
        <v>658</v>
      </c>
      <c r="B12" s="603">
        <v>501</v>
      </c>
      <c r="C12" s="596" t="s">
        <v>540</v>
      </c>
      <c r="D12" s="585"/>
      <c r="E12" s="585">
        <v>501</v>
      </c>
      <c r="F12" s="51">
        <f t="shared" si="0"/>
        <v>0</v>
      </c>
    </row>
    <row r="13" spans="1:6" ht="15.75" customHeight="1">
      <c r="A13" s="322" t="s">
        <v>672</v>
      </c>
      <c r="B13" s="26">
        <v>121</v>
      </c>
      <c r="C13" s="324" t="s">
        <v>540</v>
      </c>
      <c r="D13" s="685"/>
      <c r="E13" s="26">
        <v>121</v>
      </c>
      <c r="F13" s="328">
        <f t="shared" si="0"/>
        <v>0</v>
      </c>
    </row>
    <row r="14" spans="1:6" ht="15.75" customHeight="1">
      <c r="A14" s="322" t="s">
        <v>673</v>
      </c>
      <c r="B14" s="26">
        <v>41</v>
      </c>
      <c r="C14" s="324" t="s">
        <v>540</v>
      </c>
      <c r="D14" s="26"/>
      <c r="E14" s="26">
        <v>41</v>
      </c>
      <c r="F14" s="51">
        <f t="shared" si="0"/>
        <v>0</v>
      </c>
    </row>
    <row r="15" spans="1:6" ht="15.75" customHeight="1">
      <c r="A15" s="322" t="s">
        <v>674</v>
      </c>
      <c r="B15" s="26">
        <v>801</v>
      </c>
      <c r="C15" s="324" t="s">
        <v>540</v>
      </c>
      <c r="D15" s="26"/>
      <c r="E15" s="26">
        <v>801</v>
      </c>
      <c r="F15" s="51">
        <f t="shared" si="0"/>
        <v>0</v>
      </c>
    </row>
    <row r="16" spans="1:6" ht="15.75" customHeight="1">
      <c r="A16" s="323" t="s">
        <v>675</v>
      </c>
      <c r="B16" s="26">
        <v>127</v>
      </c>
      <c r="C16" s="324" t="s">
        <v>540</v>
      </c>
      <c r="D16" s="26"/>
      <c r="E16" s="26">
        <v>127</v>
      </c>
      <c r="F16" s="51">
        <f t="shared" si="0"/>
        <v>0</v>
      </c>
    </row>
    <row r="17" spans="1:6" ht="15.75" customHeight="1">
      <c r="A17" s="322" t="s">
        <v>676</v>
      </c>
      <c r="B17" s="26">
        <v>114</v>
      </c>
      <c r="C17" s="324" t="s">
        <v>540</v>
      </c>
      <c r="D17" s="26"/>
      <c r="E17" s="26">
        <v>114</v>
      </c>
      <c r="F17" s="51">
        <f t="shared" si="0"/>
        <v>0</v>
      </c>
    </row>
    <row r="18" spans="1:6" ht="15.75" customHeight="1">
      <c r="A18" s="323" t="s">
        <v>677</v>
      </c>
      <c r="B18" s="26">
        <v>737</v>
      </c>
      <c r="C18" s="324" t="s">
        <v>540</v>
      </c>
      <c r="D18" s="26"/>
      <c r="E18" s="26">
        <v>737</v>
      </c>
      <c r="F18" s="51">
        <f t="shared" si="0"/>
        <v>0</v>
      </c>
    </row>
    <row r="19" spans="1:6" ht="15.75" customHeight="1">
      <c r="A19" s="322" t="s">
        <v>678</v>
      </c>
      <c r="B19" s="26">
        <v>254</v>
      </c>
      <c r="C19" s="324" t="s">
        <v>540</v>
      </c>
      <c r="D19" s="26"/>
      <c r="E19" s="26">
        <v>254</v>
      </c>
      <c r="F19" s="588">
        <f t="shared" si="0"/>
        <v>0</v>
      </c>
    </row>
    <row r="20" spans="1:6" ht="15.75" customHeight="1">
      <c r="A20" s="322" t="s">
        <v>679</v>
      </c>
      <c r="B20" s="26">
        <v>254</v>
      </c>
      <c r="C20" s="324" t="s">
        <v>540</v>
      </c>
      <c r="D20" s="26"/>
      <c r="E20" s="26">
        <v>254</v>
      </c>
      <c r="F20" s="51">
        <f t="shared" si="0"/>
        <v>0</v>
      </c>
    </row>
    <row r="21" spans="1:6" ht="18.75" customHeight="1">
      <c r="A21" s="322" t="s">
        <v>680</v>
      </c>
      <c r="B21" s="26">
        <v>250</v>
      </c>
      <c r="C21" s="324" t="s">
        <v>540</v>
      </c>
      <c r="D21" s="26"/>
      <c r="E21" s="26">
        <v>250</v>
      </c>
      <c r="F21" s="58">
        <f t="shared" si="0"/>
        <v>0</v>
      </c>
    </row>
    <row r="22" spans="1:6" ht="17.25" customHeight="1">
      <c r="A22" s="322" t="s">
        <v>681</v>
      </c>
      <c r="B22" s="26">
        <v>318</v>
      </c>
      <c r="C22" s="324" t="s">
        <v>540</v>
      </c>
      <c r="D22" s="26"/>
      <c r="E22" s="26">
        <v>318</v>
      </c>
      <c r="F22" s="59">
        <f t="shared" si="0"/>
        <v>0</v>
      </c>
    </row>
    <row r="23" spans="1:6" ht="21.75" customHeight="1">
      <c r="A23" s="322" t="s">
        <v>682</v>
      </c>
      <c r="B23" s="26">
        <v>351</v>
      </c>
      <c r="C23" s="324" t="s">
        <v>540</v>
      </c>
      <c r="D23" s="26"/>
      <c r="E23" s="26">
        <v>351</v>
      </c>
      <c r="F23" s="59">
        <f t="shared" si="0"/>
        <v>0</v>
      </c>
    </row>
    <row r="24" spans="1:6" ht="20.25" customHeight="1">
      <c r="A24" s="322" t="s">
        <v>683</v>
      </c>
      <c r="B24" s="26">
        <v>324</v>
      </c>
      <c r="C24" s="324" t="s">
        <v>540</v>
      </c>
      <c r="D24" s="26"/>
      <c r="E24" s="26">
        <v>324</v>
      </c>
      <c r="F24" s="59">
        <f t="shared" si="0"/>
        <v>0</v>
      </c>
    </row>
    <row r="25" spans="1:6" ht="20.25" customHeight="1">
      <c r="A25" s="322" t="s">
        <v>684</v>
      </c>
      <c r="B25" s="26">
        <v>102</v>
      </c>
      <c r="C25" s="324" t="s">
        <v>540</v>
      </c>
      <c r="D25" s="26"/>
      <c r="E25" s="26">
        <v>102</v>
      </c>
      <c r="F25" s="59">
        <f t="shared" si="0"/>
        <v>0</v>
      </c>
    </row>
    <row r="26" spans="1:6" ht="20.25" customHeight="1">
      <c r="A26" s="322" t="s">
        <v>685</v>
      </c>
      <c r="B26" s="26">
        <v>127</v>
      </c>
      <c r="C26" s="324" t="s">
        <v>540</v>
      </c>
      <c r="D26" s="26"/>
      <c r="E26" s="26">
        <v>127</v>
      </c>
      <c r="F26" s="59">
        <f t="shared" si="0"/>
        <v>0</v>
      </c>
    </row>
    <row r="27" spans="1:6" ht="20.25" customHeight="1">
      <c r="A27" s="710" t="s">
        <v>687</v>
      </c>
      <c r="B27" s="615">
        <v>8306</v>
      </c>
      <c r="C27" s="591" t="s">
        <v>540</v>
      </c>
      <c r="D27" s="592"/>
      <c r="E27" s="592">
        <v>8306</v>
      </c>
      <c r="F27" s="59">
        <f t="shared" si="0"/>
        <v>0</v>
      </c>
    </row>
    <row r="28" spans="1:6" ht="20.25" customHeight="1">
      <c r="A28" s="710" t="s">
        <v>695</v>
      </c>
      <c r="B28" s="615">
        <v>2920</v>
      </c>
      <c r="C28" s="591" t="s">
        <v>540</v>
      </c>
      <c r="D28" s="592"/>
      <c r="E28" s="592">
        <v>2920</v>
      </c>
      <c r="F28" s="59">
        <f t="shared" si="0"/>
        <v>0</v>
      </c>
    </row>
    <row r="29" spans="1:6" ht="20.25" customHeight="1">
      <c r="A29" s="710" t="s">
        <v>696</v>
      </c>
      <c r="B29" s="615">
        <v>275</v>
      </c>
      <c r="C29" s="591" t="s">
        <v>697</v>
      </c>
      <c r="D29" s="592"/>
      <c r="E29" s="592">
        <v>275</v>
      </c>
      <c r="F29" s="59">
        <f t="shared" si="0"/>
        <v>0</v>
      </c>
    </row>
    <row r="30" spans="1:6" ht="20.25" customHeight="1">
      <c r="A30" s="710" t="s">
        <v>698</v>
      </c>
      <c r="B30" s="615">
        <v>1617</v>
      </c>
      <c r="C30" s="591" t="s">
        <v>540</v>
      </c>
      <c r="D30" s="592"/>
      <c r="E30" s="592">
        <v>1617</v>
      </c>
      <c r="F30" s="59">
        <f t="shared" si="0"/>
        <v>0</v>
      </c>
    </row>
    <row r="31" spans="1:6" ht="20.25" customHeight="1">
      <c r="A31" s="710" t="s">
        <v>699</v>
      </c>
      <c r="B31" s="615">
        <v>11</v>
      </c>
      <c r="C31" s="591" t="s">
        <v>540</v>
      </c>
      <c r="D31" s="592"/>
      <c r="E31" s="592">
        <v>11</v>
      </c>
      <c r="F31" s="59">
        <f t="shared" si="0"/>
        <v>0</v>
      </c>
    </row>
    <row r="32" spans="1:6" ht="20.25" customHeight="1">
      <c r="A32" s="766" t="s">
        <v>700</v>
      </c>
      <c r="B32" s="695">
        <v>1450</v>
      </c>
      <c r="C32" s="711" t="s">
        <v>540</v>
      </c>
      <c r="D32" s="696"/>
      <c r="E32" s="696">
        <v>1450</v>
      </c>
      <c r="F32" s="59">
        <f t="shared" si="0"/>
        <v>0</v>
      </c>
    </row>
    <row r="33" spans="1:6" ht="20.25" customHeight="1">
      <c r="A33" s="750" t="s">
        <v>707</v>
      </c>
      <c r="B33" s="615">
        <v>37148</v>
      </c>
      <c r="C33" s="751" t="s">
        <v>540</v>
      </c>
      <c r="D33" s="592"/>
      <c r="E33" s="592">
        <v>37148</v>
      </c>
      <c r="F33" s="59">
        <f t="shared" si="0"/>
        <v>0</v>
      </c>
    </row>
    <row r="34" spans="1:6" ht="20.25" customHeight="1">
      <c r="A34" s="744" t="s">
        <v>708</v>
      </c>
      <c r="B34" s="615">
        <v>957</v>
      </c>
      <c r="C34" s="596" t="s">
        <v>540</v>
      </c>
      <c r="D34" s="592"/>
      <c r="E34" s="592">
        <v>957</v>
      </c>
      <c r="F34" s="59">
        <f t="shared" si="0"/>
        <v>0</v>
      </c>
    </row>
    <row r="35" spans="1:6" ht="20.25" customHeight="1">
      <c r="A35" s="745" t="s">
        <v>709</v>
      </c>
      <c r="B35" s="695">
        <v>540</v>
      </c>
      <c r="C35" s="711" t="s">
        <v>540</v>
      </c>
      <c r="D35" s="696"/>
      <c r="E35" s="696">
        <v>540</v>
      </c>
      <c r="F35" s="59">
        <f t="shared" si="0"/>
        <v>0</v>
      </c>
    </row>
    <row r="36" spans="1:6" ht="20.25" customHeight="1">
      <c r="A36" s="752" t="s">
        <v>710</v>
      </c>
      <c r="B36" s="615">
        <v>900</v>
      </c>
      <c r="C36" s="596" t="s">
        <v>540</v>
      </c>
      <c r="D36" s="592"/>
      <c r="E36" s="592">
        <v>900</v>
      </c>
      <c r="F36" s="59">
        <f t="shared" si="0"/>
        <v>0</v>
      </c>
    </row>
    <row r="37" spans="1:6" ht="20.25" customHeight="1">
      <c r="A37" s="752" t="s">
        <v>716</v>
      </c>
      <c r="B37" s="615">
        <v>90</v>
      </c>
      <c r="C37" s="596" t="s">
        <v>540</v>
      </c>
      <c r="D37" s="592"/>
      <c r="E37" s="592">
        <v>90</v>
      </c>
      <c r="F37" s="59">
        <f t="shared" si="0"/>
        <v>0</v>
      </c>
    </row>
    <row r="38" spans="1:6" ht="25.5" customHeight="1">
      <c r="A38" s="752" t="s">
        <v>717</v>
      </c>
      <c r="B38" s="615">
        <v>1000</v>
      </c>
      <c r="C38" s="596" t="s">
        <v>540</v>
      </c>
      <c r="D38" s="592"/>
      <c r="E38" s="592">
        <v>1000</v>
      </c>
      <c r="F38" s="59">
        <f t="shared" si="0"/>
        <v>0</v>
      </c>
    </row>
    <row r="39" spans="1:6" ht="18.75" customHeight="1">
      <c r="A39" s="752" t="s">
        <v>718</v>
      </c>
      <c r="B39" s="615">
        <v>1270</v>
      </c>
      <c r="C39" s="596" t="s">
        <v>540</v>
      </c>
      <c r="D39" s="592"/>
      <c r="E39" s="592">
        <v>1270</v>
      </c>
      <c r="F39" s="59">
        <f t="shared" si="0"/>
        <v>0</v>
      </c>
    </row>
    <row r="40" spans="1:6" ht="21" customHeight="1">
      <c r="A40" s="752" t="s">
        <v>719</v>
      </c>
      <c r="B40" s="615">
        <v>1898</v>
      </c>
      <c r="C40" s="596" t="s">
        <v>540</v>
      </c>
      <c r="D40" s="592"/>
      <c r="E40" s="592">
        <v>1898</v>
      </c>
      <c r="F40" s="59">
        <f t="shared" si="0"/>
        <v>0</v>
      </c>
    </row>
    <row r="41" spans="1:6" ht="21" customHeight="1">
      <c r="A41" s="745" t="s">
        <v>720</v>
      </c>
      <c r="B41" s="695">
        <v>205</v>
      </c>
      <c r="C41" s="711" t="s">
        <v>540</v>
      </c>
      <c r="D41" s="696"/>
      <c r="E41" s="696">
        <v>205</v>
      </c>
      <c r="F41" s="59">
        <f t="shared" si="0"/>
        <v>0</v>
      </c>
    </row>
    <row r="42" spans="1:6" ht="21" customHeight="1">
      <c r="A42" s="745" t="s">
        <v>721</v>
      </c>
      <c r="B42" s="695">
        <v>26</v>
      </c>
      <c r="C42" s="711" t="s">
        <v>540</v>
      </c>
      <c r="D42" s="696"/>
      <c r="E42" s="696">
        <v>26</v>
      </c>
      <c r="F42" s="59">
        <f t="shared" si="0"/>
        <v>0</v>
      </c>
    </row>
    <row r="43" spans="1:6" ht="21" customHeight="1">
      <c r="A43" s="745" t="s">
        <v>722</v>
      </c>
      <c r="B43" s="695">
        <v>381</v>
      </c>
      <c r="C43" s="711" t="s">
        <v>540</v>
      </c>
      <c r="D43" s="696"/>
      <c r="E43" s="696">
        <v>381</v>
      </c>
      <c r="F43" s="59">
        <f t="shared" si="0"/>
        <v>0</v>
      </c>
    </row>
    <row r="44" spans="1:6" ht="21" customHeight="1">
      <c r="A44" s="745" t="s">
        <v>723</v>
      </c>
      <c r="B44" s="695">
        <v>255</v>
      </c>
      <c r="C44" s="711" t="s">
        <v>540</v>
      </c>
      <c r="D44" s="696"/>
      <c r="E44" s="696">
        <v>255</v>
      </c>
      <c r="F44" s="59">
        <f t="shared" si="0"/>
        <v>0</v>
      </c>
    </row>
    <row r="45" spans="1:6" ht="20.25" customHeight="1">
      <c r="A45" s="752" t="s">
        <v>711</v>
      </c>
      <c r="B45" s="615">
        <v>3548</v>
      </c>
      <c r="C45" s="596" t="s">
        <v>540</v>
      </c>
      <c r="D45" s="592"/>
      <c r="E45" s="592">
        <v>3548</v>
      </c>
      <c r="F45" s="59">
        <f t="shared" si="0"/>
        <v>0</v>
      </c>
    </row>
    <row r="46" spans="1:6" ht="16.5" customHeight="1" thickBot="1">
      <c r="A46" s="631" t="s">
        <v>712</v>
      </c>
      <c r="B46" s="622">
        <v>1366</v>
      </c>
      <c r="C46" s="616" t="s">
        <v>540</v>
      </c>
      <c r="D46" s="617"/>
      <c r="E46" s="617">
        <v>1366</v>
      </c>
      <c r="F46" s="59">
        <f t="shared" si="0"/>
        <v>0</v>
      </c>
    </row>
    <row r="47" spans="1:6" s="55" customFormat="1" ht="18" customHeight="1" thickBot="1">
      <c r="A47" s="124" t="s">
        <v>66</v>
      </c>
      <c r="B47" s="53">
        <f>SUM(B5:B46)</f>
        <v>92188</v>
      </c>
      <c r="C47" s="98"/>
      <c r="D47" s="53">
        <f>SUM(D5:D46)</f>
        <v>0</v>
      </c>
      <c r="E47" s="53">
        <f>SUM(E5:E46)</f>
        <v>92188</v>
      </c>
      <c r="F47" s="54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landscape" paperSize="9" scale="49" r:id="rId1"/>
  <headerFooter alignWithMargins="0">
    <oddHeader>&amp;R&amp;"Times New Roman CE,Félkövér dőlt"&amp;11 8. melléklet a  24/2015.(VIII.4.)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71">
    <tabColor rgb="FF92D050"/>
    <pageSetUpPr fitToPage="1"/>
  </sheetPr>
  <dimension ref="A1:F27"/>
  <sheetViews>
    <sheetView workbookViewId="0" topLeftCell="A1">
      <selection activeCell="D12" sqref="D12"/>
    </sheetView>
  </sheetViews>
  <sheetFormatPr defaultColWidth="9.00390625" defaultRowHeight="12.75"/>
  <cols>
    <col min="1" max="1" width="60.625" style="41" customWidth="1"/>
    <col min="2" max="2" width="15.625" style="40" customWidth="1"/>
    <col min="3" max="3" width="16.375" style="40" customWidth="1"/>
    <col min="4" max="4" width="18.00390625" style="40" customWidth="1"/>
    <col min="5" max="5" width="16.625" style="40" customWidth="1"/>
    <col min="6" max="6" width="18.875" style="40" customWidth="1"/>
    <col min="7" max="8" width="12.875" style="40" customWidth="1"/>
    <col min="9" max="9" width="13.875" style="40" customWidth="1"/>
    <col min="10" max="16384" width="9.375" style="40" customWidth="1"/>
  </cols>
  <sheetData>
    <row r="1" spans="1:6" ht="24.75" customHeight="1">
      <c r="A1" s="801" t="s">
        <v>3</v>
      </c>
      <c r="B1" s="801"/>
      <c r="C1" s="801"/>
      <c r="D1" s="801"/>
      <c r="E1" s="801"/>
      <c r="F1" s="801"/>
    </row>
    <row r="2" spans="1:6" ht="23.25" customHeight="1" thickBot="1">
      <c r="A2" s="121"/>
      <c r="B2" s="50"/>
      <c r="C2" s="50"/>
      <c r="D2" s="50"/>
      <c r="E2" s="50"/>
      <c r="F2" s="45" t="s">
        <v>63</v>
      </c>
    </row>
    <row r="3" spans="1:6" s="42" customFormat="1" ht="48.75" customHeight="1" thickBot="1">
      <c r="A3" s="122" t="s">
        <v>70</v>
      </c>
      <c r="B3" s="123" t="s">
        <v>68</v>
      </c>
      <c r="C3" s="123" t="s">
        <v>69</v>
      </c>
      <c r="D3" s="123" t="s">
        <v>526</v>
      </c>
      <c r="E3" s="123" t="s">
        <v>525</v>
      </c>
      <c r="F3" s="46" t="s">
        <v>533</v>
      </c>
    </row>
    <row r="4" spans="1:6" s="50" customFormat="1" ht="15" customHeight="1" thickBot="1">
      <c r="A4" s="47">
        <v>1</v>
      </c>
      <c r="B4" s="48">
        <v>2</v>
      </c>
      <c r="C4" s="48">
        <v>3</v>
      </c>
      <c r="D4" s="48">
        <v>4</v>
      </c>
      <c r="E4" s="48">
        <v>5</v>
      </c>
      <c r="F4" s="49">
        <v>6</v>
      </c>
    </row>
    <row r="5" spans="1:6" ht="15.75" customHeight="1">
      <c r="A5" s="56" t="s">
        <v>539</v>
      </c>
      <c r="B5" s="586">
        <v>372308</v>
      </c>
      <c r="C5" s="593" t="s">
        <v>540</v>
      </c>
      <c r="D5" s="586">
        <v>14241</v>
      </c>
      <c r="E5" s="586">
        <v>358067</v>
      </c>
      <c r="F5" s="58">
        <f>B5-D5-E5</f>
        <v>0</v>
      </c>
    </row>
    <row r="6" spans="1:6" ht="15.75" customHeight="1">
      <c r="A6" s="712" t="s">
        <v>686</v>
      </c>
      <c r="B6" s="602">
        <v>2015</v>
      </c>
      <c r="C6" s="713" t="s">
        <v>540</v>
      </c>
      <c r="D6" s="602"/>
      <c r="E6" s="602">
        <v>2015</v>
      </c>
      <c r="F6" s="58"/>
    </row>
    <row r="7" spans="1:6" ht="15.75" customHeight="1">
      <c r="A7" s="56" t="s">
        <v>688</v>
      </c>
      <c r="B7" s="57">
        <v>1270</v>
      </c>
      <c r="C7" s="325" t="s">
        <v>540</v>
      </c>
      <c r="D7" s="57"/>
      <c r="E7" s="57">
        <v>1270</v>
      </c>
      <c r="F7" s="58">
        <f aca="true" t="shared" si="0" ref="F7:F26">B7-D7-E7</f>
        <v>0</v>
      </c>
    </row>
    <row r="8" spans="1:6" ht="15.75" customHeight="1">
      <c r="A8" s="56" t="s">
        <v>541</v>
      </c>
      <c r="B8" s="57">
        <v>1407</v>
      </c>
      <c r="C8" s="325" t="s">
        <v>540</v>
      </c>
      <c r="D8" s="57"/>
      <c r="E8" s="57">
        <v>1407</v>
      </c>
      <c r="F8" s="58">
        <f t="shared" si="0"/>
        <v>0</v>
      </c>
    </row>
    <row r="9" spans="1:6" ht="15.75" customHeight="1">
      <c r="A9" s="712" t="s">
        <v>542</v>
      </c>
      <c r="B9" s="602">
        <v>1016</v>
      </c>
      <c r="C9" s="713" t="s">
        <v>540</v>
      </c>
      <c r="D9" s="602"/>
      <c r="E9" s="602">
        <v>1016</v>
      </c>
      <c r="F9" s="58">
        <f t="shared" si="0"/>
        <v>0</v>
      </c>
    </row>
    <row r="10" spans="1:6" ht="15.75" customHeight="1">
      <c r="A10" s="56"/>
      <c r="B10" s="57"/>
      <c r="C10" s="325"/>
      <c r="D10" s="57"/>
      <c r="E10" s="57"/>
      <c r="F10" s="58">
        <f t="shared" si="0"/>
        <v>0</v>
      </c>
    </row>
    <row r="11" spans="1:6" ht="15.75" customHeight="1">
      <c r="A11" s="56"/>
      <c r="B11" s="57"/>
      <c r="C11" s="325"/>
      <c r="D11" s="57"/>
      <c r="E11" s="57"/>
      <c r="F11" s="58">
        <f t="shared" si="0"/>
        <v>0</v>
      </c>
    </row>
    <row r="12" spans="1:6" ht="15.75" customHeight="1">
      <c r="A12" s="56"/>
      <c r="B12" s="57"/>
      <c r="C12" s="325"/>
      <c r="D12" s="57"/>
      <c r="E12" s="57"/>
      <c r="F12" s="58">
        <f t="shared" si="0"/>
        <v>0</v>
      </c>
    </row>
    <row r="13" spans="1:6" ht="15.75" customHeight="1">
      <c r="A13" s="323"/>
      <c r="B13" s="26"/>
      <c r="C13" s="324"/>
      <c r="D13" s="26"/>
      <c r="E13" s="26"/>
      <c r="F13" s="58">
        <f t="shared" si="0"/>
        <v>0</v>
      </c>
    </row>
    <row r="14" spans="1:6" ht="15.75" customHeight="1">
      <c r="A14" s="322"/>
      <c r="B14" s="26"/>
      <c r="C14" s="324"/>
      <c r="D14" s="26"/>
      <c r="E14" s="26"/>
      <c r="F14" s="58">
        <f t="shared" si="0"/>
        <v>0</v>
      </c>
    </row>
    <row r="15" spans="1:6" ht="15.75" customHeight="1">
      <c r="A15" s="597"/>
      <c r="B15" s="586"/>
      <c r="C15" s="593"/>
      <c r="D15" s="586"/>
      <c r="E15" s="586"/>
      <c r="F15" s="58">
        <f t="shared" si="0"/>
        <v>0</v>
      </c>
    </row>
    <row r="16" spans="1:6" ht="15.75" customHeight="1">
      <c r="A16" s="598"/>
      <c r="B16" s="586"/>
      <c r="C16" s="593"/>
      <c r="D16" s="586"/>
      <c r="E16" s="586"/>
      <c r="F16" s="58">
        <f t="shared" si="0"/>
        <v>0</v>
      </c>
    </row>
    <row r="17" spans="1:6" ht="15.75" customHeight="1">
      <c r="A17" s="599"/>
      <c r="B17" s="586"/>
      <c r="C17" s="593"/>
      <c r="D17" s="586"/>
      <c r="E17" s="586"/>
      <c r="F17" s="58">
        <f t="shared" si="0"/>
        <v>0</v>
      </c>
    </row>
    <row r="18" spans="1:6" ht="15.75" customHeight="1">
      <c r="A18" s="599"/>
      <c r="B18" s="602"/>
      <c r="C18" s="593"/>
      <c r="D18" s="586"/>
      <c r="E18" s="602"/>
      <c r="F18" s="58">
        <f t="shared" si="0"/>
        <v>0</v>
      </c>
    </row>
    <row r="19" spans="1:6" ht="15.75" customHeight="1">
      <c r="A19" s="56"/>
      <c r="B19" s="586"/>
      <c r="C19" s="593"/>
      <c r="D19" s="586"/>
      <c r="E19" s="586"/>
      <c r="F19" s="58">
        <f t="shared" si="0"/>
        <v>0</v>
      </c>
    </row>
    <row r="20" spans="1:6" ht="15.75" customHeight="1">
      <c r="A20" s="599"/>
      <c r="B20" s="602"/>
      <c r="C20" s="593"/>
      <c r="D20" s="586"/>
      <c r="E20" s="602"/>
      <c r="F20" s="58">
        <f t="shared" si="0"/>
        <v>0</v>
      </c>
    </row>
    <row r="21" spans="1:6" ht="15.75" customHeight="1">
      <c r="A21" s="599"/>
      <c r="B21" s="586"/>
      <c r="C21" s="593"/>
      <c r="D21" s="586"/>
      <c r="E21" s="586"/>
      <c r="F21" s="58">
        <f t="shared" si="0"/>
        <v>0</v>
      </c>
    </row>
    <row r="22" spans="1:6" ht="15.75" customHeight="1">
      <c r="A22" s="623"/>
      <c r="B22" s="590"/>
      <c r="C22" s="589"/>
      <c r="D22" s="590"/>
      <c r="E22" s="590"/>
      <c r="F22" s="59">
        <f t="shared" si="0"/>
        <v>0</v>
      </c>
    </row>
    <row r="23" spans="1:6" ht="15.75" customHeight="1">
      <c r="A23" s="623"/>
      <c r="B23" s="590"/>
      <c r="C23" s="589"/>
      <c r="D23" s="590"/>
      <c r="E23" s="590"/>
      <c r="F23" s="59">
        <f t="shared" si="0"/>
        <v>0</v>
      </c>
    </row>
    <row r="24" spans="1:6" ht="15.75" customHeight="1">
      <c r="A24" s="623"/>
      <c r="B24" s="590"/>
      <c r="C24" s="589"/>
      <c r="D24" s="590"/>
      <c r="E24" s="590"/>
      <c r="F24" s="59">
        <f t="shared" si="0"/>
        <v>0</v>
      </c>
    </row>
    <row r="25" spans="1:6" ht="15.75" customHeight="1">
      <c r="A25" s="623"/>
      <c r="B25" s="618"/>
      <c r="C25" s="619"/>
      <c r="D25" s="618"/>
      <c r="E25" s="618"/>
      <c r="F25" s="59">
        <f t="shared" si="0"/>
        <v>0</v>
      </c>
    </row>
    <row r="26" spans="1:6" ht="15.75" customHeight="1" thickBot="1">
      <c r="A26" s="623"/>
      <c r="B26" s="590"/>
      <c r="C26" s="589"/>
      <c r="D26" s="590"/>
      <c r="E26" s="590"/>
      <c r="F26" s="59">
        <f t="shared" si="0"/>
        <v>0</v>
      </c>
    </row>
    <row r="27" spans="1:6" s="55" customFormat="1" ht="18" customHeight="1" thickBot="1">
      <c r="A27" s="124" t="s">
        <v>66</v>
      </c>
      <c r="B27" s="125">
        <f>SUM(B5:B26)</f>
        <v>378016</v>
      </c>
      <c r="C27" s="99"/>
      <c r="D27" s="125">
        <f>SUM(D5:D26)</f>
        <v>14241</v>
      </c>
      <c r="E27" s="125">
        <f>SUM(E5:E26)</f>
        <v>363775</v>
      </c>
      <c r="F27" s="60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0" r:id="rId1"/>
  <headerFooter alignWithMargins="0">
    <oddHeader xml:space="preserve">&amp;R&amp;"Times New Roman CE,Félkövér dőlt"&amp;12 &amp;11 9. melléklet a 24/2015.(VIII.4.)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2015-08-03T06:44:54Z</cp:lastPrinted>
  <dcterms:created xsi:type="dcterms:W3CDTF">1999-10-30T10:30:45Z</dcterms:created>
  <dcterms:modified xsi:type="dcterms:W3CDTF">2015-08-03T06:57:19Z</dcterms:modified>
  <cp:category/>
  <cp:version/>
  <cp:contentType/>
  <cp:contentStatus/>
</cp:coreProperties>
</file>