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1. Mérlegszerű" sheetId="1" r:id="rId1"/>
    <sheet name="2,a Elemi bevételek" sheetId="2" r:id="rId2"/>
    <sheet name="2,b Elemi kiadások" sheetId="3" r:id="rId3"/>
    <sheet name="3. Hivatal" sheetId="4" r:id="rId4"/>
    <sheet name="4. Bölcsőde" sheetId="5" r:id="rId5"/>
    <sheet name="5. Állami tám." sheetId="6" r:id="rId6"/>
    <sheet name="6. Felhalmozás " sheetId="7" r:id="rId7"/>
    <sheet name="7. Ellátottak pénzbeli jutt." sheetId="8" r:id="rId8"/>
    <sheet name="8.Tám.ért. kiadások" sheetId="9" r:id="rId9"/>
    <sheet name="9. Közvetett támogatás" sheetId="10" r:id="rId10"/>
    <sheet name="10,a Kiadás feladatonként" sheetId="11" r:id="rId11"/>
    <sheet name="10,b Bevétel feladatonként" sheetId="12" r:id="rId12"/>
    <sheet name="11. Létszám" sheetId="13" r:id="rId13"/>
    <sheet name="12. Többéves döntések" sheetId="14" r:id="rId14"/>
    <sheet name="13. Adósságot kel. ügyletek" sheetId="15" r:id="rId15"/>
    <sheet name="14. Pénzeszk.vált." sheetId="16" r:id="rId16"/>
    <sheet name="15,a Pénzmaradvány" sheetId="17" r:id="rId17"/>
    <sheet name="15,b Pénzmaradvány (önk+int.)" sheetId="18" r:id="rId18"/>
    <sheet name="16,a Pénzforg.jelentés(Cs)" sheetId="19" r:id="rId19"/>
    <sheet name="16,b Pénzforg.jelentés (H)" sheetId="20" r:id="rId20"/>
    <sheet name="16,c Pénzforg.jelentés (B)" sheetId="21" r:id="rId21"/>
    <sheet name="16,d Pénzforg.jelentés(konsz.)" sheetId="22" r:id="rId22"/>
    <sheet name="17,a Vagyonkimutatás(Cs)" sheetId="23" r:id="rId23"/>
    <sheet name="17,b Vagyonkimutatás(H)" sheetId="24" r:id="rId24"/>
    <sheet name="17,c Vagyonkimutatás(B)" sheetId="25" r:id="rId25"/>
    <sheet name="17,d Vagyonkimutatás(konsz.)" sheetId="26" r:id="rId26"/>
    <sheet name="18,a Eredménykimutatás(Cs)" sheetId="27" r:id="rId27"/>
    <sheet name="18,b Eredménykimutatás(H)" sheetId="28" r:id="rId28"/>
    <sheet name="18,c Eredménykimutatás(B)" sheetId="29" r:id="rId29"/>
    <sheet name="18,d Eredménykimutatás(konsz.)" sheetId="30" r:id="rId30"/>
    <sheet name="19. Gazd.szerv.rész." sheetId="31" r:id="rId31"/>
  </sheets>
  <definedNames>
    <definedName name="_xlfn.IFERROR" hidden="1">#NAME?</definedName>
    <definedName name="_xlnm.Print_Titles" localSheetId="10">'10,a Kiadás feladatonként'!$4:$5</definedName>
    <definedName name="_xlnm.Print_Titles" localSheetId="11">'10,b Bevétel feladatonként'!$4:$5</definedName>
    <definedName name="_xlnm.Print_Titles" localSheetId="22">'17,a Vagyonkimutatás(Cs)'!$5:$8</definedName>
    <definedName name="_xlnm.Print_Titles" localSheetId="23">'17,b Vagyonkimutatás(H)'!$5:$8</definedName>
    <definedName name="_xlnm.Print_Titles" localSheetId="24">'17,c Vagyonkimutatás(B)'!$5:$8</definedName>
    <definedName name="_xlnm.Print_Titles" localSheetId="25">'17,d Vagyonkimutatás(konsz.)'!$5:$8</definedName>
    <definedName name="_xlnm.Print_Titles" localSheetId="26">'18,a Eredménykimutatás(Cs)'!$5:$8</definedName>
    <definedName name="_xlnm.Print_Titles" localSheetId="27">'18,b Eredménykimutatás(H)'!$5:$8</definedName>
    <definedName name="_xlnm.Print_Titles" localSheetId="28">'18,c Eredménykimutatás(B)'!$5:$8</definedName>
    <definedName name="_xlnm.Print_Titles" localSheetId="29">'18,d Eredménykimutatás(konsz.)'!$5:$8</definedName>
    <definedName name="_xlnm.Print_Area" localSheetId="0">'1. Mérlegszerű'!$A$1:$J$65</definedName>
    <definedName name="_xlnm.Print_Area" localSheetId="10">'10,a Kiadás feladatonként'!$A$1:$M$67</definedName>
    <definedName name="_xlnm.Print_Area" localSheetId="11">'10,b Bevétel feladatonként'!$A$1:$R$63</definedName>
    <definedName name="_xlnm.Print_Area" localSheetId="17">'15,b Pénzmaradvány (önk+int.)'!$A$1:$G$10</definedName>
    <definedName name="_xlnm.Print_Area" localSheetId="22">'17,a Vagyonkimutatás(Cs)'!$A$1:$D$63</definedName>
    <definedName name="_xlnm.Print_Area" localSheetId="23">'17,b Vagyonkimutatás(H)'!$A$1:$D$63</definedName>
    <definedName name="_xlnm.Print_Area" localSheetId="24">'17,c Vagyonkimutatás(B)'!$A$1:$D$63</definedName>
    <definedName name="_xlnm.Print_Area" localSheetId="25">'17,d Vagyonkimutatás(konsz.)'!$A$1:$D$62</definedName>
    <definedName name="_xlnm.Print_Area" localSheetId="26">'18,a Eredménykimutatás(Cs)'!$A$1:$D$34</definedName>
    <definedName name="_xlnm.Print_Area" localSheetId="27">'18,b Eredménykimutatás(H)'!$A$1:$D$35</definedName>
    <definedName name="_xlnm.Print_Area" localSheetId="28">'18,c Eredménykimutatás(B)'!$A$1:$D$35</definedName>
    <definedName name="_xlnm.Print_Area" localSheetId="29">'18,d Eredménykimutatás(konsz.)'!$A$1:$D$35</definedName>
    <definedName name="_xlnm.Print_Area" localSheetId="30">'19. Gazd.szerv.rész.'!$A$1:$F$14</definedName>
    <definedName name="_xlnm.Print_Area" localSheetId="1">'2,a Elemi bevételek'!$A$1:$H$43</definedName>
    <definedName name="_xlnm.Print_Area" localSheetId="2">'2,b Elemi kiadások'!$A$1:$H$63</definedName>
    <definedName name="_xlnm.Print_Area" localSheetId="3">'3. Hivatal'!$A$1:$H$51</definedName>
    <definedName name="_xlnm.Print_Area" localSheetId="4">'4. Bölcsőde'!$A$1:$G$39</definedName>
    <definedName name="_xlnm.Print_Area" localSheetId="5">'5. Állami tám.'!$A$1:$Y$55</definedName>
    <definedName name="_xlnm.Print_Area" localSheetId="6">'6. Felhalmozás '!$A$1:$R$42</definedName>
    <definedName name="_xlnm.Print_Area" localSheetId="8">'8.Tám.ért. kiadások'!$A$1:$D$40</definedName>
  </definedNames>
  <calcPr fullCalcOnLoad="1"/>
</workbook>
</file>

<file path=xl/sharedStrings.xml><?xml version="1.0" encoding="utf-8"?>
<sst xmlns="http://schemas.openxmlformats.org/spreadsheetml/2006/main" count="2452" uniqueCount="958">
  <si>
    <t>Költségvetési pénzforgalmi kiadások összesen (01+02+03+04+05+06+07+08 )</t>
  </si>
  <si>
    <t>Kormányzati funkció száma</t>
  </si>
  <si>
    <t>Önként  váll.</t>
  </si>
  <si>
    <t>Személyi juttatások                  K1</t>
  </si>
  <si>
    <t>Munkaadókat terhelő járulékok              K2</t>
  </si>
  <si>
    <t>Ellátottak pénzbeli juttatásai   K4</t>
  </si>
  <si>
    <t>Egyéb működési célú kiadások                                                                                      K5</t>
  </si>
  <si>
    <t>Felújítások                    K7</t>
  </si>
  <si>
    <t>Egyéb felhalmozási  célú kiadások                                                                  K8</t>
  </si>
  <si>
    <t>Kötelező</t>
  </si>
  <si>
    <t>A, ÖNKORMÁNYZAT</t>
  </si>
  <si>
    <t>011130</t>
  </si>
  <si>
    <t>Önkorm.és önk.hiv.jogalkotó és ált.igazg.tev.</t>
  </si>
  <si>
    <t>K</t>
  </si>
  <si>
    <t>013320</t>
  </si>
  <si>
    <t>Köztemető fenntartás-és üzemeltetés</t>
  </si>
  <si>
    <t>Önkormányzati vagyonnal való gazdálkodás</t>
  </si>
  <si>
    <t>018010</t>
  </si>
  <si>
    <t>018030</t>
  </si>
  <si>
    <t>Támogatási célú finanszírozási müveletek</t>
  </si>
  <si>
    <t>ÁLTALÁNOS KÖZSZOLGÁLTATÁSOK</t>
  </si>
  <si>
    <t>041233</t>
  </si>
  <si>
    <t>Hosszabb időtartamú közfoglalkoztatás</t>
  </si>
  <si>
    <t>Közutak, hidak,alagutak üzemelt., fennt.üzemeltetése</t>
  </si>
  <si>
    <t>GAZDASÁGI ÜGYEK</t>
  </si>
  <si>
    <t>Szennyvíz gyűjtése, tisztítása, elhelyezése</t>
  </si>
  <si>
    <t>KÖRNYEZETVÉDELEM</t>
  </si>
  <si>
    <t>064010</t>
  </si>
  <si>
    <t>Közvilágítás</t>
  </si>
  <si>
    <t>066010</t>
  </si>
  <si>
    <t>Zöldterület -kezelés</t>
  </si>
  <si>
    <t>Város-,községgazdálkodási egyéb feladatok</t>
  </si>
  <si>
    <t>LAKÁS- ÉS KÖZMŰELLÁTÁS</t>
  </si>
  <si>
    <t>072111</t>
  </si>
  <si>
    <t>Háziorvosi alapellátás</t>
  </si>
  <si>
    <t>072311</t>
  </si>
  <si>
    <t>Fogorvosi alapellátás</t>
  </si>
  <si>
    <t>074031</t>
  </si>
  <si>
    <t>Család és nővédelmi egészségügyi gond.</t>
  </si>
  <si>
    <t>EGÉSZSÉGÜGY</t>
  </si>
  <si>
    <t>Sportlétesítmények működtetése és fejl.</t>
  </si>
  <si>
    <t>082044</t>
  </si>
  <si>
    <t>Könyvtári szolgáltatások</t>
  </si>
  <si>
    <t>082064</t>
  </si>
  <si>
    <t>Múzeumi, közművelődési, közösségi színterek működtetése</t>
  </si>
  <si>
    <t>Közművelődési intézmények, közösségi színterek működtetések</t>
  </si>
  <si>
    <t>SZABADIDŐ, KULTÚRA ÉS VALLÁS</t>
  </si>
  <si>
    <t>OKTATÁS</t>
  </si>
  <si>
    <t>104051</t>
  </si>
  <si>
    <t>Szociális étkezés</t>
  </si>
  <si>
    <t>SZOCIÁLIS BIZTONSÁG</t>
  </si>
  <si>
    <t xml:space="preserve">MINDÖSSZESEN </t>
  </si>
  <si>
    <t>Sor- szám</t>
  </si>
  <si>
    <t>Szak- feladat száma</t>
  </si>
  <si>
    <t>Felhalmozási célú támogatatások áht-n belülről         B2</t>
  </si>
  <si>
    <t>Közhatalmi bevételek     B3</t>
  </si>
  <si>
    <t>Működési bevételek     B4</t>
  </si>
  <si>
    <t>Felhalmozási bevételek      B5</t>
  </si>
  <si>
    <t xml:space="preserve"> Működési célú  átvett pénzeszköz                            B6</t>
  </si>
  <si>
    <t>Felhalmozási célú átvett pénzeszköz                                    B7</t>
  </si>
  <si>
    <t>Összesen</t>
  </si>
  <si>
    <t>Önkormányzati működési támogatás          B11</t>
  </si>
  <si>
    <t>Egyéb működési célú támogatás        B16</t>
  </si>
  <si>
    <t>Költségvetési szerv neve</t>
  </si>
  <si>
    <t>Pénzeszközök változása év közben</t>
  </si>
  <si>
    <t>CSESZTREG KÖZSÉG ÖNKORMÁNYZATA</t>
  </si>
  <si>
    <t>Csesztreg Község Önkormányzata</t>
  </si>
  <si>
    <t>Alaptevékenység költségvetési egyenlege</t>
  </si>
  <si>
    <t>Összes maradvány</t>
  </si>
  <si>
    <r>
      <t>5=(3</t>
    </r>
    <r>
      <rPr>
        <b/>
        <sz val="8"/>
        <rFont val="Arial"/>
        <family val="2"/>
      </rPr>
      <t>±</t>
    </r>
    <r>
      <rPr>
        <b/>
        <sz val="8"/>
        <rFont val="Times New Roman CE"/>
        <family val="1"/>
      </rPr>
      <t>4)</t>
    </r>
  </si>
  <si>
    <t>Szabad</t>
  </si>
  <si>
    <t>Alaptevékenység költségvetési bevételei</t>
  </si>
  <si>
    <t>Alaptevékenység költségvetési kiadásai</t>
  </si>
  <si>
    <t>Alaptevékenység finanszírozási bevételei</t>
  </si>
  <si>
    <t>Alaptevékenység finanszírozási kiadási</t>
  </si>
  <si>
    <t>Alaptevékenység finanszírozási egyenlege</t>
  </si>
  <si>
    <t>Alaptevékenység maradványa</t>
  </si>
  <si>
    <t>Vállalkozási tevékenység maradványa</t>
  </si>
  <si>
    <t xml:space="preserve">A 09. sorból     </t>
  </si>
  <si>
    <t>Alaptevékenység frinanszírozási egyenlege</t>
  </si>
  <si>
    <t>Kötelezettség- vállalással terhelt</t>
  </si>
  <si>
    <t>Beruházások             K6</t>
  </si>
  <si>
    <t>Előző időszak</t>
  </si>
  <si>
    <t>1. Vagyoni értékű jogok</t>
  </si>
  <si>
    <t>2. Szellemi termékek</t>
  </si>
  <si>
    <t>3. Immateriális javak értékhelyesbítése</t>
  </si>
  <si>
    <t xml:space="preserve">1. Ingatlanok és kapcsolódó vagyoni értékű jogok </t>
  </si>
  <si>
    <t>2. Gépek, berendezések, felszerelések, járművek</t>
  </si>
  <si>
    <t xml:space="preserve">   ebből: tartós részesedések jegybankban</t>
  </si>
  <si>
    <t xml:space="preserve">             tartós részesedések társulásban</t>
  </si>
  <si>
    <t xml:space="preserve">   ebből: államkötvények</t>
  </si>
  <si>
    <t xml:space="preserve">             helyi önkormányzatok kötvényei</t>
  </si>
  <si>
    <t>1. Tartós részesedések</t>
  </si>
  <si>
    <t>2. Tartós hitelviszonyt megtestesítő értékpapírok</t>
  </si>
  <si>
    <t xml:space="preserve">3. Tenyészállatok </t>
  </si>
  <si>
    <t xml:space="preserve">4. Beruházások, felújítások </t>
  </si>
  <si>
    <t xml:space="preserve">5. Tárgyi eszközök értékhelyesbítése </t>
  </si>
  <si>
    <t>1. Koncesszióba, vagyonkezelésbe adott eszközök</t>
  </si>
  <si>
    <t>2. Koncesszóba, vagyonkezelésbe adott eszközök értékhelyesbítése</t>
  </si>
  <si>
    <t>IV. Koncesszióba, vagyonkezelésbe adott eszközök (20+21)</t>
  </si>
  <si>
    <t>3. Befektetett pénzügyi eszközök értékhelyesbítése</t>
  </si>
  <si>
    <t>A) NEMZETI VAGYONBA TARTOZÓ BEFEKTETETT ESZKÖZÖK 
     (01+05+11+19)</t>
  </si>
  <si>
    <t>B) NEMZETI VAGYONBA TARTOZÓ FORGÓESZKÖZÖK (23+24)</t>
  </si>
  <si>
    <t>I. Hosszú lejáratú betétek</t>
  </si>
  <si>
    <t>V. Idegen pénzeszközök</t>
  </si>
  <si>
    <t>C) PÉNZESZKÖZÖK (26+27+28+29+30)</t>
  </si>
  <si>
    <t>I. Immateriális javak (02+03+04)</t>
  </si>
  <si>
    <t>II. Tárgyi eszközök (06+07+08+09+10)</t>
  </si>
  <si>
    <t>III. Befektetett pénzügyi eszközök (12+15+18)</t>
  </si>
  <si>
    <t>D) KÖVETELÉSEK (32+33+34)</t>
  </si>
  <si>
    <t>E) EGYÉB SAJÁTOS ESZKÖZOLDALI ELSZÁMOLÁSOK</t>
  </si>
  <si>
    <t>ESZKÖZÖK ÖSSZESEN  (22+25+31+35+36+37)</t>
  </si>
  <si>
    <t>G) SAJÁT TŐKE (01+02+03+04+05+06)</t>
  </si>
  <si>
    <t>Köztemető fenntartás és működtetés</t>
  </si>
  <si>
    <t>Szennyvíz gyűjtések, tisztítása, elhelyezése</t>
  </si>
  <si>
    <t>Közművelődési intézmények, közösségi színterek működtetése</t>
  </si>
  <si>
    <t>107051</t>
  </si>
  <si>
    <t>107060</t>
  </si>
  <si>
    <t>Egyéb szociális és pénzbeli ellátások</t>
  </si>
  <si>
    <t>SZOCIÁLIS VÉDELEM</t>
  </si>
  <si>
    <t>900020</t>
  </si>
  <si>
    <t>Önkorm.funkcióra nem sorolható bevételei</t>
  </si>
  <si>
    <t>MINDÖSSZESEN</t>
  </si>
  <si>
    <t>Kötelezettség jogcíme</t>
  </si>
  <si>
    <t>Köt. váll.
 éve</t>
  </si>
  <si>
    <t>Kiadás vonzata évenként</t>
  </si>
  <si>
    <t>2014.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</si>
  <si>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</si>
  <si>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</si>
  <si>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</si>
  <si>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</si>
  <si>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</si>
  <si>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</si>
  <si>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</si>
  <si>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</si>
  <si>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</si>
  <si>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</si>
  <si>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</si>
  <si>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</si>
  <si>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</si>
  <si>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</si>
  <si>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</si>
  <si>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Egyéb kedvezmény</t>
  </si>
  <si>
    <t>Összesen:</t>
  </si>
  <si>
    <t>Támogatott neve</t>
  </si>
  <si>
    <t>Támogatás célja</t>
  </si>
  <si>
    <t>Működési célú támogatások államháztartáson kívülre</t>
  </si>
  <si>
    <t>Lenti Többcélú Kistérségi Társulás</t>
  </si>
  <si>
    <t>Tündérkert Óvoda működtetése</t>
  </si>
  <si>
    <t>Csesztregi Közös Önkormányzati Hivatal</t>
  </si>
  <si>
    <t>Szociális étkeztetés kiszállítása</t>
  </si>
  <si>
    <t>Központi orvosi ügyelethez való hozzájárulás</t>
  </si>
  <si>
    <t>Működési célú támogatások államháztartáson belülre</t>
  </si>
  <si>
    <t>KALOT Hitéleti Kulturális és Szociális Központ Alapítvány</t>
  </si>
  <si>
    <t>Ssz.</t>
  </si>
  <si>
    <t>Színjátszókör Csesztreg (dologi kiadás)</t>
  </si>
  <si>
    <t>Csesztregi Népdalkör (dologi kiadás)</t>
  </si>
  <si>
    <t>Korhatártalan Klub (dologi kiadás)</t>
  </si>
  <si>
    <t>Működési támogatás</t>
  </si>
  <si>
    <t>Csesztreg Község Önkormányzata 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</si>
  <si>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</si>
  <si>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</si>
  <si>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</si>
  <si>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</si>
  <si>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</si>
  <si>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r>
      <t xml:space="preserve">    </t>
    </r>
    <r>
      <rPr>
        <sz val="8"/>
        <rFont val="Times New Roman CE"/>
        <family val="0"/>
      </rPr>
      <t>Csesztreg Jövőjéért Alap</t>
    </r>
  </si>
  <si>
    <t>Helyiségek hasznosítása utáni kedvezmény, mentesség</t>
  </si>
  <si>
    <t>Eszközök hasznosítása utáni kedvezmény, mentesség</t>
  </si>
  <si>
    <t>Tárgyév</t>
  </si>
  <si>
    <t>Családi támogatások összesen:</t>
  </si>
  <si>
    <t>Egyéb nem intézményi ellátások összesen:</t>
  </si>
  <si>
    <t>Ellátottak pénzbeli juttatásai összesen:</t>
  </si>
  <si>
    <t>Dologi kiadások       K3</t>
  </si>
  <si>
    <t>90.</t>
  </si>
  <si>
    <t>TECHNIKAI FUNKCIÓKÓDOK</t>
  </si>
  <si>
    <t>Működési célú támogatások áht.-n belülről                                                                  B1</t>
  </si>
  <si>
    <t>Zöldterület-kezelés</t>
  </si>
  <si>
    <t>Gyermekvédelmi pénzbeli és természetbeli ellátások</t>
  </si>
  <si>
    <t>Belföldi finanszírozás bevételei B81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</si>
  <si>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</si>
  <si>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</si>
  <si>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</si>
  <si>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</si>
  <si>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F</t>
  </si>
  <si>
    <t>G</t>
  </si>
  <si>
    <t>H</t>
  </si>
  <si>
    <t>Eredeti</t>
  </si>
  <si>
    <t>Módosított</t>
  </si>
  <si>
    <t>Teljesítés</t>
  </si>
  <si>
    <t>előirányzat</t>
  </si>
  <si>
    <t>Munkaadókat terhelő járulék</t>
  </si>
  <si>
    <t>fő</t>
  </si>
  <si>
    <t>1.1. Működési célú támogatás áht-n belülről</t>
  </si>
  <si>
    <t xml:space="preserve">   - Kötelezettséggel terhelt pénzmaradvány</t>
  </si>
  <si>
    <t xml:space="preserve">   - Szabad pénzmaradvány</t>
  </si>
  <si>
    <t>ESZKÖZÖK</t>
  </si>
  <si>
    <t>Sorszám</t>
  </si>
  <si>
    <t xml:space="preserve">A </t>
  </si>
  <si>
    <t>B</t>
  </si>
  <si>
    <t>C</t>
  </si>
  <si>
    <t>D</t>
  </si>
  <si>
    <t>E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</si>
  <si>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</si>
  <si>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</si>
  <si>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</si>
  <si>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</si>
  <si>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</si>
  <si>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</si>
  <si>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</si>
  <si>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</si>
  <si>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</si>
  <si>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</si>
  <si>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</si>
  <si>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</si>
  <si>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</si>
  <si>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</si>
  <si>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</si>
  <si>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</si>
  <si>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</si>
  <si>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</si>
  <si>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</si>
  <si>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</si>
  <si>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</si>
  <si>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</si>
  <si>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</si>
  <si>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</si>
  <si>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</si>
  <si>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</si>
  <si>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</si>
  <si>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</si>
  <si>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</si>
  <si>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</si>
  <si>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</si>
  <si>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</si>
  <si>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</si>
  <si>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</si>
  <si>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</si>
  <si>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</si>
  <si>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</si>
  <si>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</si>
  <si>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I. Készletek</t>
  </si>
  <si>
    <t>II. Értékpapírok</t>
  </si>
  <si>
    <t>II. Pénztárak, csekkek, betétkönyvek</t>
  </si>
  <si>
    <t>III. Forintszámlák</t>
  </si>
  <si>
    <t>IV. Devizaszámlák</t>
  </si>
  <si>
    <t>I. Költségvetési évben esedékes követelések</t>
  </si>
  <si>
    <t>II. Költségvetési évet követően esedékes követelések</t>
  </si>
  <si>
    <t>III. Követelés jellegű sajátos elszámolások</t>
  </si>
  <si>
    <t>F) AKTÍV IDŐBELI ELHATÁROLÁSOK</t>
  </si>
  <si>
    <t>FORRÁSOK</t>
  </si>
  <si>
    <t>A</t>
  </si>
  <si>
    <t>I. Nemzeti vagyon induláskori értéke</t>
  </si>
  <si>
    <t>II. Nemzeti vagyon változásai</t>
  </si>
  <si>
    <t>IV. Felhalmozott eredmény</t>
  </si>
  <si>
    <t>V. Eszközök értékhelyesbítésének forrása</t>
  </si>
  <si>
    <t>VI. Mérleg szerinti eredmény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</si>
  <si>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</si>
  <si>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</si>
  <si>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</si>
  <si>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</si>
  <si>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</si>
  <si>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FORRÁSOK ÖSSZESEN  (07+11+12+13)</t>
  </si>
  <si>
    <t>Megnevezés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</si>
  <si>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</si>
  <si>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</si>
  <si>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</si>
  <si>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</si>
  <si>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</si>
  <si>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</si>
  <si>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</si>
  <si>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</si>
  <si>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</si>
  <si>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Sor-szám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</si>
  <si>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</si>
  <si>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</si>
  <si>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</si>
  <si>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</si>
  <si>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</si>
  <si>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</si>
  <si>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</si>
  <si>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CSESZTREG KÖZSÉG ÖNKORMÁNYZATA ÉS INTÉZMÉNYE</t>
  </si>
  <si>
    <t xml:space="preserve">Megnevezés </t>
  </si>
  <si>
    <t xml:space="preserve">MŰKÖDÉSI CÉLÚ BEVÉTELEK </t>
  </si>
  <si>
    <t>MŰKÖDÉSI CÉLÚ  KIADÁSOK</t>
  </si>
  <si>
    <t>Önkormányzat</t>
  </si>
  <si>
    <t>1.1. Személyi juttatások</t>
  </si>
  <si>
    <t>1.2. Közhatalmi bevételek</t>
  </si>
  <si>
    <t>1.2. Munkaadókat terhelő járulékok és szociális hozzájárulási adó</t>
  </si>
  <si>
    <t xml:space="preserve">1.3. Működési bevételek </t>
  </si>
  <si>
    <t>1.3. Dologi kiadások</t>
  </si>
  <si>
    <t>1.4. Működési célú átvett pénzeszközök</t>
  </si>
  <si>
    <t>1.4. Ellátottak pénzbeli juttatásai</t>
  </si>
  <si>
    <t>1.5. Egyéb működési célú kiadások</t>
  </si>
  <si>
    <t>Önkormányzat összesen</t>
  </si>
  <si>
    <t>Közös Önkormányzati Hivatal</t>
  </si>
  <si>
    <t>2.1. Személyi juttatások</t>
  </si>
  <si>
    <t>Közös Önkormányzati Hivatal össz.</t>
  </si>
  <si>
    <t>2.2. Munkaadókat terhelő járulékok és szociális hozzájárulási adó</t>
  </si>
  <si>
    <t>2.3. Dologi kiadások</t>
  </si>
  <si>
    <t xml:space="preserve">Költségvetési működési bevételek összesen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</si>
  <si>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</si>
  <si>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</si>
  <si>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</si>
  <si>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</si>
  <si>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</si>
  <si>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</si>
  <si>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</si>
  <si>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Közös Önkormányzati Hivatal összesen:</t>
  </si>
  <si>
    <t xml:space="preserve">Felhalmozási célú finanszírozási kiadások </t>
  </si>
  <si>
    <t>Felhalmozási célú bevételek összesen</t>
  </si>
  <si>
    <t>Felhalmozási célú kiadások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</si>
  <si>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</si>
  <si>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</si>
  <si>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</si>
  <si>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t xml:space="preserve">Csesztreg Község Önkormányzatának elemi bevételei </t>
  </si>
  <si>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</si>
  <si>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</si>
  <si>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</si>
  <si>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</si>
  <si>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</si>
  <si>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</si>
  <si>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B111.</t>
  </si>
  <si>
    <t>Önkormányzat általános támogatása</t>
  </si>
  <si>
    <t>B112.</t>
  </si>
  <si>
    <t>B113.</t>
  </si>
  <si>
    <t>B114.</t>
  </si>
  <si>
    <t>B115.</t>
  </si>
  <si>
    <t>B16.</t>
  </si>
  <si>
    <t>B2.</t>
  </si>
  <si>
    <t>Felhalmozási célú támogatások ÁH-on belül</t>
  </si>
  <si>
    <t>B21.</t>
  </si>
  <si>
    <t>Felhalmozási önkormányzati támogatások</t>
  </si>
  <si>
    <t>B3.</t>
  </si>
  <si>
    <t>Közhatalmi bevételek</t>
  </si>
  <si>
    <t>B35.</t>
  </si>
  <si>
    <t>Termékek és szolgáltatások adói</t>
  </si>
  <si>
    <t>B351.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</si>
  <si>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</si>
  <si>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</si>
  <si>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</si>
  <si>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</si>
  <si>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</si>
  <si>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</si>
  <si>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</si>
  <si>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</si>
  <si>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</si>
  <si>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</si>
  <si>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Szolgáltatások ellenértéke</t>
  </si>
  <si>
    <t xml:space="preserve">B403. </t>
  </si>
  <si>
    <t>Közvetített szolgáltatások ellenértéke</t>
  </si>
  <si>
    <t>B404.</t>
  </si>
  <si>
    <t>Tulajdonosi bevételek</t>
  </si>
  <si>
    <t>B405.</t>
  </si>
  <si>
    <t>Ellátási díjak</t>
  </si>
  <si>
    <t>B406.</t>
  </si>
  <si>
    <t>Kiszámlázott ÁFA</t>
  </si>
  <si>
    <t>B408.</t>
  </si>
  <si>
    <t>Kamatbevételek</t>
  </si>
  <si>
    <t>B410.</t>
  </si>
  <si>
    <t>Egyéb működési bevételek</t>
  </si>
  <si>
    <t>B5.</t>
  </si>
  <si>
    <t>Felhalmozási bevételek</t>
  </si>
  <si>
    <t>B52.</t>
  </si>
  <si>
    <t>Ingatlanok értékesítése</t>
  </si>
  <si>
    <t>B6.</t>
  </si>
  <si>
    <t>Működési célú átvett pénzeszközök</t>
  </si>
  <si>
    <t>B62.</t>
  </si>
  <si>
    <t>Felhalmozási célú átvett pénzeszközök</t>
  </si>
  <si>
    <t>B1.-B7.</t>
  </si>
  <si>
    <t>Költségvetési bevételek összesen</t>
  </si>
  <si>
    <t>B8.</t>
  </si>
  <si>
    <t>Finanszírozási bevételek</t>
  </si>
  <si>
    <t>Befektetési célú értékpapírok beváltása, értékesítése</t>
  </si>
  <si>
    <t>B813.</t>
  </si>
  <si>
    <t>Előző év költségvetési maradvány igénybevétele</t>
  </si>
  <si>
    <t>B814.</t>
  </si>
  <si>
    <t>Államháztartáson belüli megelőlegezések</t>
  </si>
  <si>
    <t>B7+ B8</t>
  </si>
  <si>
    <t>Bevételek összesen</t>
  </si>
  <si>
    <t>Csesztreg Község Önkormányzatának elemi kiadásai</t>
  </si>
  <si>
    <t>K1.</t>
  </si>
  <si>
    <t>Személyi juttatások</t>
  </si>
  <si>
    <t>K11.</t>
  </si>
  <si>
    <t>Foglalkoztatottak személyi juttatásai</t>
  </si>
  <si>
    <t>K1101.</t>
  </si>
  <si>
    <t>Törvény szerinti illetmények, munkabérek</t>
  </si>
  <si>
    <t>K1102.</t>
  </si>
  <si>
    <t xml:space="preserve">Normatív jutalmak </t>
  </si>
  <si>
    <t>K1107.</t>
  </si>
  <si>
    <t>Béren kívüli juttatások</t>
  </si>
  <si>
    <t>K1109.</t>
  </si>
  <si>
    <t>Közlekedés költségtérítés</t>
  </si>
  <si>
    <t>K1110.</t>
  </si>
  <si>
    <t>Egyéb költségtérítés</t>
  </si>
  <si>
    <t>K1113.</t>
  </si>
  <si>
    <t>Foglalkoztatottak egyéb személyi juttatásai</t>
  </si>
  <si>
    <t>K12.</t>
  </si>
  <si>
    <t>Külső személyi juttatások</t>
  </si>
  <si>
    <t>K121.</t>
  </si>
  <si>
    <t>Választott tisztségviselők juttatásai</t>
  </si>
  <si>
    <t>K122.</t>
  </si>
  <si>
    <t>Munkavégzésre irányuló egyéb jogviszonyban nem saját fogl.-nak fizetett juttatás</t>
  </si>
  <si>
    <t>K123.</t>
  </si>
  <si>
    <t>Egyéb külső személyi juttatások</t>
  </si>
  <si>
    <t>K2.</t>
  </si>
  <si>
    <t>Munkaadót terhelő járulékok és szociális hozzájárulási adó</t>
  </si>
  <si>
    <t>K3.</t>
  </si>
  <si>
    <t>Dologi kiadások</t>
  </si>
  <si>
    <t>K31.</t>
  </si>
  <si>
    <t>Készletbeszerzés</t>
  </si>
  <si>
    <t>K311.</t>
  </si>
  <si>
    <t>Szakmai anyag beszerzés</t>
  </si>
  <si>
    <t>K312.</t>
  </si>
  <si>
    <t>Üzemeltetési anyag beszerzés</t>
  </si>
  <si>
    <t>K32.</t>
  </si>
  <si>
    <t>Kommunikációs szolgáltatások</t>
  </si>
  <si>
    <t>K321.</t>
  </si>
  <si>
    <t>Informatikai szolgáltatások igénybevétele</t>
  </si>
  <si>
    <t>K322.</t>
  </si>
  <si>
    <t>Egyéb kommunikációs szolgáltatások</t>
  </si>
  <si>
    <t>K33.</t>
  </si>
  <si>
    <t>Szolgáltatási kiadások</t>
  </si>
  <si>
    <t>K331.</t>
  </si>
  <si>
    <t>K332.</t>
  </si>
  <si>
    <t>Vásárolt élelmezés</t>
  </si>
  <si>
    <t>K334.</t>
  </si>
  <si>
    <t>Karbantartás, kisjavítási szolgáltatások</t>
  </si>
  <si>
    <t>K336.</t>
  </si>
  <si>
    <t>Szakmai tevékenységet segítő szolgáltatások</t>
  </si>
  <si>
    <t>K337.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</si>
  <si>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</si>
  <si>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</si>
  <si>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</si>
  <si>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</si>
  <si>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</si>
  <si>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K351.</t>
  </si>
  <si>
    <t>K355.</t>
  </si>
  <si>
    <t>Egyéb dologi kiadások</t>
  </si>
  <si>
    <t>K4.</t>
  </si>
  <si>
    <t>Ellátottak pénzbeli juttatásai</t>
  </si>
  <si>
    <t>K42.</t>
  </si>
  <si>
    <t>Családi támogatások</t>
  </si>
  <si>
    <t>K48.</t>
  </si>
  <si>
    <t>Egyéb nem intézményi ellátások</t>
  </si>
  <si>
    <t>K5.</t>
  </si>
  <si>
    <t>Egyéb működési célú kiadások</t>
  </si>
  <si>
    <t>K502.</t>
  </si>
  <si>
    <t>Elvonások és befizetések</t>
  </si>
  <si>
    <t>K506.</t>
  </si>
  <si>
    <t>Egyéb működési célú kiadások ÁHT-n belülre</t>
  </si>
  <si>
    <t>K508.</t>
  </si>
  <si>
    <t>Működési célú visszatérítendő támogatások ÁHT-n kívülre</t>
  </si>
  <si>
    <t>Egyéb működési célú támogatások ÁHT-n kívülre</t>
  </si>
  <si>
    <t>K6.</t>
  </si>
  <si>
    <t>Beruházások</t>
  </si>
  <si>
    <t>K62.</t>
  </si>
  <si>
    <t>Ingatlanok beszerzése, létesítése</t>
  </si>
  <si>
    <t>K64.</t>
  </si>
  <si>
    <t>Egyéb tárgyi eszközök beszerzsée, létesítése</t>
  </si>
  <si>
    <t>K67.</t>
  </si>
  <si>
    <t>Beruházási célú áfa</t>
  </si>
  <si>
    <t>K7.</t>
  </si>
  <si>
    <t>Felújítások</t>
  </si>
  <si>
    <t>K71.</t>
  </si>
  <si>
    <t>Ingatlanok felújítása</t>
  </si>
  <si>
    <t>K74.</t>
  </si>
  <si>
    <t>Felújítási célú áfa</t>
  </si>
  <si>
    <t>K8.</t>
  </si>
  <si>
    <t>Egyéb felhalmozási célú kiadások</t>
  </si>
  <si>
    <t>K1.-K8.</t>
  </si>
  <si>
    <t>Költségvetési kiadások összesen</t>
  </si>
  <si>
    <t>K9.</t>
  </si>
  <si>
    <t>Finanszírozási kiadások</t>
  </si>
  <si>
    <t>K914.</t>
  </si>
  <si>
    <t>Államháztartáson belüli megelőgezések visszafizetése</t>
  </si>
  <si>
    <t>K915</t>
  </si>
  <si>
    <t>Központi, irányító szervi támogatás</t>
  </si>
  <si>
    <t>K8.+ K9.</t>
  </si>
  <si>
    <t>Kiadások összesen</t>
  </si>
  <si>
    <t>Működési célú támogatások ÁHT-n belülről</t>
  </si>
  <si>
    <t>Egyéb működési célú támogatások ÁHT-n belülről</t>
  </si>
  <si>
    <t>B1-B7.</t>
  </si>
  <si>
    <t>B816.</t>
  </si>
  <si>
    <t>Központi, irányítószervi támogatás</t>
  </si>
  <si>
    <t>B7.+ B8.</t>
  </si>
  <si>
    <t xml:space="preserve">K6. </t>
  </si>
  <si>
    <t>Egyéb tárgyi eszközök beszerzése</t>
  </si>
  <si>
    <t xml:space="preserve">Beruházási célú áfa </t>
  </si>
  <si>
    <t>Hozzájárulás jogcíme</t>
  </si>
  <si>
    <t>mutató/  létszám</t>
  </si>
  <si>
    <t>Támogatás</t>
  </si>
  <si>
    <t>Hozzájárulás</t>
  </si>
  <si>
    <t>I. 1. Helyi önkormányzatok működésének általános támogatása</t>
  </si>
  <si>
    <t>a) önkormányzati hivatal működésének támogatása</t>
  </si>
  <si>
    <t xml:space="preserve">          a) önkormányzati hivatal működésének támogatása beszámítás után</t>
  </si>
  <si>
    <t>b) település-üzemeltetéshez kapcsolódó feladataellátás támogatása</t>
  </si>
  <si>
    <t xml:space="preserve">          b) település-üzemeltetéshez kapcsolódó feladataellátás támogatás beszámítás után</t>
  </si>
  <si>
    <t xml:space="preserve">     ba) zöldterület gazdálkodással kapcsolatos feladatok ellátásának támogatása</t>
  </si>
  <si>
    <t xml:space="preserve">          ba) zöldterület gazdálkodással kapcsolatos feladatok támogatása beszámítás után</t>
  </si>
  <si>
    <t xml:space="preserve">     bb) közvilágítás fenntartásának támogatása</t>
  </si>
  <si>
    <t xml:space="preserve">          bb) közvilágítás fenntartásának támogatása beszámítás után</t>
  </si>
  <si>
    <t xml:space="preserve">     bc) köztemető fenntartással kapcsolatos feladatok támogatása</t>
  </si>
  <si>
    <t xml:space="preserve">           bc) köztemető fenntartással kapcsolatos feladatok támogatása beszámítás után</t>
  </si>
  <si>
    <t xml:space="preserve">     bd) közutak fenntartásának támogatása</t>
  </si>
  <si>
    <t xml:space="preserve">          bd) közutak fenntartásának támogatása beszámítás után</t>
  </si>
  <si>
    <t>c) egyéb kötelező önkormányzati feladatok támogatása</t>
  </si>
  <si>
    <t xml:space="preserve">     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</si>
  <si>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</si>
  <si>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</si>
  <si>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</si>
  <si>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>I. Helyi önkormányzatok működésének általános támogatása összesen:</t>
  </si>
  <si>
    <t>II. Települési önkormányzatok egyes köznevelési feladatainak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</si>
  <si>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</si>
  <si>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</si>
  <si>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</si>
  <si>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2. Óvodaműködtetési támogatás</t>
  </si>
  <si>
    <t>II. Települési önkormányzatok egyes köznevelési feladatainak támogatása összesen:</t>
  </si>
  <si>
    <t>III. Települési önkormányzatok szociális és gyermekjóléti feladatainak támogatása</t>
  </si>
  <si>
    <t>2. Hozzájárulás a pénzbeli szociális ellátásokhoz  beszámítás után( egyösszegű)</t>
  </si>
  <si>
    <t>3. c (1) Szociális étkeztetés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</si>
  <si>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</si>
  <si>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</si>
  <si>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Önkormányzat feladatainak támogatása összesen:</t>
  </si>
  <si>
    <t>Felhalmozási és tőkejellegű bevételek és kiadások</t>
  </si>
  <si>
    <t>Szakfeladat</t>
  </si>
  <si>
    <t>COFOG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</si>
  <si>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</si>
  <si>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</si>
  <si>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</si>
  <si>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</si>
  <si>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</si>
  <si>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</si>
  <si>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</si>
  <si>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</si>
  <si>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</si>
  <si>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</si>
  <si>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</si>
  <si>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</si>
  <si>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ÖSSZESEN: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</si>
  <si>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</si>
  <si>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>Sor-
szám</t>
  </si>
  <si>
    <t>Önkormányzatok működési támogatásai</t>
  </si>
  <si>
    <t>-</t>
  </si>
  <si>
    <t>Sorsz.</t>
  </si>
  <si>
    <t>Államháztartáson belüli megelőlegezések visszafizése</t>
  </si>
  <si>
    <t>Egyéb működési célú támogatások államháztartáson belülről</t>
  </si>
  <si>
    <t>Felhalmozási célú támogatás államháztartáson belülről</t>
  </si>
  <si>
    <t>Előző évi maradvány igénybevétele</t>
  </si>
  <si>
    <t xml:space="preserve">Támogatás összege </t>
  </si>
  <si>
    <t>H=(D+E+F+G)</t>
  </si>
  <si>
    <t xml:space="preserve">Összeg </t>
  </si>
  <si>
    <t>Tárgyidőszak</t>
  </si>
  <si>
    <t>Észak- zalai Víz- és Csatornamű Zrt.</t>
  </si>
  <si>
    <t>Biztosító által fizettt kártérítés</t>
  </si>
  <si>
    <t>Rovat</t>
  </si>
  <si>
    <t>Működési célú költségvetési támogatások és kiegészítő támogatások</t>
  </si>
  <si>
    <t>Értékesítési forgalmi adók (iparűzési adó)</t>
  </si>
  <si>
    <t>K335.</t>
  </si>
  <si>
    <t>Közvetített szolgáltatások</t>
  </si>
  <si>
    <t>K513.</t>
  </si>
  <si>
    <t>Tartalékok</t>
  </si>
  <si>
    <t>J) PASSZÍV IDŐBELI ELHATÁROLÁSOK</t>
  </si>
  <si>
    <t>Egyéb, az önkormányzat rendeletében megállapított juttatás</t>
  </si>
  <si>
    <t>Önkormányzat által saját hatáskörben adott pénzbeli és természetbeli ellátások</t>
  </si>
  <si>
    <t>Emberi Erőforrás Támogatáskezelő</t>
  </si>
  <si>
    <t>Bursa Hungarica ösztöndíj</t>
  </si>
  <si>
    <t>Működési célú  visszatérítendő támogatások államháztartáson kívülre</t>
  </si>
  <si>
    <t>Csesztregi Községi Sportegyesület</t>
  </si>
  <si>
    <t>Csesztreg Községért Közalapítvány</t>
  </si>
  <si>
    <t>Mindösszesen:</t>
  </si>
  <si>
    <t>013370</t>
  </si>
  <si>
    <t>Informatikai fejlesztések, szolgáltatások</t>
  </si>
  <si>
    <t>013390</t>
  </si>
  <si>
    <t>Önkormányzatok elszámolásai a központi költségvetéssel</t>
  </si>
  <si>
    <t>081061</t>
  </si>
  <si>
    <t>Szabadidős, park, fürdő és strandszolgáltatás</t>
  </si>
  <si>
    <t>084031</t>
  </si>
  <si>
    <t>Civil szervezetek működési támogatása</t>
  </si>
  <si>
    <t>Ö</t>
  </si>
  <si>
    <t>096015</t>
  </si>
  <si>
    <t>Gyermekétkeztetés köznevelési intézményekben</t>
  </si>
  <si>
    <t>Módosított előirányzat 05.31</t>
  </si>
  <si>
    <t>Módosítás 07.15.</t>
  </si>
  <si>
    <t>Módosított előirányzat 10.31.</t>
  </si>
  <si>
    <t>Módosítás 12.31.</t>
  </si>
  <si>
    <t>Módosított előirányzat 12.31.</t>
  </si>
  <si>
    <t>Módosított előirányzat 05.31.</t>
  </si>
  <si>
    <t>J</t>
  </si>
  <si>
    <t>I</t>
  </si>
  <si>
    <t>Gyermekétkezetés köznevelési intézményekben</t>
  </si>
  <si>
    <t>Fejlesztési cél leírása</t>
  </si>
  <si>
    <t>Fejlesztés várható kiadása</t>
  </si>
  <si>
    <t>ADÓSSÁGOT KELETKEZTETŐ ÜGYLETEK VÁRHATÓ EGYÜTTES ÖSSZEGE</t>
  </si>
  <si>
    <t>2, Az adósságot keletkezető ügyletekből és kezességvállalásokból fennálló kötelezettségek</t>
  </si>
  <si>
    <t>MEGNEVEZÉS</t>
  </si>
  <si>
    <t>Évek</t>
  </si>
  <si>
    <t>Összesen
(G=C+D+E+F)</t>
  </si>
  <si>
    <t>2018.</t>
  </si>
  <si>
    <t>ÖSSZES KÖTELEZETTSÉG</t>
  </si>
  <si>
    <t>3, Saját bevételek részletezése az adósságot keletkeztető ügyletből származó tárgyévi fizetési kötelezettség megállapításához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</si>
  <si>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</si>
  <si>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</si>
  <si>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</si>
  <si>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</si>
  <si>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</si>
  <si>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</si>
  <si>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</si>
  <si>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</si>
  <si>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</si>
  <si>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Befektetési célú értékpapírok vásárlása</t>
  </si>
  <si>
    <t>Pénzeszközök lekötött betétként való elhelyezése</t>
  </si>
  <si>
    <t>Finanszírozási kiadások összesen (10+11+12+13)</t>
  </si>
  <si>
    <t>Pénzforgalmi kiadások (09+14)</t>
  </si>
  <si>
    <t>Kiadások összesen ( 15)</t>
  </si>
  <si>
    <t>Költségvetési pénzforgalmi bevételek összesen 
(17+18+19+20+21+22+23+24)</t>
  </si>
  <si>
    <t>Finanszírozási bevételek összesen (26+27+28)</t>
  </si>
  <si>
    <t>Pénzforgalmi bevételek (25+29)</t>
  </si>
  <si>
    <t>Bevételek összesen (30)</t>
  </si>
  <si>
    <t>Pénzforgalmi költségvetési bevételek és kiadások különbsége (25-09) [költségvetési hiány (-), költségvetési többlet (+)]</t>
  </si>
  <si>
    <t>Finanszírozási műveletek eredménye (29-12)</t>
  </si>
  <si>
    <t>Tárgyévi gazdálkodás eredménye (32+33)</t>
  </si>
  <si>
    <t>Átlagos statisztikai állományi létszám (fő)</t>
  </si>
  <si>
    <t xml:space="preserve"> Csesztregi Közös Önkormányzati Hivatal költségvetése</t>
  </si>
  <si>
    <t>I. Immateriális javak</t>
  </si>
  <si>
    <t xml:space="preserve">II. Tárgyi eszközök </t>
  </si>
  <si>
    <t>B53.</t>
  </si>
  <si>
    <t>Egyéb tárgyi eszközök értékesítése</t>
  </si>
  <si>
    <t xml:space="preserve">K352. </t>
  </si>
  <si>
    <t>Fizetendő áfa</t>
  </si>
  <si>
    <t>2.3. Felhalmozási bevételek</t>
  </si>
  <si>
    <t>Adatok Ft-ban</t>
  </si>
  <si>
    <t>Ft/fő</t>
  </si>
  <si>
    <t>Ft</t>
  </si>
  <si>
    <t>Igazgatáshoz szükséges kis értékű tárgyi eszközök beszerzése</t>
  </si>
  <si>
    <t>Víziközmű felújítása</t>
  </si>
  <si>
    <t>Felhalmozási jellegű kiadás megnevezése</t>
  </si>
  <si>
    <t>Felhalmozási jellegű bevétel megnevezése</t>
  </si>
  <si>
    <t>Közművelődési érdekeltségnövelő támogatás</t>
  </si>
  <si>
    <t>Egyéb pénzbeli és természetbeni gyermekvédelmi támogatások</t>
  </si>
  <si>
    <t>Települési támogatás</t>
  </si>
  <si>
    <t xml:space="preserve">    Adatok Ft-ban</t>
  </si>
  <si>
    <t>Irányítószervi támogatás + belső ellenőrzési feladatok ellátása + könyvelő program fenntartása + munkavédelem + általános működés + családsegítő szolgálat január havi működtetése</t>
  </si>
  <si>
    <t>Horgászegyesület Csesztreg</t>
  </si>
  <si>
    <t xml:space="preserve"> Adatok Ft-ban</t>
  </si>
  <si>
    <t>Felhalmozási célú támogatások államháztartáson kívülre</t>
  </si>
  <si>
    <t>Fejlesztési támogatás</t>
  </si>
  <si>
    <t>2019.</t>
  </si>
  <si>
    <t>MARADVÁNYKIMUTATÁS</t>
  </si>
  <si>
    <t>Dologi  kiadások</t>
  </si>
  <si>
    <t>PÉNZFORGALMI JELENTÉS</t>
  </si>
  <si>
    <t>CSESZTREGI KÖZÖS ÖNKORMÁNYZATI HIVATAL</t>
  </si>
  <si>
    <t>CSESZTREG KÖZSÉG ÖNKORMÁNYZATA ÉS KÖLTSÉGVETÉSI SZERVE</t>
  </si>
  <si>
    <t>ÖSSZEVONT (KONSZOLIDÁLT) PÉNZFORGALMI JELENTÉSE</t>
  </si>
  <si>
    <t>III. Pénzeszközön kívüli egyéb eszközök induláskori értéke és változásai</t>
  </si>
  <si>
    <t xml:space="preserve">VAGYONKIMUTATÁS                                                                                                                                                a könyvviteli mérlegben értékben kimutatott eszközökről                        </t>
  </si>
  <si>
    <t>I.-III. Nemzeti vagyon és egyéb eszközök induláskori értéke és változásai</t>
  </si>
  <si>
    <t>III. Befektetett pénzügyi eszközök</t>
  </si>
  <si>
    <t xml:space="preserve">IV. Koncesszióba, vagyonkezelésbe adott eszközök </t>
  </si>
  <si>
    <t>A) NEMZETI VAGYONBA TARTOZÓ BEFEKTETETT ESZKÖZÖK</t>
  </si>
  <si>
    <t xml:space="preserve">B) NEMZETI VAGYONBA TARTOZÓ FORGÓESZKÖZÖK </t>
  </si>
  <si>
    <t>C) PÉNZESZKÖZÖK</t>
  </si>
  <si>
    <t xml:space="preserve">D) KÖVETELÉSEK </t>
  </si>
  <si>
    <t xml:space="preserve">ESZKÖZÖK ÖSSZESEN  </t>
  </si>
  <si>
    <t>G) SAJÁT TŐKE</t>
  </si>
  <si>
    <t xml:space="preserve">H) KÖTELEZETTSÉGEK </t>
  </si>
  <si>
    <t xml:space="preserve">FORRÁSOK ÖSSZESEN </t>
  </si>
  <si>
    <t>EREDMÉNYKIMUTATÁS</t>
  </si>
  <si>
    <t>01. Közhatalmi eredményszemléletű bevételek</t>
  </si>
  <si>
    <t>02. Eszközök és szolgáltatások értékesítése nettó eredményszemléletű bevételei</t>
  </si>
  <si>
    <t>03. Tevékenység egyéb nettó eredményszemléletű bevételei</t>
  </si>
  <si>
    <t>I. Tevékenység nettó eredményszemléletű bevétele</t>
  </si>
  <si>
    <t>06. Központi működési célú támogatások eredményszemléletű bevételei</t>
  </si>
  <si>
    <t>07. Egyéb működési célú támogatások eredményszeméletű bevételei</t>
  </si>
  <si>
    <t>08. Felhalmozási célú támogatások eredményszemléletű bevételei</t>
  </si>
  <si>
    <t>09. Különféle egyéb eredményszemléletű bevételek</t>
  </si>
  <si>
    <t>III. Egyéb eredményszemléletű bevételek</t>
  </si>
  <si>
    <t>10. Anyagköltség</t>
  </si>
  <si>
    <t>11. Igénybe vett szolgáltatások értéke</t>
  </si>
  <si>
    <t>13. Eladott (közvetített) szolgáltatások értéke</t>
  </si>
  <si>
    <t>IV. Anyagjellegű ráfordítások</t>
  </si>
  <si>
    <t>14. Bérköltség</t>
  </si>
  <si>
    <t>15. Személyi jellegű egyéb kifizetések</t>
  </si>
  <si>
    <t>16. Bérjárulékok</t>
  </si>
  <si>
    <t>V. Személyi jellegű ráfordítások</t>
  </si>
  <si>
    <t>VI. Értékcsökkenési leírás</t>
  </si>
  <si>
    <t>VII. Egyéb ráfordítások</t>
  </si>
  <si>
    <t>A) TEVÉKENYSÉGEK EREDMÉNYE (I+III-IV-V-VI-VII)</t>
  </si>
  <si>
    <t>20. Egyéb kapott (járó) kamatok és kamatjellegű eredményszemléletű bevételek</t>
  </si>
  <si>
    <t>VIII. Pénzügyi műveletek eredményszemléletű bevételei</t>
  </si>
  <si>
    <t>26 Pénzügyi műveletek egyéb ráfordításai</t>
  </si>
  <si>
    <t>IX. Pénzügyi műveletek ráfordításai</t>
  </si>
  <si>
    <t>B) PÉNZÜGYI MŰVELETEK EREDMÉNYE (VIII-IX)</t>
  </si>
  <si>
    <t>C) MÉRLEG SZERINTI EREDMÉNY (A+-B)</t>
  </si>
  <si>
    <t>17. Kapott (járó) osztalék és részesedés</t>
  </si>
  <si>
    <t>Támogatási célú finanszírozási műveletek</t>
  </si>
  <si>
    <t>Finanszírozási kiadások             K9</t>
  </si>
  <si>
    <t>104037</t>
  </si>
  <si>
    <t>Intézményen kívüli gyermekétkeztetés</t>
  </si>
  <si>
    <t>104042</t>
  </si>
  <si>
    <t>Család-és gyermekjóléti szolgáltatások</t>
  </si>
  <si>
    <t>B25.</t>
  </si>
  <si>
    <t>Egyéb felhalmozási célú támogatások bevételei államháztartáson belülről</t>
  </si>
  <si>
    <t>K512.</t>
  </si>
  <si>
    <t>K89.</t>
  </si>
  <si>
    <t>Egyéb felhalmozási célú támogatások államháztartáson kívülre</t>
  </si>
  <si>
    <t>B403.</t>
  </si>
  <si>
    <t>Kiszámlázott általános forgalmi adó</t>
  </si>
  <si>
    <t>2020.</t>
  </si>
  <si>
    <t>Finanszírozási kiadások összesen (10+11)</t>
  </si>
  <si>
    <t>Pénzforgalmi kiadások (09+12)</t>
  </si>
  <si>
    <t>Kiadások összesen (14)</t>
  </si>
  <si>
    <t>Költségvetési pénzforgalmi bevételek összesen 
(15+16+17+18+19+20+21+22)</t>
  </si>
  <si>
    <t>Pénzforgalmi költségvetési bevételek és kiadások különbsége (23-09) [költségvetési hiány (-), költségvetési többlet (+)]</t>
  </si>
  <si>
    <t>Finanszírozási bevételek összesen (24+25)</t>
  </si>
  <si>
    <t>Pénzforgalmi bevételek (23+26)</t>
  </si>
  <si>
    <t>Bevételek összesen (27)</t>
  </si>
  <si>
    <t>Finanszírozási műveletek eredménye (26-12)</t>
  </si>
  <si>
    <t>Tárgyévi gazdálkodás eredménye (29+30)</t>
  </si>
  <si>
    <t>III.-IV. Forintszámlák és devizaszámlák</t>
  </si>
  <si>
    <t>KIEMELT ELŐIRÁNYZATOK                                       BEVÉTELEK</t>
  </si>
  <si>
    <t>Fecskeház kialakítása</t>
  </si>
  <si>
    <t>Ady úti járda felújítása</t>
  </si>
  <si>
    <t>Intézményfenntartó Társulás Csesztreg</t>
  </si>
  <si>
    <t>Csesztregi Közös Önkormányzuati Hivatal</t>
  </si>
  <si>
    <t>2017. évben befolyt földbérleti díjak továbbutalása</t>
  </si>
  <si>
    <t>Pallós Dental Bt.</t>
  </si>
  <si>
    <t>Fogorvosi ügyelet hozzájárulás</t>
  </si>
  <si>
    <t>Dr. Hetés Ferenc Rendelőintézet</t>
  </si>
  <si>
    <t>Röntgenberendezés karbantartásához átadott pénz</t>
  </si>
  <si>
    <t>047320</t>
  </si>
  <si>
    <t>Turizmusfejlesztési támogatások és tevékenységek</t>
  </si>
  <si>
    <t>Egyéb kiegészítő szolgáltatások</t>
  </si>
  <si>
    <t>Gyermekétkeztetés köznevelési intézményben</t>
  </si>
  <si>
    <t>Gyermekétkeztetés köznevelési intézmények</t>
  </si>
  <si>
    <t>Eredeti előirányzat 2018.</t>
  </si>
  <si>
    <t>Módosított előirányzat 2018.</t>
  </si>
  <si>
    <t>Teljesítés 2018.</t>
  </si>
  <si>
    <t xml:space="preserve">2018. </t>
  </si>
  <si>
    <t xml:space="preserve"> Eredeti előirányzat 2018.</t>
  </si>
  <si>
    <t>Közüzemi díjak</t>
  </si>
  <si>
    <t>Működési célú előzetesen felszámított áfa</t>
  </si>
  <si>
    <t>K84.</t>
  </si>
  <si>
    <t>Egyéb felhalmozási célú támogatások államháztartáson belülre</t>
  </si>
  <si>
    <t>2016. évi</t>
  </si>
  <si>
    <t>2017. évi igénylés</t>
  </si>
  <si>
    <t>2017. évi elszámolás</t>
  </si>
  <si>
    <t>2018. évi igénylés</t>
  </si>
  <si>
    <t>2018. májusi módosítás</t>
  </si>
  <si>
    <t>Eltérés (május - igénylés)</t>
  </si>
  <si>
    <t>2018. októberi módosítás</t>
  </si>
  <si>
    <t>Eltérés (október- május)</t>
  </si>
  <si>
    <t>2018. évi elszámolás</t>
  </si>
  <si>
    <t>eFt</t>
  </si>
  <si>
    <t>d) Lakott külterülettel kapcsolatos feladatok támogatása</t>
  </si>
  <si>
    <t xml:space="preserve">         lakott külterülettel kapcsoltos feladatok támogatása beszámítás  után</t>
  </si>
  <si>
    <t>Előző évről áthúzódó bérkompenzáció támogatása:</t>
  </si>
  <si>
    <t xml:space="preserve"> 8 hónap</t>
  </si>
  <si>
    <t xml:space="preserve"> 4. hónap</t>
  </si>
  <si>
    <t>4. a (1) Pedagógus II. kategóriába sorolt óvodapedagógusok kiegészítő támogatása, akik a minősítést 2016. december 31-éig szerezték meg</t>
  </si>
  <si>
    <t>4.b (1) Pedagógus II. kategóriába sorolt óvodapedagógusok kiegészítő támogatása, akik a minősítést 2018. január 01-jei átsorolással szerezték meg</t>
  </si>
  <si>
    <t>4.b (1) Mesterpedagógus kategóriába sorolt óvodapedagógusok kiegészítő támogatása, akik a minősítést 2018. január 01-jei átsorolással szerezték meg</t>
  </si>
  <si>
    <t>3. a) Család- és gyermekjóléti szolgálat</t>
  </si>
  <si>
    <t xml:space="preserve">5. aa, Gyermekétkeztetés támogatása - finanszírozás szempontjából elismert dolgozói bértámogatás </t>
  </si>
  <si>
    <t xml:space="preserve">5. ab, Gyermekétkeztetés üzemeltetési támogatása </t>
  </si>
  <si>
    <t>5. b,. A rászoruló gyermekek szünidei étkeztetésének támogatása</t>
  </si>
  <si>
    <t>6. a, Bölcsőde, mini bölcsőde támogatása: Szakmai dolgozók bértámogatása</t>
  </si>
  <si>
    <t>6. b, Bölcsődei üzemeltetési támogatás</t>
  </si>
  <si>
    <t>CSESZTREG KÖZSÉG ÖNKORMÁNYZATÁNAK ÁLLAMI HOZZÁJÁRULÁSA 2018. ÉVBEN</t>
  </si>
  <si>
    <t>Eltérés (2018. évi elszámolás -2018. október)</t>
  </si>
  <si>
    <t xml:space="preserve">K5. </t>
  </si>
  <si>
    <t>Egyéb működési célú támogatások áht-n kívülre</t>
  </si>
  <si>
    <t>B411.</t>
  </si>
  <si>
    <t>Csodavilág Mini Bölcsőde Csesztreg költségvetése</t>
  </si>
  <si>
    <t>Egyéb működsi bevételek</t>
  </si>
  <si>
    <t>2018. ÉVI MŰKÖDÉSI ÉS FELHALMOZÁSI CÉLÚ BEVÉTELEI ÉS KIADÁSAI</t>
  </si>
  <si>
    <t>1.6. Tartalékok</t>
  </si>
  <si>
    <t>2.1. Működési célú támogatás aht-n belül</t>
  </si>
  <si>
    <t xml:space="preserve">2.2. Működési bevételek </t>
  </si>
  <si>
    <t>2.4. Egyéb működési célú kiadások</t>
  </si>
  <si>
    <t>Csodavilág Mini Bölcsőde</t>
  </si>
  <si>
    <t xml:space="preserve">3.1. Működési bevételek </t>
  </si>
  <si>
    <t>3.1. Személyi juttatások</t>
  </si>
  <si>
    <t>3.2. Munkaadókat terhelő járulékok és szociális hozzájárulási adó</t>
  </si>
  <si>
    <t>3.3. Dologi kiadások</t>
  </si>
  <si>
    <t>Csodavilág Mini Bölcsőde össz.</t>
  </si>
  <si>
    <t>Költségvetési működési  kiadások összesen</t>
  </si>
  <si>
    <t>Finanszírozási működési bevételek összesen</t>
  </si>
  <si>
    <t>Finanszírozási működési kiadások összesen</t>
  </si>
  <si>
    <t xml:space="preserve">1.7. Beruházások </t>
  </si>
  <si>
    <t>1.8. Felújítások</t>
  </si>
  <si>
    <t>1.7. Felhalmozási célú átvett pénzeszközök</t>
  </si>
  <si>
    <t>1.9. Egyéb felhalmozási célú kiadások</t>
  </si>
  <si>
    <t>2.5. Beruházási kiadás</t>
  </si>
  <si>
    <t>Költségvetési felhalmozási bevételek összesen</t>
  </si>
  <si>
    <t>Költségvetési felhalmozási kiadások összesen</t>
  </si>
  <si>
    <t xml:space="preserve"> </t>
  </si>
  <si>
    <t>2.4. Előző év költségvetési maradványának igénybevétele</t>
  </si>
  <si>
    <t xml:space="preserve">Finanszírozási felhalmozási bevételek összesen </t>
  </si>
  <si>
    <t xml:space="preserve">Finanszírozási felhalmozási kiadások összesen </t>
  </si>
  <si>
    <t>1.8. Előző év költségvetési maradványának igénybevétele</t>
  </si>
  <si>
    <t>3.4. Beruházási kiadás</t>
  </si>
  <si>
    <t>Módosított eláirányzat 2018.</t>
  </si>
  <si>
    <t>CSESZTREG KÖZSÉG ÖNKORMÁNYZATA ÁLTAL A LAKOSSÁGNAK JUTTATOTT TÁMOGATÁSOK, SZOCIÁLIS, RÁSZORULTSÁGI JELLEGŰ ELLÁTÁSOK RÉSZLETEZÉSE 2018. ÉVBEN</t>
  </si>
  <si>
    <t>Csesztreg Község Önkormányzata által nyútjtott közvetett támogatások 2018. évben (kedvezmények)</t>
  </si>
  <si>
    <t>Intézmény</t>
  </si>
  <si>
    <t>Feladat</t>
  </si>
  <si>
    <t>Munka törvénykönve hatálya alá tartozók</t>
  </si>
  <si>
    <t>Közalkalmazottak</t>
  </si>
  <si>
    <t>Köztisztviselők</t>
  </si>
  <si>
    <t>Közfoglalkoztatottak</t>
  </si>
  <si>
    <t>Választott tisztségviselők</t>
  </si>
  <si>
    <t>Megbízási szerződéssel foglalkoztatottak</t>
  </si>
  <si>
    <t>011130 - Önkormányzatok és önkormányzati hivatalok jogalkotó és általános igazgatási tevékenysége</t>
  </si>
  <si>
    <t>013370 - Informatikai fejlesztések és szolgáltatások</t>
  </si>
  <si>
    <t>041233 - Hosszabb időtartamú közfoglalkoztatás</t>
  </si>
  <si>
    <t>066010 - Zöldterület-kezelés</t>
  </si>
  <si>
    <t>066020 - Város -és községgazdálkodási m.n.s. szolgáltatások</t>
  </si>
  <si>
    <t>072111 - Háziorvosi alapellátás</t>
  </si>
  <si>
    <t>074031 - Család-és nővédelmi egészségügyi gondozás</t>
  </si>
  <si>
    <t>082091 - Közművelődési intézmények, közösségi színterek működtetése</t>
  </si>
  <si>
    <t>096015 - Gyermekétkeztetés köznevelési intézményben</t>
  </si>
  <si>
    <t>104042 - Család- és gyermekjóléti szolgáltatások</t>
  </si>
  <si>
    <t>109010 - Szociális szolgáltatások igazgatása</t>
  </si>
  <si>
    <t>Csodavilág Mini Bölcsőde Csesztreg</t>
  </si>
  <si>
    <t>104031 - Gyermekek bölcsődében és mini bölcsődében történő ellátása</t>
  </si>
  <si>
    <t>PÉNZESZKÖZEINEK VÁLTOZÁSÁNAK LEVEZETÉSE 2018. ÉVBEN</t>
  </si>
  <si>
    <t>Nyitó pénzkészlet 2018. január 01-én: ebből:</t>
  </si>
  <si>
    <t>Záró pénzkészlet 2018. december 31-én: ebből:</t>
  </si>
  <si>
    <t>2018. ÉV</t>
  </si>
  <si>
    <t>CSESZTREG KÖZSÉG ÖNKORMÁNYZATA ÉS KÖLTSÉGVETÉSI SZERVEINEK MARADVÁNYÁNAK ALAKULÁSA A 2018. ÉVBEN</t>
  </si>
  <si>
    <t>Maradvány</t>
  </si>
  <si>
    <t>CSODAVILÁG MINI BÖLCSŐDE CSESZTREG</t>
  </si>
  <si>
    <t>Munkaadókat terhelő járulékok és szociális hozzájárulási adó</t>
  </si>
  <si>
    <t>Előző évi költségvetési maradvány igénybevétele</t>
  </si>
  <si>
    <t>Előző évi költségvetési  maradvány igénybevétele</t>
  </si>
  <si>
    <t>2018. év</t>
  </si>
  <si>
    <t>Csesztreg Község Önkormányzata és költségvetési szervei</t>
  </si>
  <si>
    <t>Csesztreg Község Önkormányzata tulajdonában álló gazdálkodó szervezetek működésében származó kötezettségek és részesedések alakulása  2018. évben</t>
  </si>
  <si>
    <t>Felhalmozási célú támogatások államháztartáson belülről</t>
  </si>
  <si>
    <t>ÖSSZEVONT (KONSZOLIDÁLT) EREDMÉNYKIMUTATÁS</t>
  </si>
  <si>
    <t xml:space="preserve">VAGYONKIMUTATÁS                                                                                                                                                                       az összevont (konszolidált) könyvviteli mérlegben értékben kimutatott eszközökről                        </t>
  </si>
  <si>
    <t>CSESZTREG KÖZSÉG ÖNKORMÁNYZATA ÉS INTÉZMÉNYE 2018. ÉVI KIADÁSAI ÉS LÉTSZÁMADATAI FELADATOK SZERINT</t>
  </si>
  <si>
    <t>CSESZTREG KÖZSÉG ÖNKORMÁNYZATA ÉS INTÉZMÉNYE 2018. ÉVI BEVÉTELEI FELADATOK SZERINT</t>
  </si>
  <si>
    <t>091140</t>
  </si>
  <si>
    <t>Óvodai nevelés, ellátás működtetési feladatai</t>
  </si>
  <si>
    <t>104031</t>
  </si>
  <si>
    <t>Gyermekek bölcsődei ellátása</t>
  </si>
  <si>
    <t>Szociális szolgáltatások igazgatása</t>
  </si>
  <si>
    <t>Egyéb szociális pénzbeli és temészetbeni ellátások,támog.</t>
  </si>
  <si>
    <t>109010</t>
  </si>
  <si>
    <t>Múzeumi, közművelődési, közönségkapcsolati tevékenység</t>
  </si>
  <si>
    <t>ÖSSZESEN</t>
  </si>
  <si>
    <t>C, CSODAVILÁG MINI BÖLCSŐDE CSESZTREG</t>
  </si>
  <si>
    <t>CSODAVILÁG MINI BÖLCSŐDE CSESZTREG ÖSSZESEN</t>
  </si>
  <si>
    <t>B, CSESZTREGI KÖZÖS ÖNKORMÁNYZATI HIVATAL</t>
  </si>
  <si>
    <t xml:space="preserve">B, CSESZTREGI KÖZÖS ÖNKORMÁNYZATI HIVATAL </t>
  </si>
  <si>
    <t>CSESZTREGI KÖZÖS ÖNKORMÁNYZATI HIVATAL ÖSSZESEN</t>
  </si>
  <si>
    <t>CSESZTREG KÖZSÉG ÖNKORMÁNYZATA ÖSSZESEN</t>
  </si>
  <si>
    <t xml:space="preserve">CSESZTREG KÖZSÉG ÖNKORMÁNYZATA ÖSSZESEN </t>
  </si>
  <si>
    <t>016010</t>
  </si>
  <si>
    <t>Országgyűlési, önkormányzati és eu.parlamenti képviselőválasztásokhoz kapcsolódó tevékenységek</t>
  </si>
  <si>
    <t>Csesztreg Község Önkormányzata és intézményei 2018. évi átlagos statisztikai állományi létszámadatai feladatonként</t>
  </si>
  <si>
    <t>Dózsa úti járda részleges felújítása</t>
  </si>
  <si>
    <t>Kátyúzás</t>
  </si>
  <si>
    <t>GO IN NATURE projekthez kapcsolódó beruházás</t>
  </si>
  <si>
    <t>KerkaLand projekthez kapcsolódó beruházás</t>
  </si>
  <si>
    <t>Kültéri nyílászárók cseréje a csesztregi Kolping épületén</t>
  </si>
  <si>
    <t>Egészségügy részére kis értékű tárgyi eszközök beszerzése</t>
  </si>
  <si>
    <t>Művelődési Ház felújítása, valamint eszközök beszerzése</t>
  </si>
  <si>
    <t>Közétkeztetési fejlesztési projekt</t>
  </si>
  <si>
    <t>Tartalékok (EFOP 1.5.3.)</t>
  </si>
  <si>
    <t>Tartalékok (EFOP 3.9.2)</t>
  </si>
  <si>
    <t>Beruházások EFOP 3.9.2. projekt keretében</t>
  </si>
  <si>
    <t>Tartalékok (GO IN NATURE)</t>
  </si>
  <si>
    <t>Tartalékok (KerkaLand)</t>
  </si>
  <si>
    <t>Tartalékok (általános)</t>
  </si>
  <si>
    <t>Közművelődési érdekeltségnövelő támogatásból történő eszközbeszerzés (Művelődési Házba székek vásárlása)</t>
  </si>
  <si>
    <t>Egyéb felhalmozási célú támogatások áht-n kívülre (Sportegyesület)</t>
  </si>
  <si>
    <t>KerkaLand projekt 2017. évben megkapott felhalmozási célú pályázati bevételének visszafizetése</t>
  </si>
  <si>
    <t>GO IN NATURE projekt előleg visszautalásakor realizált árfolyamveszteség</t>
  </si>
  <si>
    <t>Játszótér építése</t>
  </si>
  <si>
    <t>Védőnő részére kis értékű tárgyi eszközök és pelenkázók beszerzése</t>
  </si>
  <si>
    <t>Csodavilág Mini Bölcsőde kialakítása</t>
  </si>
  <si>
    <t>Csesztreg 11/1 hrsz-ú ingatlan vásárlása</t>
  </si>
  <si>
    <t>Kossuth út aszfaltozása</t>
  </si>
  <si>
    <t>Családsegítő szolgálat részére bútorzat vásárlása</t>
  </si>
  <si>
    <t>Parasztporta melléképületének, pajtájának felújítása</t>
  </si>
  <si>
    <t>Rendezvénysátor vásárlása</t>
  </si>
  <si>
    <t>Térfigyelő kamerarendszer bővítése az EFOP 1.5.3. projekt keretében</t>
  </si>
  <si>
    <t>Tulajdonosi bevételek (Zalavíz Zrt.)</t>
  </si>
  <si>
    <t>Terület értékesítése</t>
  </si>
  <si>
    <t>Fecskeházak kialakítására kapott pályázati támogatás</t>
  </si>
  <si>
    <t>Közétkeztetés feljesztéshez kapott pályázati támogatás</t>
  </si>
  <si>
    <t>EFOP 1.5.3. pályázati támogatás</t>
  </si>
  <si>
    <t>EFOP 3.9.2. pályázati támogatás</t>
  </si>
  <si>
    <t>Autóbuszforduló kialakítása az ipartelepnél</t>
  </si>
  <si>
    <t>Labdafogó háló</t>
  </si>
  <si>
    <t>GO IN NATURE projekt 1. kifizetési kérelme alapján kapott támogatás</t>
  </si>
  <si>
    <t xml:space="preserve">Egyéb követelés elengedése </t>
  </si>
  <si>
    <t>CSESZTREG KÖZSÉG ÖNKORMÁNYZATA ÁLTAL NYÚJTOTT CÉLJELLEGŰ TÁMOGATÁSOK RÉSZLETEZÉSE A 2018. ÉVBEN</t>
  </si>
  <si>
    <t>Irányítószervi támogatás</t>
  </si>
  <si>
    <t>Közfoglalkoztatottak munka-és tűzvédelmi oktatásához történő hozzájárulás</t>
  </si>
  <si>
    <t>Központi orvosi ügyeleti feladatok ellátásához új személygépkocsi beszerzéséhez való hozzájárulás</t>
  </si>
  <si>
    <t>Csesztregi Falubarát Egyesület</t>
  </si>
  <si>
    <t>Országos Mentőszolgálat Alapítvány</t>
  </si>
  <si>
    <t>Működési támogatás (Lenti Mentőállomás mentőautóiba eszköz beszerzéshez)</t>
  </si>
  <si>
    <t>Czettinné Szilágyi Mónika</t>
  </si>
  <si>
    <t>2018. évben befolyt földbérleti díjak továbbutalása</t>
  </si>
  <si>
    <t>Sebestyén Péter</t>
  </si>
  <si>
    <t>Kamatmentes kölcsön nyújtása</t>
  </si>
  <si>
    <t>Teljesítés 2018-ból</t>
  </si>
  <si>
    <t>Kötelező feladatok</t>
  </si>
  <si>
    <t>Önként vállalt feladatok</t>
  </si>
  <si>
    <t>Államigazgatási feladatok</t>
  </si>
  <si>
    <t>Települési önkormányzat köznevevelési feladatainak támogatása</t>
  </si>
  <si>
    <t>Önkormányzat szociális és gyermekjóléti feladatainak támogatása</t>
  </si>
  <si>
    <t>Önkormányzat kulturális feladatainak támogatása</t>
  </si>
  <si>
    <t>Egyéb működési célú támogatások bevételei áht-n belülről</t>
  </si>
  <si>
    <t>Működési célú kölcsönök visszatérülése áht-n kívülről</t>
  </si>
  <si>
    <t>KIEMELT ELŐIRÁNYZATOK                                       KIADÁSOK</t>
  </si>
  <si>
    <t>Berkes József</t>
  </si>
  <si>
    <t>Támogatás (könyv kiadásához)</t>
  </si>
  <si>
    <t>2018. előtti kifizetés</t>
  </si>
  <si>
    <t>Csesztreg Község Önkormányzata adósságot keletkeztető 2018. évi fejlesztési céljai, az ügyletekből és kezességvállalásokból fennálló kötelezettségei, valamint azok fedezetéül szolgáló saját bevételek</t>
  </si>
  <si>
    <t>1, 2018. évi adósságkeletkeztető fejlesztési célok</t>
  </si>
  <si>
    <t>2021.</t>
  </si>
  <si>
    <t>2018. évi teljesítés</t>
  </si>
  <si>
    <t>8/2019. (V. 6.) önkormányzati rendelet 1. melléklete</t>
  </si>
  <si>
    <t>8/2019. (V. 6.) önkormányzati rendelet 2,a melléklete</t>
  </si>
  <si>
    <t>8/2019. (V. 6.) önkormányzati rendelet 2,b melléklete</t>
  </si>
  <si>
    <t>8/2019. (V. 6.) önkormányzati rendelet 3. melléklete</t>
  </si>
  <si>
    <t>8/2019. (V. 6.) önkormányzati rendelet 4. melléklete</t>
  </si>
  <si>
    <t>8/2019. (V. 6.) önkormányzati rendelet 5. melléklete</t>
  </si>
  <si>
    <t>8/2019. (V. 6.) önkormányzati rendelet 6. melléklete</t>
  </si>
  <si>
    <t>8/2019. (V. 6.) önkormányzati rendelet 7. melléklete</t>
  </si>
  <si>
    <t>8/2019. (V. 6.) önkormányzati rendelet 8. melléklete</t>
  </si>
  <si>
    <t>8/2019. (V. 6.) önkormányzati rendelet 9. melléklete</t>
  </si>
  <si>
    <t>8/2019. (V. 6.) önkormányzati rendelet 10,a melléklete</t>
  </si>
  <si>
    <t>8/2019. (V. 6.) önkormányzati rendelet 10,b melléklete</t>
  </si>
  <si>
    <t>8/2019. (V. 6.) önkormányzati rendelet 11. melléklete</t>
  </si>
  <si>
    <t>8/2019. (V. 6.) önkormányzati rendelet 12. melléklete</t>
  </si>
  <si>
    <t>8/2019. (V. 6.) önkormányzati rendelet 13. melléklete</t>
  </si>
  <si>
    <t>8/2019. (V. 6.) önkormányzati rendelet 14. melléklete</t>
  </si>
  <si>
    <t>8/2019. (V. 6.) önkormányzati rendelet 15,a melléklete</t>
  </si>
  <si>
    <t>8/2019. (V. 6.) önkormányzati rendelet 15,b melléklete</t>
  </si>
  <si>
    <t>8/2019. (V. 6.) önkormányzati rendelet 16,a melléklete</t>
  </si>
  <si>
    <t>8/2019. (V. 6.) önkormányzati rendelet 16,b melléklete</t>
  </si>
  <si>
    <t>8/2019. (V. 6.) önkormányzati rendelet 16,c melléklete</t>
  </si>
  <si>
    <t>8/2019. (V. 6.) önkormányzati rendelet 16,d melléklete</t>
  </si>
  <si>
    <t>8/2019. (V. 6.) önkormányzati rendelet 17,a melléklete</t>
  </si>
  <si>
    <t>8/2019. (V. 6.) önkormányzati rendelet 17,b melléklete</t>
  </si>
  <si>
    <t>8/2019. (V. 6.) önkormányzati rendelet 17,c melléklete</t>
  </si>
  <si>
    <t>8/2019. (V. 6.) önkormányzati rendelet 17,d melléklete</t>
  </si>
  <si>
    <t>8/2019. (V. 6.) önkormányzati rendelet 18,a melléklete</t>
  </si>
  <si>
    <t>8/2019. (V. 6.) önkormányzati rendelet 18,b melléklete</t>
  </si>
  <si>
    <t>8/2019. (V. 6.) önkormányzati rendelet 18,c melléklete</t>
  </si>
  <si>
    <t>8/2019. (V. 6.) önkormányzati rendelet 18,d melléklete</t>
  </si>
  <si>
    <t>8/2019. (V. 6.) önkormányzati rendelet 19. melléklete</t>
  </si>
</sst>
</file>

<file path=xl/styles.xml><?xml version="1.0" encoding="utf-8"?>
<styleSheet xmlns="http://schemas.openxmlformats.org/spreadsheetml/2006/main">
  <numFmts count="4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"/>
    <numFmt numFmtId="174" formatCode="#,###__;\-#,###__"/>
    <numFmt numFmtId="175" formatCode="00"/>
    <numFmt numFmtId="176" formatCode="#,###\ _F_t;\-#,###\ _F_t"/>
    <numFmt numFmtId="177" formatCode="#,###__"/>
    <numFmt numFmtId="178" formatCode="_-* #,##0.0\ _F_t_-;\-* #,##0.0\ _F_t_-;_-* &quot;-&quot;??\ _F_t_-;_-@_-"/>
    <numFmt numFmtId="179" formatCode="[$€-2]\ #\ ##,000_);[Red]\([$€-2]\ #\ ##,000\)"/>
    <numFmt numFmtId="180" formatCode="0.0000"/>
    <numFmt numFmtId="181" formatCode="0.000"/>
    <numFmt numFmtId="182" formatCode="0.0"/>
    <numFmt numFmtId="183" formatCode="&quot;öS&quot;\ #,##0;\-&quot;öS&quot;\ #,##0"/>
    <numFmt numFmtId="184" formatCode="&quot;öS&quot;\ #,##0;[Red]\-&quot;öS&quot;\ #,##0"/>
    <numFmt numFmtId="185" formatCode="&quot;öS&quot;\ #,##0.00;\-&quot;öS&quot;\ #,##0.00"/>
    <numFmt numFmtId="186" formatCode="&quot;öS&quot;\ #,##0.00;[Red]\-&quot;öS&quot;\ #,##0.00"/>
    <numFmt numFmtId="187" formatCode="_-&quot;öS&quot;\ * #,##0_-;\-&quot;öS&quot;\ * #,##0_-;_-&quot;öS&quot;\ * &quot;-&quot;_-;_-@_-"/>
    <numFmt numFmtId="188" formatCode="_-&quot;öS&quot;\ * #,##0.00_-;\-&quot;öS&quot;\ * #,##0.00_-;_-&quot;öS&quot;\ * &quot;-&quot;??_-;_-@_-"/>
    <numFmt numFmtId="189" formatCode="#,##0.00\ &quot;Ft&quot;"/>
    <numFmt numFmtId="190" formatCode="0&quot;.&quot;"/>
    <numFmt numFmtId="191" formatCode="0.0%"/>
    <numFmt numFmtId="192" formatCode="#,##0.000"/>
    <numFmt numFmtId="193" formatCode="0.0000000"/>
    <numFmt numFmtId="194" formatCode="0.000000"/>
    <numFmt numFmtId="195" formatCode="0.00000"/>
    <numFmt numFmtId="196" formatCode="_-* #,##0.000\ _F_t_-;\-* #,##0.000\ _F_t_-;_-* &quot;-&quot;??\ _F_t_-;_-@_-"/>
    <numFmt numFmtId="197" formatCode="_-* #,##0.0000\ _F_t_-;\-* #,##0.0000\ _F_t_-;_-* &quot;-&quot;??\ _F_t_-;_-@_-"/>
    <numFmt numFmtId="198" formatCode="_-* #,##0.00000\ _F_t_-;\-* #,##0.00000\ _F_t_-;_-* &quot;-&quot;??\ _F_t_-;_-@_-"/>
    <numFmt numFmtId="199" formatCode="_-* #,##0.000000\ _F_t_-;\-* #,##0.000000\ _F_t_-;_-* &quot;-&quot;??\ _F_t_-;_-@_-"/>
    <numFmt numFmtId="200" formatCode="&quot;H-&quot;0000"/>
    <numFmt numFmtId="201" formatCode="_-* #,##0.0\ &quot;Ft&quot;_-;\-* #,##0.0\ &quot;Ft&quot;_-;_-* &quot;-&quot;??\ &quot;Ft&quot;_-;_-@_-"/>
    <numFmt numFmtId="202" formatCode="_-* #,##0\ &quot;Ft&quot;_-;\-* #,##0\ &quot;Ft&quot;_-;_-* &quot;-&quot;??\ &quot;Ft&quot;_-;_-@_-"/>
    <numFmt numFmtId="203" formatCode="#,###__;\-\ #,###__"/>
    <numFmt numFmtId="204" formatCode="#,##0_ ;\-#,##0\ "/>
  </numFmts>
  <fonts count="13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9"/>
      <name val="Times New Roman CE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 CE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 CE"/>
      <family val="0"/>
    </font>
    <font>
      <sz val="10"/>
      <name val="Wingdings"/>
      <family val="0"/>
    </font>
    <font>
      <b/>
      <i/>
      <sz val="4"/>
      <color indexed="8"/>
      <name val="Times New Roman"/>
      <family val="1"/>
    </font>
    <font>
      <i/>
      <sz val="10"/>
      <name val="Times New Roman CE"/>
      <family val="0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CE"/>
      <family val="0"/>
    </font>
    <font>
      <sz val="10"/>
      <name val="MS Sans Serif"/>
      <family val="2"/>
    </font>
    <font>
      <sz val="12"/>
      <name val="Garamond"/>
      <family val="1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name val="Arial CE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0"/>
      <color indexed="48"/>
      <name val="Arial CE"/>
      <family val="0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Arial"/>
      <family val="2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sz val="10"/>
      <color indexed="8"/>
      <name val="Calibri"/>
      <family val="2"/>
    </font>
    <font>
      <sz val="8"/>
      <name val="Arial CE"/>
      <family val="0"/>
    </font>
    <font>
      <b/>
      <i/>
      <sz val="16"/>
      <name val="Arial CE"/>
      <family val="0"/>
    </font>
    <font>
      <sz val="14"/>
      <name val="Arial CE"/>
      <family val="0"/>
    </font>
    <font>
      <i/>
      <sz val="16"/>
      <name val="Arial CE"/>
      <family val="0"/>
    </font>
    <font>
      <i/>
      <sz val="14"/>
      <name val="Arial CE"/>
      <family val="0"/>
    </font>
    <font>
      <b/>
      <sz val="6"/>
      <color indexed="8"/>
      <name val="Times New Roman"/>
      <family val="1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b/>
      <sz val="14"/>
      <name val="Times New Roman CE"/>
      <family val="0"/>
    </font>
    <font>
      <i/>
      <sz val="8"/>
      <name val="Times New Roman CE"/>
      <family val="0"/>
    </font>
    <font>
      <i/>
      <sz val="13"/>
      <name val="Times New Roman"/>
      <family val="1"/>
    </font>
    <font>
      <b/>
      <i/>
      <sz val="13"/>
      <name val="Arial CE"/>
      <family val="2"/>
    </font>
    <font>
      <i/>
      <sz val="13"/>
      <name val="Arial CE"/>
      <family val="0"/>
    </font>
    <font>
      <b/>
      <i/>
      <sz val="14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b/>
      <i/>
      <u val="single"/>
      <sz val="13"/>
      <name val="Arial CE"/>
      <family val="2"/>
    </font>
    <font>
      <b/>
      <sz val="10"/>
      <name val="Arial CE"/>
      <family val="0"/>
    </font>
    <font>
      <i/>
      <sz val="10"/>
      <name val="Times New Roman"/>
      <family val="1"/>
    </font>
    <font>
      <i/>
      <sz val="10"/>
      <name val="Arial CE"/>
      <family val="0"/>
    </font>
    <font>
      <i/>
      <sz val="12"/>
      <name val="Arial CE"/>
      <family val="0"/>
    </font>
    <font>
      <b/>
      <i/>
      <sz val="13"/>
      <color indexed="8"/>
      <name val="Times New Roman"/>
      <family val="1"/>
    </font>
    <font>
      <i/>
      <sz val="11"/>
      <name val="Times New Roman CE"/>
      <family val="1"/>
    </font>
    <font>
      <b/>
      <sz val="6"/>
      <name val="Times New Roman CE"/>
      <family val="0"/>
    </font>
    <font>
      <b/>
      <sz val="11"/>
      <name val="Arial CE"/>
      <family val="0"/>
    </font>
    <font>
      <sz val="14"/>
      <name val="Times New Roman CE"/>
      <family val="1"/>
    </font>
    <font>
      <b/>
      <sz val="10.5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 CE"/>
      <family val="0"/>
    </font>
    <font>
      <b/>
      <i/>
      <sz val="16"/>
      <name val="Times New Roman"/>
      <family val="1"/>
    </font>
    <font>
      <b/>
      <sz val="8"/>
      <name val="Arial"/>
      <family val="2"/>
    </font>
    <font>
      <b/>
      <i/>
      <sz val="10"/>
      <name val="Arial CE"/>
      <family val="0"/>
    </font>
    <font>
      <sz val="11"/>
      <name val="Times New Roman CE"/>
      <family val="1"/>
    </font>
    <font>
      <b/>
      <sz val="9"/>
      <name val="Arial CE"/>
      <family val="0"/>
    </font>
    <font>
      <b/>
      <sz val="15"/>
      <name val="Times New Roman"/>
      <family val="1"/>
    </font>
    <font>
      <b/>
      <sz val="16"/>
      <name val="Times New Roman"/>
      <family val="1"/>
    </font>
    <font>
      <i/>
      <sz val="8"/>
      <color indexed="8"/>
      <name val="Times New Roman"/>
      <family val="1"/>
    </font>
    <font>
      <i/>
      <sz val="8"/>
      <name val="Arial"/>
      <family val="2"/>
    </font>
    <font>
      <sz val="12"/>
      <name val="Times New Roman CE"/>
      <family val="0"/>
    </font>
    <font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3"/>
      <name val="Arial"/>
      <family val="2"/>
    </font>
    <font>
      <b/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Arial"/>
      <family val="2"/>
    </font>
    <font>
      <sz val="14"/>
      <color indexed="8"/>
      <name val="Times New Roman"/>
      <family val="1"/>
    </font>
    <font>
      <sz val="14"/>
      <name val="Arial"/>
      <family val="2"/>
    </font>
    <font>
      <b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47"/>
      </patternFill>
    </fill>
    <fill>
      <patternFill patternType="solid">
        <fgColor indexed="23"/>
        <bgColor indexed="64"/>
      </patternFill>
    </fill>
    <fill>
      <patternFill patternType="darkHorizontal"/>
    </fill>
    <fill>
      <patternFill patternType="lightHorizontal"/>
    </fill>
    <fill>
      <patternFill patternType="mediumGray"/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ck"/>
      <top style="thick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 style="medium"/>
      <right style="medium"/>
      <top style="thin">
        <color indexed="8"/>
      </top>
      <bottom style="thin"/>
    </border>
    <border>
      <left style="thin"/>
      <right style="thick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ck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9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0" borderId="0" applyNumberFormat="0" applyBorder="0" applyAlignment="0" applyProtection="0"/>
    <xf numFmtId="0" fontId="2" fillId="5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19" borderId="0" applyNumberFormat="0" applyBorder="0" applyAlignment="0" applyProtection="0"/>
    <xf numFmtId="0" fontId="18" fillId="9" borderId="0" applyNumberFormat="0" applyBorder="0" applyAlignment="0" applyProtection="0"/>
    <xf numFmtId="0" fontId="3" fillId="15" borderId="1" applyNumberFormat="0" applyAlignment="0" applyProtection="0"/>
    <xf numFmtId="0" fontId="20" fillId="14" borderId="1" applyNumberFormat="0" applyAlignment="0" applyProtection="0"/>
    <xf numFmtId="0" fontId="8" fillId="24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4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3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50" fillId="0" borderId="6" applyNumberFormat="0" applyFill="0" applyAlignment="0" applyProtection="0"/>
    <xf numFmtId="0" fontId="51" fillId="0" borderId="4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3" fillId="4" borderId="1" applyNumberFormat="0" applyAlignment="0" applyProtection="0"/>
    <xf numFmtId="0" fontId="0" fillId="6" borderId="9" applyNumberFormat="0" applyFont="0" applyAlignment="0" applyProtection="0"/>
    <xf numFmtId="0" fontId="12" fillId="10" borderId="0" applyNumberFormat="0" applyBorder="0" applyAlignment="0" applyProtection="0"/>
    <xf numFmtId="0" fontId="13" fillId="25" borderId="10" applyNumberFormat="0" applyAlignment="0" applyProtection="0"/>
    <xf numFmtId="0" fontId="15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35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76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3" fillId="0" borderId="0">
      <alignment/>
      <protection/>
    </xf>
    <xf numFmtId="0" fontId="1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49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" fillId="6" borderId="9" applyNumberFormat="0" applyFont="0" applyAlignment="0" applyProtection="0"/>
    <xf numFmtId="0" fontId="13" fillId="14" borderId="10" applyNumberFormat="0" applyAlignment="0" applyProtection="0"/>
    <xf numFmtId="0" fontId="17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0" applyNumberFormat="0" applyBorder="0" applyAlignment="0" applyProtection="0"/>
    <xf numFmtId="0" fontId="19" fillId="15" borderId="0" applyNumberFormat="0" applyBorder="0" applyAlignment="0" applyProtection="0"/>
    <xf numFmtId="0" fontId="20" fillId="25" borderId="1" applyNumberFormat="0" applyAlignment="0" applyProtection="0"/>
    <xf numFmtId="9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9" fillId="0" borderId="0" applyNumberFormat="0" applyFill="0" applyBorder="0" applyAlignment="0" applyProtection="0"/>
  </cellStyleXfs>
  <cellXfs count="1278">
    <xf numFmtId="0" fontId="0" fillId="0" borderId="0" xfId="0" applyAlignment="1">
      <alignment/>
    </xf>
    <xf numFmtId="0" fontId="16" fillId="0" borderId="0" xfId="123" applyFill="1" applyProtection="1">
      <alignment/>
      <protection/>
    </xf>
    <xf numFmtId="0" fontId="22" fillId="0" borderId="0" xfId="123" applyFont="1" applyFill="1" applyProtection="1">
      <alignment/>
      <protection/>
    </xf>
    <xf numFmtId="0" fontId="26" fillId="0" borderId="13" xfId="123" applyFont="1" applyFill="1" applyBorder="1" applyAlignment="1" applyProtection="1">
      <alignment horizontal="center" vertical="center" wrapText="1"/>
      <protection/>
    </xf>
    <xf numFmtId="0" fontId="26" fillId="0" borderId="14" xfId="123" applyFont="1" applyFill="1" applyBorder="1" applyAlignment="1" applyProtection="1">
      <alignment horizontal="center" vertical="center" wrapText="1"/>
      <protection/>
    </xf>
    <xf numFmtId="0" fontId="16" fillId="0" borderId="0" xfId="123" applyFill="1" applyAlignment="1" applyProtection="1">
      <alignment horizontal="center" vertical="center"/>
      <protection/>
    </xf>
    <xf numFmtId="0" fontId="27" fillId="0" borderId="15" xfId="123" applyFont="1" applyFill="1" applyBorder="1" applyAlignment="1" applyProtection="1">
      <alignment vertical="center" wrapText="1"/>
      <protection/>
    </xf>
    <xf numFmtId="175" fontId="28" fillId="0" borderId="16" xfId="122" applyNumberFormat="1" applyFont="1" applyFill="1" applyBorder="1" applyAlignment="1" applyProtection="1">
      <alignment horizontal="center" vertical="center"/>
      <protection/>
    </xf>
    <xf numFmtId="0" fontId="16" fillId="0" borderId="0" xfId="123" applyFill="1" applyAlignment="1" applyProtection="1">
      <alignment vertical="center"/>
      <protection/>
    </xf>
    <xf numFmtId="0" fontId="27" fillId="0" borderId="17" xfId="123" applyFont="1" applyFill="1" applyBorder="1" applyAlignment="1" applyProtection="1">
      <alignment vertical="center" wrapText="1"/>
      <protection/>
    </xf>
    <xf numFmtId="175" fontId="28" fillId="0" borderId="18" xfId="122" applyNumberFormat="1" applyFont="1" applyFill="1" applyBorder="1" applyAlignment="1" applyProtection="1">
      <alignment horizontal="center" vertical="center"/>
      <protection/>
    </xf>
    <xf numFmtId="0" fontId="29" fillId="0" borderId="17" xfId="123" applyFont="1" applyFill="1" applyBorder="1" applyAlignment="1" applyProtection="1">
      <alignment horizontal="left" vertical="center" wrapText="1" indent="1"/>
      <protection/>
    </xf>
    <xf numFmtId="0" fontId="30" fillId="0" borderId="0" xfId="123" applyFont="1" applyFill="1" applyProtection="1">
      <alignment/>
      <protection/>
    </xf>
    <xf numFmtId="3" fontId="16" fillId="0" borderId="0" xfId="123" applyNumberFormat="1" applyFont="1" applyFill="1" applyProtection="1">
      <alignment/>
      <protection/>
    </xf>
    <xf numFmtId="0" fontId="16" fillId="0" borderId="0" xfId="123" applyFont="1" applyFill="1" applyProtection="1">
      <alignment/>
      <protection/>
    </xf>
    <xf numFmtId="0" fontId="0" fillId="0" borderId="0" xfId="122" applyFill="1" applyAlignment="1" applyProtection="1">
      <alignment vertical="center"/>
      <protection/>
    </xf>
    <xf numFmtId="0" fontId="0" fillId="0" borderId="0" xfId="122" applyFill="1" applyAlignment="1" applyProtection="1">
      <alignment horizontal="center" vertical="center"/>
      <protection/>
    </xf>
    <xf numFmtId="49" fontId="0" fillId="0" borderId="0" xfId="122" applyNumberFormat="1" applyFont="1" applyFill="1" applyAlignment="1" applyProtection="1">
      <alignment horizontal="center" vertical="center"/>
      <protection/>
    </xf>
    <xf numFmtId="175" fontId="28" fillId="0" borderId="19" xfId="122" applyNumberFormat="1" applyFont="1" applyFill="1" applyBorder="1" applyAlignment="1" applyProtection="1">
      <alignment horizontal="center" vertical="center"/>
      <protection/>
    </xf>
    <xf numFmtId="0" fontId="0" fillId="0" borderId="0" xfId="122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38" fillId="0" borderId="0" xfId="0" applyFont="1" applyFill="1" applyAlignment="1">
      <alignment horizontal="right"/>
    </xf>
    <xf numFmtId="0" fontId="31" fillId="0" borderId="20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left" vertical="center" wrapText="1" indent="1"/>
      <protection locked="0"/>
    </xf>
    <xf numFmtId="177" fontId="41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>
      <alignment horizontal="center" vertical="center"/>
    </xf>
    <xf numFmtId="0" fontId="42" fillId="0" borderId="18" xfId="0" applyFont="1" applyFill="1" applyBorder="1" applyAlignment="1">
      <alignment horizontal="left" vertical="center" indent="5"/>
    </xf>
    <xf numFmtId="177" fontId="35" fillId="0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Font="1" applyFill="1" applyBorder="1" applyAlignment="1">
      <alignment horizontal="left" vertical="center" inden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left" vertical="center" wrapText="1" indent="1"/>
      <protection locked="0"/>
    </xf>
    <xf numFmtId="177" fontId="41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 horizontal="center" vertical="center"/>
    </xf>
    <xf numFmtId="0" fontId="42" fillId="0" borderId="14" xfId="0" applyFont="1" applyFill="1" applyBorder="1" applyAlignment="1">
      <alignment horizontal="left" vertical="center" indent="5"/>
    </xf>
    <xf numFmtId="177" fontId="35" fillId="0" borderId="27" xfId="0" applyNumberFormat="1" applyFont="1" applyFill="1" applyBorder="1" applyAlignment="1" applyProtection="1">
      <alignment horizontal="right" vertical="center"/>
      <protection locked="0"/>
    </xf>
    <xf numFmtId="0" fontId="43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46" fillId="0" borderId="0" xfId="0" applyFont="1" applyAlignment="1" applyProtection="1">
      <alignment horizontal="center"/>
      <protection/>
    </xf>
    <xf numFmtId="0" fontId="47" fillId="0" borderId="20" xfId="0" applyFont="1" applyBorder="1" applyAlignment="1" applyProtection="1">
      <alignment horizontal="center" vertical="center" wrapText="1"/>
      <protection/>
    </xf>
    <xf numFmtId="0" fontId="46" fillId="0" borderId="21" xfId="0" applyFont="1" applyBorder="1" applyAlignment="1" applyProtection="1">
      <alignment horizontal="center" vertical="center" wrapText="1"/>
      <protection/>
    </xf>
    <xf numFmtId="0" fontId="46" fillId="0" borderId="22" xfId="0" applyFont="1" applyBorder="1" applyAlignment="1" applyProtection="1">
      <alignment horizontal="center" vertical="center" wrapText="1"/>
      <protection/>
    </xf>
    <xf numFmtId="0" fontId="46" fillId="0" borderId="23" xfId="0" applyFont="1" applyBorder="1" applyAlignment="1" applyProtection="1">
      <alignment horizontal="center" vertical="top" wrapText="1"/>
      <protection/>
    </xf>
    <xf numFmtId="0" fontId="48" fillId="0" borderId="19" xfId="0" applyFont="1" applyBorder="1" applyAlignment="1" applyProtection="1">
      <alignment horizontal="left" vertical="top" wrapText="1"/>
      <protection locked="0"/>
    </xf>
    <xf numFmtId="168" fontId="48" fillId="0" borderId="19" xfId="74" applyNumberFormat="1" applyFont="1" applyBorder="1" applyAlignment="1" applyProtection="1">
      <alignment horizontal="center" vertical="center" wrapText="1"/>
      <protection locked="0"/>
    </xf>
    <xf numFmtId="168" fontId="48" fillId="0" borderId="24" xfId="74" applyNumberFormat="1" applyFont="1" applyBorder="1" applyAlignment="1" applyProtection="1">
      <alignment horizontal="center" vertical="top" wrapText="1"/>
      <protection locked="0"/>
    </xf>
    <xf numFmtId="0" fontId="46" fillId="0" borderId="17" xfId="0" applyFont="1" applyBorder="1" applyAlignment="1" applyProtection="1">
      <alignment horizontal="center" vertical="top" wrapText="1"/>
      <protection/>
    </xf>
    <xf numFmtId="0" fontId="48" fillId="0" borderId="18" xfId="0" applyFont="1" applyBorder="1" applyAlignment="1" applyProtection="1">
      <alignment horizontal="left" vertical="top" wrapText="1"/>
      <protection locked="0"/>
    </xf>
    <xf numFmtId="9" fontId="48" fillId="0" borderId="18" xfId="133" applyFont="1" applyBorder="1" applyAlignment="1" applyProtection="1">
      <alignment horizontal="center" vertical="center" wrapText="1"/>
      <protection locked="0"/>
    </xf>
    <xf numFmtId="168" fontId="48" fillId="0" borderId="18" xfId="74" applyNumberFormat="1" applyFont="1" applyBorder="1" applyAlignment="1" applyProtection="1">
      <alignment horizontal="center" vertical="center" wrapText="1"/>
      <protection locked="0"/>
    </xf>
    <xf numFmtId="168" fontId="48" fillId="0" borderId="25" xfId="74" applyNumberFormat="1" applyFont="1" applyBorder="1" applyAlignment="1" applyProtection="1">
      <alignment horizontal="center" vertical="top" wrapText="1"/>
      <protection locked="0"/>
    </xf>
    <xf numFmtId="0" fontId="46" fillId="26" borderId="21" xfId="0" applyFont="1" applyFill="1" applyBorder="1" applyAlignment="1" applyProtection="1">
      <alignment horizontal="center" vertical="top" wrapText="1"/>
      <protection/>
    </xf>
    <xf numFmtId="168" fontId="48" fillId="0" borderId="21" xfId="74" applyNumberFormat="1" applyFont="1" applyBorder="1" applyAlignment="1" applyProtection="1">
      <alignment horizontal="center" vertical="center" wrapText="1"/>
      <protection/>
    </xf>
    <xf numFmtId="168" fontId="48" fillId="0" borderId="22" xfId="74" applyNumberFormat="1" applyFont="1" applyBorder="1" applyAlignment="1" applyProtection="1">
      <alignment horizontal="center" vertical="top" wrapText="1"/>
      <protection/>
    </xf>
    <xf numFmtId="0" fontId="57" fillId="0" borderId="0" xfId="124" applyFont="1" applyAlignment="1">
      <alignment horizontal="center"/>
      <protection/>
    </xf>
    <xf numFmtId="0" fontId="53" fillId="0" borderId="0" xfId="124">
      <alignment/>
      <protection/>
    </xf>
    <xf numFmtId="0" fontId="57" fillId="0" borderId="0" xfId="124" applyFont="1" applyAlignment="1">
      <alignment horizontal="right"/>
      <protection/>
    </xf>
    <xf numFmtId="0" fontId="37" fillId="0" borderId="0" xfId="124" applyFont="1" applyAlignment="1">
      <alignment horizontal="right"/>
      <protection/>
    </xf>
    <xf numFmtId="0" fontId="21" fillId="14" borderId="28" xfId="124" applyFont="1" applyFill="1" applyBorder="1" applyAlignment="1">
      <alignment horizontal="center" vertical="center"/>
      <protection/>
    </xf>
    <xf numFmtId="0" fontId="21" fillId="14" borderId="29" xfId="124" applyFont="1" applyFill="1" applyBorder="1" applyAlignment="1">
      <alignment horizontal="center" vertical="center"/>
      <protection/>
    </xf>
    <xf numFmtId="0" fontId="21" fillId="14" borderId="29" xfId="124" applyFont="1" applyFill="1" applyBorder="1" applyAlignment="1">
      <alignment horizontal="center" vertical="center" wrapText="1"/>
      <protection/>
    </xf>
    <xf numFmtId="0" fontId="21" fillId="14" borderId="30" xfId="124" applyFont="1" applyFill="1" applyBorder="1" applyAlignment="1">
      <alignment horizontal="center" vertical="center" wrapText="1"/>
      <protection/>
    </xf>
    <xf numFmtId="0" fontId="21" fillId="14" borderId="31" xfId="124" applyFont="1" applyFill="1" applyBorder="1" applyAlignment="1">
      <alignment horizontal="center" vertical="center"/>
      <protection/>
    </xf>
    <xf numFmtId="0" fontId="24" fillId="0" borderId="32" xfId="124" applyFont="1" applyFill="1" applyBorder="1" applyAlignment="1">
      <alignment horizontal="left" vertical="center"/>
      <protection/>
    </xf>
    <xf numFmtId="0" fontId="21" fillId="0" borderId="17" xfId="124" applyFont="1" applyBorder="1" applyAlignment="1">
      <alignment horizontal="center" vertical="center"/>
      <protection/>
    </xf>
    <xf numFmtId="0" fontId="21" fillId="0" borderId="18" xfId="124" applyFont="1" applyBorder="1" applyAlignment="1">
      <alignment horizontal="left" vertical="center"/>
      <protection/>
    </xf>
    <xf numFmtId="3" fontId="16" fillId="0" borderId="18" xfId="124" applyNumberFormat="1" applyFont="1" applyBorder="1" applyAlignment="1">
      <alignment vertical="center"/>
      <protection/>
    </xf>
    <xf numFmtId="3" fontId="16" fillId="0" borderId="25" xfId="124" applyNumberFormat="1" applyFont="1" applyBorder="1" applyAlignment="1">
      <alignment vertical="center"/>
      <protection/>
    </xf>
    <xf numFmtId="0" fontId="21" fillId="0" borderId="33" xfId="124" applyFont="1" applyBorder="1" applyAlignment="1">
      <alignment horizontal="center"/>
      <protection/>
    </xf>
    <xf numFmtId="0" fontId="21" fillId="0" borderId="18" xfId="124" applyFont="1" applyFill="1" applyBorder="1">
      <alignment/>
      <protection/>
    </xf>
    <xf numFmtId="0" fontId="16" fillId="0" borderId="18" xfId="124" applyFont="1" applyBorder="1" applyAlignment="1">
      <alignment horizontal="left" vertical="center"/>
      <protection/>
    </xf>
    <xf numFmtId="3" fontId="16" fillId="0" borderId="18" xfId="124" applyNumberFormat="1" applyFont="1" applyBorder="1" applyAlignment="1">
      <alignment horizontal="right" vertical="center"/>
      <protection/>
    </xf>
    <xf numFmtId="3" fontId="16" fillId="0" borderId="25" xfId="124" applyNumberFormat="1" applyFont="1" applyBorder="1" applyAlignment="1">
      <alignment horizontal="right" vertical="center"/>
      <protection/>
    </xf>
    <xf numFmtId="0" fontId="16" fillId="0" borderId="34" xfId="124" applyFont="1" applyFill="1" applyBorder="1" applyAlignment="1">
      <alignment horizontal="left" vertical="center" wrapText="1"/>
      <protection/>
    </xf>
    <xf numFmtId="0" fontId="59" fillId="0" borderId="33" xfId="124" applyFont="1" applyBorder="1" applyAlignment="1">
      <alignment horizontal="left" vertical="center"/>
      <protection/>
    </xf>
    <xf numFmtId="3" fontId="59" fillId="0" borderId="18" xfId="124" applyNumberFormat="1" applyFont="1" applyBorder="1" applyAlignment="1">
      <alignment horizontal="right" vertical="center"/>
      <protection/>
    </xf>
    <xf numFmtId="0" fontId="21" fillId="0" borderId="33" xfId="124" applyFont="1" applyBorder="1" applyAlignment="1">
      <alignment horizontal="left" vertical="center"/>
      <protection/>
    </xf>
    <xf numFmtId="0" fontId="59" fillId="0" borderId="18" xfId="124" applyFont="1" applyBorder="1" applyAlignment="1">
      <alignment horizontal="left" vertical="center"/>
      <protection/>
    </xf>
    <xf numFmtId="3" fontId="59" fillId="0" borderId="18" xfId="124" applyNumberFormat="1" applyFont="1" applyBorder="1" applyAlignment="1">
      <alignment vertical="center"/>
      <protection/>
    </xf>
    <xf numFmtId="3" fontId="59" fillId="0" borderId="25" xfId="124" applyNumberFormat="1" applyFont="1" applyBorder="1" applyAlignment="1">
      <alignment vertical="center"/>
      <protection/>
    </xf>
    <xf numFmtId="3" fontId="21" fillId="0" borderId="18" xfId="124" applyNumberFormat="1" applyFont="1" applyBorder="1" applyAlignment="1">
      <alignment horizontal="right" vertical="center"/>
      <protection/>
    </xf>
    <xf numFmtId="3" fontId="21" fillId="0" borderId="25" xfId="124" applyNumberFormat="1" applyFont="1" applyBorder="1" applyAlignment="1">
      <alignment horizontal="right" vertical="center"/>
      <protection/>
    </xf>
    <xf numFmtId="0" fontId="21" fillId="0" borderId="32" xfId="124" applyFont="1" applyBorder="1" applyAlignment="1">
      <alignment horizontal="center"/>
      <protection/>
    </xf>
    <xf numFmtId="0" fontId="21" fillId="0" borderId="32" xfId="124" applyFont="1" applyBorder="1" applyAlignment="1">
      <alignment horizontal="left"/>
      <protection/>
    </xf>
    <xf numFmtId="0" fontId="21" fillId="0" borderId="33" xfId="124" applyFont="1" applyBorder="1" applyAlignment="1">
      <alignment horizontal="left"/>
      <protection/>
    </xf>
    <xf numFmtId="3" fontId="21" fillId="0" borderId="18" xfId="124" applyNumberFormat="1" applyFont="1" applyBorder="1" applyAlignment="1">
      <alignment vertical="center"/>
      <protection/>
    </xf>
    <xf numFmtId="3" fontId="21" fillId="0" borderId="25" xfId="124" applyNumberFormat="1" applyFont="1" applyBorder="1" applyAlignment="1">
      <alignment vertical="center"/>
      <protection/>
    </xf>
    <xf numFmtId="0" fontId="21" fillId="0" borderId="32" xfId="124" applyFont="1" applyBorder="1" applyAlignment="1">
      <alignment horizontal="left" vertical="center"/>
      <protection/>
    </xf>
    <xf numFmtId="3" fontId="60" fillId="0" borderId="18" xfId="124" applyNumberFormat="1" applyFont="1" applyFill="1" applyBorder="1" applyAlignment="1">
      <alignment vertical="center"/>
      <protection/>
    </xf>
    <xf numFmtId="3" fontId="60" fillId="0" borderId="25" xfId="124" applyNumberFormat="1" applyFont="1" applyFill="1" applyBorder="1" applyAlignment="1">
      <alignment vertical="center"/>
      <protection/>
    </xf>
    <xf numFmtId="0" fontId="24" fillId="0" borderId="33" xfId="124" applyFont="1" applyFill="1" applyBorder="1" applyAlignment="1">
      <alignment horizontal="left" vertical="center"/>
      <protection/>
    </xf>
    <xf numFmtId="3" fontId="60" fillId="0" borderId="18" xfId="124" applyNumberFormat="1" applyFont="1" applyFill="1" applyBorder="1">
      <alignment/>
      <protection/>
    </xf>
    <xf numFmtId="3" fontId="60" fillId="0" borderId="25" xfId="124" applyNumberFormat="1" applyFont="1" applyFill="1" applyBorder="1">
      <alignment/>
      <protection/>
    </xf>
    <xf numFmtId="0" fontId="81" fillId="0" borderId="0" xfId="120" applyFont="1" applyBorder="1" applyAlignment="1" applyProtection="1">
      <alignment horizontal="center" vertical="center" wrapText="1"/>
      <protection locked="0"/>
    </xf>
    <xf numFmtId="0" fontId="21" fillId="0" borderId="33" xfId="124" applyFont="1" applyBorder="1" applyAlignment="1">
      <alignment vertical="center"/>
      <protection/>
    </xf>
    <xf numFmtId="0" fontId="21" fillId="0" borderId="33" xfId="124" applyFont="1" applyBorder="1" applyAlignment="1">
      <alignment horizontal="center" vertical="center"/>
      <protection/>
    </xf>
    <xf numFmtId="0" fontId="16" fillId="0" borderId="17" xfId="124" applyFont="1" applyBorder="1" applyAlignment="1">
      <alignment horizontal="center" vertical="center"/>
      <protection/>
    </xf>
    <xf numFmtId="0" fontId="16" fillId="0" borderId="18" xfId="124" applyFont="1" applyFill="1" applyBorder="1" applyAlignment="1">
      <alignment horizontal="left" vertical="center"/>
      <protection/>
    </xf>
    <xf numFmtId="3" fontId="59" fillId="0" borderId="18" xfId="124" applyNumberFormat="1" applyFont="1" applyBorder="1">
      <alignment/>
      <protection/>
    </xf>
    <xf numFmtId="0" fontId="24" fillId="0" borderId="33" xfId="124" applyFont="1" applyBorder="1" applyAlignment="1">
      <alignment horizontal="center" vertical="center"/>
      <protection/>
    </xf>
    <xf numFmtId="3" fontId="63" fillId="0" borderId="18" xfId="124" applyNumberFormat="1" applyFont="1" applyBorder="1" applyAlignment="1">
      <alignment vertical="center"/>
      <protection/>
    </xf>
    <xf numFmtId="3" fontId="63" fillId="0" borderId="25" xfId="124" applyNumberFormat="1" applyFont="1" applyBorder="1" applyAlignment="1">
      <alignment vertical="center"/>
      <protection/>
    </xf>
    <xf numFmtId="0" fontId="64" fillId="0" borderId="0" xfId="124" applyFont="1">
      <alignment/>
      <protection/>
    </xf>
    <xf numFmtId="3" fontId="16" fillId="25" borderId="18" xfId="124" applyNumberFormat="1" applyFont="1" applyFill="1" applyBorder="1" applyAlignment="1">
      <alignment vertical="center"/>
      <protection/>
    </xf>
    <xf numFmtId="0" fontId="59" fillId="0" borderId="18" xfId="124" applyFont="1" applyFill="1" applyBorder="1" applyAlignment="1">
      <alignment horizontal="left" vertical="center"/>
      <protection/>
    </xf>
    <xf numFmtId="3" fontId="59" fillId="25" borderId="18" xfId="124" applyNumberFormat="1" applyFont="1" applyFill="1" applyBorder="1" applyAlignment="1">
      <alignment vertical="center"/>
      <protection/>
    </xf>
    <xf numFmtId="0" fontId="21" fillId="0" borderId="35" xfId="124" applyFont="1" applyBorder="1" applyAlignment="1">
      <alignment horizontal="center" vertical="center"/>
      <protection/>
    </xf>
    <xf numFmtId="0" fontId="21" fillId="0" borderId="32" xfId="124" applyFont="1" applyBorder="1" applyAlignment="1">
      <alignment horizontal="center" vertical="center"/>
      <protection/>
    </xf>
    <xf numFmtId="0" fontId="53" fillId="27" borderId="0" xfId="124" applyFill="1">
      <alignment/>
      <protection/>
    </xf>
    <xf numFmtId="0" fontId="53" fillId="0" borderId="0" xfId="124" applyBorder="1">
      <alignment/>
      <protection/>
    </xf>
    <xf numFmtId="0" fontId="49" fillId="0" borderId="0" xfId="119" applyBorder="1">
      <alignment/>
      <protection/>
    </xf>
    <xf numFmtId="0" fontId="67" fillId="0" borderId="0" xfId="124" applyFont="1" applyBorder="1">
      <alignment/>
      <protection/>
    </xf>
    <xf numFmtId="0" fontId="49" fillId="0" borderId="0" xfId="119">
      <alignment/>
      <protection/>
    </xf>
    <xf numFmtId="0" fontId="70" fillId="0" borderId="0" xfId="119" applyFont="1" applyAlignment="1">
      <alignment horizontal="center" wrapText="1"/>
      <protection/>
    </xf>
    <xf numFmtId="0" fontId="70" fillId="0" borderId="0" xfId="119" applyFont="1" applyAlignment="1">
      <alignment wrapText="1"/>
      <protection/>
    </xf>
    <xf numFmtId="0" fontId="71" fillId="0" borderId="0" xfId="119" applyFont="1" applyAlignment="1">
      <alignment wrapText="1"/>
      <protection/>
    </xf>
    <xf numFmtId="0" fontId="47" fillId="0" borderId="0" xfId="119" applyFont="1" applyAlignment="1">
      <alignment horizontal="center" wrapText="1"/>
      <protection/>
    </xf>
    <xf numFmtId="0" fontId="74" fillId="0" borderId="36" xfId="119" applyFont="1" applyBorder="1" applyAlignment="1">
      <alignment horizontal="center" wrapText="1"/>
      <protection/>
    </xf>
    <xf numFmtId="0" fontId="74" fillId="0" borderId="37" xfId="119" applyFont="1" applyBorder="1" applyAlignment="1">
      <alignment horizontal="center" wrapText="1"/>
      <protection/>
    </xf>
    <xf numFmtId="0" fontId="70" fillId="0" borderId="38" xfId="119" applyFont="1" applyBorder="1" applyAlignment="1">
      <alignment wrapText="1"/>
      <protection/>
    </xf>
    <xf numFmtId="0" fontId="70" fillId="0" borderId="19" xfId="119" applyFont="1" applyBorder="1" applyAlignment="1">
      <alignment wrapText="1"/>
      <protection/>
    </xf>
    <xf numFmtId="3" fontId="70" fillId="0" borderId="19" xfId="119" applyNumberFormat="1" applyFont="1" applyBorder="1" applyAlignment="1">
      <alignment horizontal="right" wrapText="1"/>
      <protection/>
    </xf>
    <xf numFmtId="0" fontId="75" fillId="0" borderId="39" xfId="119" applyFont="1" applyBorder="1" applyAlignment="1">
      <alignment wrapText="1"/>
      <protection/>
    </xf>
    <xf numFmtId="0" fontId="75" fillId="0" borderId="18" xfId="119" applyFont="1" applyBorder="1" applyAlignment="1">
      <alignment wrapText="1"/>
      <protection/>
    </xf>
    <xf numFmtId="0" fontId="72" fillId="0" borderId="39" xfId="119" applyFont="1" applyBorder="1" applyAlignment="1">
      <alignment wrapText="1"/>
      <protection/>
    </xf>
    <xf numFmtId="0" fontId="72" fillId="0" borderId="18" xfId="119" applyFont="1" applyBorder="1" applyAlignment="1">
      <alignment wrapText="1"/>
      <protection/>
    </xf>
    <xf numFmtId="3" fontId="72" fillId="0" borderId="18" xfId="119" applyNumberFormat="1" applyFont="1" applyBorder="1" applyAlignment="1">
      <alignment horizontal="right" wrapText="1"/>
      <protection/>
    </xf>
    <xf numFmtId="0" fontId="58" fillId="0" borderId="18" xfId="119" applyFont="1" applyBorder="1" applyAlignment="1">
      <alignment wrapText="1"/>
      <protection/>
    </xf>
    <xf numFmtId="3" fontId="58" fillId="0" borderId="18" xfId="119" applyNumberFormat="1" applyFont="1" applyBorder="1" applyAlignment="1">
      <alignment horizontal="right" wrapText="1"/>
      <protection/>
    </xf>
    <xf numFmtId="0" fontId="70" fillId="0" borderId="39" xfId="119" applyFont="1" applyBorder="1" applyAlignment="1">
      <alignment wrapText="1"/>
      <protection/>
    </xf>
    <xf numFmtId="0" fontId="70" fillId="0" borderId="18" xfId="119" applyFont="1" applyBorder="1" applyAlignment="1">
      <alignment wrapText="1"/>
      <protection/>
    </xf>
    <xf numFmtId="3" fontId="70" fillId="0" borderId="18" xfId="119" applyNumberFormat="1" applyFont="1" applyBorder="1" applyAlignment="1">
      <alignment horizontal="right" wrapText="1"/>
      <protection/>
    </xf>
    <xf numFmtId="0" fontId="49" fillId="0" borderId="0" xfId="119" applyFont="1">
      <alignment/>
      <protection/>
    </xf>
    <xf numFmtId="3" fontId="72" fillId="0" borderId="19" xfId="119" applyNumberFormat="1" applyFont="1" applyBorder="1" applyAlignment="1">
      <alignment horizontal="right" wrapText="1"/>
      <protection/>
    </xf>
    <xf numFmtId="0" fontId="46" fillId="0" borderId="39" xfId="119" applyFont="1" applyBorder="1" applyAlignment="1">
      <alignment wrapText="1"/>
      <protection/>
    </xf>
    <xf numFmtId="0" fontId="46" fillId="0" borderId="18" xfId="119" applyFont="1" applyBorder="1" applyAlignment="1">
      <alignment wrapText="1"/>
      <protection/>
    </xf>
    <xf numFmtId="3" fontId="46" fillId="0" borderId="18" xfId="119" applyNumberFormat="1" applyFont="1" applyBorder="1" applyAlignment="1">
      <alignment horizontal="right" wrapText="1"/>
      <protection/>
    </xf>
    <xf numFmtId="0" fontId="46" fillId="0" borderId="40" xfId="119" applyFont="1" applyBorder="1" applyAlignment="1">
      <alignment wrapText="1"/>
      <protection/>
    </xf>
    <xf numFmtId="0" fontId="46" fillId="0" borderId="41" xfId="119" applyFont="1" applyBorder="1" applyAlignment="1">
      <alignment wrapText="1"/>
      <protection/>
    </xf>
    <xf numFmtId="0" fontId="76" fillId="0" borderId="0" xfId="119" applyFont="1">
      <alignment/>
      <protection/>
    </xf>
    <xf numFmtId="0" fontId="17" fillId="0" borderId="0" xfId="119" applyFont="1" applyAlignment="1">
      <alignment wrapText="1"/>
      <protection/>
    </xf>
    <xf numFmtId="0" fontId="70" fillId="0" borderId="23" xfId="119" applyFont="1" applyBorder="1" applyAlignment="1">
      <alignment wrapText="1"/>
      <protection/>
    </xf>
    <xf numFmtId="0" fontId="65" fillId="0" borderId="0" xfId="119" applyFont="1">
      <alignment/>
      <protection/>
    </xf>
    <xf numFmtId="0" fontId="58" fillId="0" borderId="0" xfId="119" applyFont="1">
      <alignment/>
      <protection/>
    </xf>
    <xf numFmtId="0" fontId="72" fillId="0" borderId="17" xfId="119" applyFont="1" applyBorder="1" applyAlignment="1">
      <alignment wrapText="1"/>
      <protection/>
    </xf>
    <xf numFmtId="0" fontId="70" fillId="0" borderId="17" xfId="119" applyFont="1" applyBorder="1" applyAlignment="1">
      <alignment wrapText="1"/>
      <protection/>
    </xf>
    <xf numFmtId="0" fontId="24" fillId="0" borderId="18" xfId="119" applyFont="1" applyBorder="1" applyAlignment="1">
      <alignment wrapText="1"/>
      <protection/>
    </xf>
    <xf numFmtId="0" fontId="77" fillId="0" borderId="17" xfId="119" applyFont="1" applyBorder="1" applyAlignment="1">
      <alignment wrapText="1"/>
      <protection/>
    </xf>
    <xf numFmtId="0" fontId="77" fillId="0" borderId="18" xfId="119" applyFont="1" applyBorder="1" applyAlignment="1">
      <alignment wrapText="1"/>
      <protection/>
    </xf>
    <xf numFmtId="0" fontId="78" fillId="0" borderId="0" xfId="119" applyFont="1">
      <alignment/>
      <protection/>
    </xf>
    <xf numFmtId="0" fontId="77" fillId="0" borderId="13" xfId="119" applyFont="1" applyBorder="1" applyAlignment="1">
      <alignment wrapText="1"/>
      <protection/>
    </xf>
    <xf numFmtId="0" fontId="77" fillId="0" borderId="14" xfId="119" applyFont="1" applyBorder="1" applyAlignment="1">
      <alignment wrapText="1"/>
      <protection/>
    </xf>
    <xf numFmtId="0" fontId="79" fillId="0" borderId="0" xfId="119" applyFont="1" applyAlignment="1">
      <alignment wrapText="1"/>
      <protection/>
    </xf>
    <xf numFmtId="0" fontId="53" fillId="0" borderId="0" xfId="120">
      <alignment/>
      <protection/>
    </xf>
    <xf numFmtId="0" fontId="82" fillId="0" borderId="0" xfId="120" applyFont="1" applyBorder="1" applyAlignment="1" applyProtection="1">
      <alignment horizontal="centerContinuous"/>
      <protection locked="0"/>
    </xf>
    <xf numFmtId="0" fontId="37" fillId="0" borderId="0" xfId="120" applyFont="1" applyAlignment="1">
      <alignment horizontal="center" wrapText="1"/>
      <protection/>
    </xf>
    <xf numFmtId="0" fontId="37" fillId="0" borderId="0" xfId="120" applyFont="1" applyAlignment="1">
      <alignment horizontal="right" wrapText="1"/>
      <protection/>
    </xf>
    <xf numFmtId="0" fontId="83" fillId="0" borderId="0" xfId="120" applyFont="1" applyBorder="1" applyAlignment="1" applyProtection="1">
      <alignment horizontal="center" vertical="center"/>
      <protection locked="0"/>
    </xf>
    <xf numFmtId="0" fontId="53" fillId="0" borderId="0" xfId="120" applyBorder="1" applyAlignment="1" applyProtection="1">
      <alignment horizontal="centerContinuous" vertical="top"/>
      <protection locked="0"/>
    </xf>
    <xf numFmtId="0" fontId="84" fillId="0" borderId="0" xfId="120" applyFont="1" applyBorder="1" applyAlignment="1" applyProtection="1">
      <alignment horizontal="centerContinuous" vertical="top"/>
      <protection locked="0"/>
    </xf>
    <xf numFmtId="0" fontId="53" fillId="0" borderId="0" xfId="120" applyAlignment="1" applyProtection="1">
      <alignment horizontal="centerContinuous" vertical="top"/>
      <protection locked="0"/>
    </xf>
    <xf numFmtId="0" fontId="84" fillId="0" borderId="42" xfId="120" applyFont="1" applyBorder="1" applyAlignment="1" applyProtection="1">
      <alignment horizontal="centerContinuous" vertical="top"/>
      <protection locked="0"/>
    </xf>
    <xf numFmtId="0" fontId="74" fillId="0" borderId="43" xfId="119" applyFont="1" applyBorder="1" applyAlignment="1">
      <alignment horizontal="center" wrapText="1"/>
      <protection/>
    </xf>
    <xf numFmtId="0" fontId="86" fillId="0" borderId="38" xfId="119" applyFont="1" applyBorder="1" applyAlignment="1">
      <alignment wrapText="1"/>
      <protection/>
    </xf>
    <xf numFmtId="0" fontId="86" fillId="0" borderId="19" xfId="119" applyFont="1" applyBorder="1" applyAlignment="1">
      <alignment wrapText="1"/>
      <protection/>
    </xf>
    <xf numFmtId="3" fontId="86" fillId="0" borderId="19" xfId="119" applyNumberFormat="1" applyFont="1" applyBorder="1" applyAlignment="1">
      <alignment horizontal="right" wrapText="1"/>
      <protection/>
    </xf>
    <xf numFmtId="0" fontId="58" fillId="0" borderId="39" xfId="120" applyFont="1" applyBorder="1" applyProtection="1">
      <alignment/>
      <protection locked="0"/>
    </xf>
    <xf numFmtId="0" fontId="58" fillId="0" borderId="18" xfId="120" applyFont="1" applyBorder="1" applyProtection="1">
      <alignment/>
      <protection locked="0"/>
    </xf>
    <xf numFmtId="3" fontId="58" fillId="0" borderId="18" xfId="120" applyNumberFormat="1" applyFont="1" applyBorder="1">
      <alignment/>
      <protection/>
    </xf>
    <xf numFmtId="0" fontId="86" fillId="0" borderId="39" xfId="119" applyFont="1" applyBorder="1" applyAlignment="1">
      <alignment wrapText="1"/>
      <protection/>
    </xf>
    <xf numFmtId="0" fontId="86" fillId="0" borderId="18" xfId="119" applyFont="1" applyBorder="1" applyAlignment="1">
      <alignment wrapText="1"/>
      <protection/>
    </xf>
    <xf numFmtId="3" fontId="70" fillId="0" borderId="44" xfId="119" applyNumberFormat="1" applyFont="1" applyBorder="1" applyAlignment="1">
      <alignment wrapText="1"/>
      <protection/>
    </xf>
    <xf numFmtId="0" fontId="46" fillId="0" borderId="0" xfId="119" applyFont="1" applyBorder="1" applyAlignment="1">
      <alignment wrapText="1"/>
      <protection/>
    </xf>
    <xf numFmtId="0" fontId="58" fillId="0" borderId="0" xfId="120" applyFont="1" applyBorder="1">
      <alignment/>
      <protection/>
    </xf>
    <xf numFmtId="0" fontId="58" fillId="0" borderId="45" xfId="120" applyFont="1" applyBorder="1">
      <alignment/>
      <protection/>
    </xf>
    <xf numFmtId="0" fontId="21" fillId="0" borderId="45" xfId="120" applyFont="1" applyBorder="1">
      <alignment/>
      <protection/>
    </xf>
    <xf numFmtId="0" fontId="87" fillId="0" borderId="18" xfId="119" applyFont="1" applyBorder="1" applyAlignment="1">
      <alignment wrapText="1"/>
      <protection/>
    </xf>
    <xf numFmtId="0" fontId="49" fillId="0" borderId="0" xfId="119" applyFill="1" applyAlignment="1" applyProtection="1">
      <alignment vertical="center" wrapText="1"/>
      <protection/>
    </xf>
    <xf numFmtId="3" fontId="21" fillId="0" borderId="0" xfId="120" applyNumberFormat="1" applyFont="1" applyBorder="1">
      <alignment/>
      <protection/>
    </xf>
    <xf numFmtId="0" fontId="58" fillId="0" borderId="0" xfId="120" applyFont="1">
      <alignment/>
      <protection/>
    </xf>
    <xf numFmtId="0" fontId="21" fillId="0" borderId="0" xfId="120" applyFont="1" applyBorder="1">
      <alignment/>
      <protection/>
    </xf>
    <xf numFmtId="0" fontId="39" fillId="0" borderId="20" xfId="119" applyFont="1" applyFill="1" applyBorder="1" applyAlignment="1" applyProtection="1">
      <alignment horizontal="left" vertical="center"/>
      <protection/>
    </xf>
    <xf numFmtId="0" fontId="31" fillId="0" borderId="46" xfId="119" applyFont="1" applyFill="1" applyBorder="1" applyAlignment="1" applyProtection="1">
      <alignment vertical="center" wrapText="1"/>
      <protection/>
    </xf>
    <xf numFmtId="0" fontId="31" fillId="0" borderId="47" xfId="119" applyFont="1" applyFill="1" applyBorder="1" applyAlignment="1" applyProtection="1">
      <alignment vertical="center" wrapText="1"/>
      <protection/>
    </xf>
    <xf numFmtId="0" fontId="21" fillId="0" borderId="0" xfId="124" applyFont="1" applyAlignment="1">
      <alignment horizontal="center"/>
      <protection/>
    </xf>
    <xf numFmtId="0" fontId="88" fillId="0" borderId="0" xfId="124" applyFont="1">
      <alignment/>
      <protection/>
    </xf>
    <xf numFmtId="0" fontId="27" fillId="0" borderId="0" xfId="124" applyFont="1" applyAlignment="1">
      <alignment horizontal="right"/>
      <protection/>
    </xf>
    <xf numFmtId="0" fontId="65" fillId="0" borderId="0" xfId="124" applyFont="1">
      <alignment/>
      <protection/>
    </xf>
    <xf numFmtId="0" fontId="24" fillId="14" borderId="19" xfId="109" applyFont="1" applyFill="1" applyBorder="1" applyAlignment="1">
      <alignment horizontal="center" vertical="center" wrapText="1"/>
      <protection/>
    </xf>
    <xf numFmtId="0" fontId="24" fillId="14" borderId="48" xfId="109" applyFont="1" applyFill="1" applyBorder="1" applyAlignment="1">
      <alignment horizontal="right" vertical="center" wrapText="1"/>
      <protection/>
    </xf>
    <xf numFmtId="0" fontId="88" fillId="0" borderId="0" xfId="124" applyFont="1" applyAlignment="1">
      <alignment wrapText="1"/>
      <protection/>
    </xf>
    <xf numFmtId="0" fontId="24" fillId="14" borderId="49" xfId="109" applyFont="1" applyFill="1" applyBorder="1" applyAlignment="1">
      <alignment horizontal="center" vertical="center"/>
      <protection/>
    </xf>
    <xf numFmtId="0" fontId="24" fillId="14" borderId="50" xfId="109" applyFont="1" applyFill="1" applyBorder="1" applyAlignment="1">
      <alignment horizontal="center" vertical="center"/>
      <protection/>
    </xf>
    <xf numFmtId="3" fontId="24" fillId="0" borderId="51" xfId="109" applyNumberFormat="1" applyFont="1" applyFill="1" applyBorder="1">
      <alignment/>
      <protection/>
    </xf>
    <xf numFmtId="4" fontId="24" fillId="0" borderId="52" xfId="109" applyNumberFormat="1" applyFont="1" applyFill="1" applyBorder="1">
      <alignment/>
      <protection/>
    </xf>
    <xf numFmtId="3" fontId="24" fillId="0" borderId="52" xfId="109" applyNumberFormat="1" applyFont="1" applyFill="1" applyBorder="1">
      <alignment/>
      <protection/>
    </xf>
    <xf numFmtId="3" fontId="65" fillId="0" borderId="52" xfId="107" applyNumberFormat="1" applyFont="1" applyFill="1" applyBorder="1" applyAlignment="1">
      <alignment horizontal="center" vertical="center"/>
      <protection/>
    </xf>
    <xf numFmtId="4" fontId="65" fillId="0" borderId="52" xfId="107" applyNumberFormat="1" applyFont="1" applyFill="1" applyBorder="1" applyAlignment="1">
      <alignment vertical="center"/>
      <protection/>
    </xf>
    <xf numFmtId="3" fontId="65" fillId="0" borderId="52" xfId="107" applyNumberFormat="1" applyFont="1" applyFill="1" applyBorder="1" applyAlignment="1">
      <alignment vertical="center"/>
      <protection/>
    </xf>
    <xf numFmtId="3" fontId="24" fillId="0" borderId="52" xfId="107" applyNumberFormat="1" applyFont="1" applyFill="1" applyBorder="1" applyAlignment="1">
      <alignment vertical="center"/>
      <protection/>
    </xf>
    <xf numFmtId="3" fontId="24" fillId="24" borderId="52" xfId="109" applyNumberFormat="1" applyFont="1" applyFill="1" applyBorder="1">
      <alignment/>
      <protection/>
    </xf>
    <xf numFmtId="173" fontId="65" fillId="0" borderId="52" xfId="109" applyNumberFormat="1" applyFont="1" applyFill="1" applyBorder="1">
      <alignment/>
      <protection/>
    </xf>
    <xf numFmtId="3" fontId="65" fillId="0" borderId="52" xfId="109" applyNumberFormat="1" applyFont="1" applyFill="1" applyBorder="1">
      <alignment/>
      <protection/>
    </xf>
    <xf numFmtId="3" fontId="65" fillId="0" borderId="53" xfId="107" applyNumberFormat="1" applyFont="1" applyFill="1" applyBorder="1" applyAlignment="1">
      <alignment vertical="center"/>
      <protection/>
    </xf>
    <xf numFmtId="3" fontId="65" fillId="0" borderId="18" xfId="107" applyNumberFormat="1" applyFont="1" applyFill="1" applyBorder="1" applyAlignment="1">
      <alignment vertical="center"/>
      <protection/>
    </xf>
    <xf numFmtId="3" fontId="65" fillId="0" borderId="18" xfId="109" applyNumberFormat="1" applyFont="1" applyFill="1" applyBorder="1">
      <alignment/>
      <protection/>
    </xf>
    <xf numFmtId="3" fontId="24" fillId="24" borderId="18" xfId="109" applyNumberFormat="1" applyFont="1" applyFill="1" applyBorder="1">
      <alignment/>
      <protection/>
    </xf>
    <xf numFmtId="3" fontId="24" fillId="0" borderId="19" xfId="109" applyNumberFormat="1" applyFont="1" applyFill="1" applyBorder="1">
      <alignment/>
      <protection/>
    </xf>
    <xf numFmtId="3" fontId="65" fillId="0" borderId="54" xfId="107" applyNumberFormat="1" applyFont="1" applyFill="1" applyBorder="1" applyAlignment="1">
      <alignment vertical="center"/>
      <protection/>
    </xf>
    <xf numFmtId="4" fontId="65" fillId="0" borderId="55" xfId="109" applyNumberFormat="1" applyFont="1" applyFill="1" applyBorder="1">
      <alignment/>
      <protection/>
    </xf>
    <xf numFmtId="0" fontId="65" fillId="0" borderId="55" xfId="114" applyFont="1" applyBorder="1">
      <alignment/>
      <protection/>
    </xf>
    <xf numFmtId="173" fontId="24" fillId="24" borderId="18" xfId="109" applyNumberFormat="1" applyFont="1" applyFill="1" applyBorder="1">
      <alignment/>
      <protection/>
    </xf>
    <xf numFmtId="0" fontId="24" fillId="24" borderId="18" xfId="114" applyFont="1" applyFill="1" applyBorder="1">
      <alignment/>
      <protection/>
    </xf>
    <xf numFmtId="3" fontId="24" fillId="24" borderId="18" xfId="107" applyNumberFormat="1" applyFont="1" applyFill="1" applyBorder="1" applyAlignment="1">
      <alignment vertical="center"/>
      <protection/>
    </xf>
    <xf numFmtId="0" fontId="88" fillId="25" borderId="0" xfId="124" applyFont="1" applyFill="1">
      <alignment/>
      <protection/>
    </xf>
    <xf numFmtId="166" fontId="0" fillId="0" borderId="0" xfId="116" applyNumberFormat="1" applyFill="1" applyAlignment="1" applyProtection="1">
      <alignment vertical="center" wrapText="1"/>
      <protection/>
    </xf>
    <xf numFmtId="166" fontId="0" fillId="0" borderId="0" xfId="116" applyNumberFormat="1" applyFill="1" applyAlignment="1" applyProtection="1">
      <alignment horizontal="center" vertical="center" wrapText="1"/>
      <protection/>
    </xf>
    <xf numFmtId="0" fontId="49" fillId="0" borderId="0" xfId="112">
      <alignment/>
      <protection/>
    </xf>
    <xf numFmtId="0" fontId="72" fillId="0" borderId="18" xfId="112" applyFont="1" applyBorder="1" applyAlignment="1">
      <alignment horizontal="center" vertical="distributed"/>
      <protection/>
    </xf>
    <xf numFmtId="3" fontId="16" fillId="0" borderId="18" xfId="110" applyNumberFormat="1" applyFont="1" applyBorder="1">
      <alignment/>
      <protection/>
    </xf>
    <xf numFmtId="0" fontId="58" fillId="0" borderId="18" xfId="110" applyFont="1" applyBorder="1" applyAlignment="1">
      <alignment vertical="distributed"/>
      <protection/>
    </xf>
    <xf numFmtId="0" fontId="37" fillId="0" borderId="18" xfId="110" applyFont="1" applyBorder="1" applyAlignment="1">
      <alignment vertical="distributed"/>
      <protection/>
    </xf>
    <xf numFmtId="3" fontId="46" fillId="0" borderId="18" xfId="112" applyNumberFormat="1" applyFont="1" applyBorder="1">
      <alignment/>
      <protection/>
    </xf>
    <xf numFmtId="3" fontId="48" fillId="0" borderId="18" xfId="112" applyNumberFormat="1" applyFont="1" applyBorder="1">
      <alignment/>
      <protection/>
    </xf>
    <xf numFmtId="0" fontId="72" fillId="0" borderId="18" xfId="112" applyFont="1" applyBorder="1" applyAlignment="1">
      <alignment horizontal="center"/>
      <protection/>
    </xf>
    <xf numFmtId="3" fontId="21" fillId="0" borderId="18" xfId="110" applyNumberFormat="1" applyFont="1" applyBorder="1">
      <alignment/>
      <protection/>
    </xf>
    <xf numFmtId="0" fontId="49" fillId="0" borderId="0" xfId="112" applyFont="1">
      <alignment/>
      <protection/>
    </xf>
    <xf numFmtId="0" fontId="58" fillId="0" borderId="0" xfId="124" applyFont="1">
      <alignment/>
      <protection/>
    </xf>
    <xf numFmtId="0" fontId="58" fillId="0" borderId="0" xfId="124" applyFont="1" applyAlignment="1">
      <alignment/>
      <protection/>
    </xf>
    <xf numFmtId="0" fontId="24" fillId="0" borderId="0" xfId="124" applyFont="1">
      <alignment/>
      <protection/>
    </xf>
    <xf numFmtId="0" fontId="93" fillId="25" borderId="0" xfId="124" applyFont="1" applyFill="1" applyBorder="1" applyAlignment="1">
      <alignment horizontal="center" vertical="center"/>
      <protection/>
    </xf>
    <xf numFmtId="0" fontId="94" fillId="25" borderId="0" xfId="124" applyFont="1" applyFill="1">
      <alignment/>
      <protection/>
    </xf>
    <xf numFmtId="0" fontId="58" fillId="0" borderId="18" xfId="124" applyFont="1" applyBorder="1">
      <alignment/>
      <protection/>
    </xf>
    <xf numFmtId="0" fontId="95" fillId="0" borderId="18" xfId="124" applyFont="1" applyBorder="1" applyAlignment="1">
      <alignment horizontal="left" vertical="center"/>
      <protection/>
    </xf>
    <xf numFmtId="0" fontId="59" fillId="0" borderId="18" xfId="124" applyFont="1" applyBorder="1" applyAlignment="1">
      <alignment vertical="center"/>
      <protection/>
    </xf>
    <xf numFmtId="0" fontId="96" fillId="0" borderId="0" xfId="124" applyFont="1" applyFill="1" applyBorder="1" applyAlignment="1">
      <alignment vertical="center"/>
      <protection/>
    </xf>
    <xf numFmtId="0" fontId="97" fillId="0" borderId="0" xfId="124" applyFont="1" applyFill="1" applyBorder="1" applyAlignment="1">
      <alignment vertical="center"/>
      <protection/>
    </xf>
    <xf numFmtId="0" fontId="96" fillId="0" borderId="0" xfId="124" applyFont="1" applyFill="1" applyBorder="1">
      <alignment/>
      <protection/>
    </xf>
    <xf numFmtId="49" fontId="16" fillId="0" borderId="18" xfId="124" applyNumberFormat="1" applyFont="1" applyBorder="1" applyAlignment="1">
      <alignment horizontal="center" vertical="distributed"/>
      <protection/>
    </xf>
    <xf numFmtId="0" fontId="16" fillId="0" borderId="18" xfId="124" applyFont="1" applyBorder="1" applyAlignment="1">
      <alignment horizontal="center" vertical="center"/>
      <protection/>
    </xf>
    <xf numFmtId="3" fontId="16" fillId="0" borderId="18" xfId="124" applyNumberFormat="1" applyFont="1" applyBorder="1" applyAlignment="1">
      <alignment horizontal="center" vertical="center"/>
      <protection/>
    </xf>
    <xf numFmtId="3" fontId="21" fillId="0" borderId="18" xfId="124" applyNumberFormat="1" applyFont="1" applyBorder="1" applyAlignment="1">
      <alignment horizontal="center" vertical="center"/>
      <protection/>
    </xf>
    <xf numFmtId="0" fontId="96" fillId="0" borderId="0" xfId="124" applyFont="1" applyFill="1" applyBorder="1" applyAlignment="1">
      <alignment horizontal="left" vertical="center"/>
      <protection/>
    </xf>
    <xf numFmtId="0" fontId="98" fillId="0" borderId="0" xfId="124" applyFont="1" applyFill="1" applyBorder="1" applyAlignment="1">
      <alignment horizontal="left" vertical="center"/>
      <protection/>
    </xf>
    <xf numFmtId="3" fontId="96" fillId="0" borderId="0" xfId="124" applyNumberFormat="1" applyFont="1" applyFill="1" applyBorder="1" applyAlignment="1">
      <alignment vertical="center"/>
      <protection/>
    </xf>
    <xf numFmtId="0" fontId="16" fillId="0" borderId="18" xfId="124" applyFont="1" applyFill="1" applyBorder="1" applyAlignment="1">
      <alignment horizontal="center" vertical="center"/>
      <protection/>
    </xf>
    <xf numFmtId="0" fontId="97" fillId="0" borderId="0" xfId="124" applyFont="1" applyFill="1" applyBorder="1" applyAlignment="1">
      <alignment horizontal="left" vertical="center"/>
      <protection/>
    </xf>
    <xf numFmtId="3" fontId="97" fillId="0" borderId="0" xfId="124" applyNumberFormat="1" applyFont="1" applyFill="1" applyBorder="1" applyAlignment="1">
      <alignment vertical="center"/>
      <protection/>
    </xf>
    <xf numFmtId="173" fontId="96" fillId="0" borderId="0" xfId="124" applyNumberFormat="1" applyFont="1" applyFill="1" applyBorder="1" applyAlignment="1">
      <alignment vertical="center"/>
      <protection/>
    </xf>
    <xf numFmtId="3" fontId="97" fillId="0" borderId="0" xfId="124" applyNumberFormat="1" applyFont="1" applyFill="1" applyBorder="1" applyAlignment="1">
      <alignment vertical="center"/>
      <protection/>
    </xf>
    <xf numFmtId="173" fontId="97" fillId="0" borderId="0" xfId="124" applyNumberFormat="1" applyFont="1" applyFill="1" applyBorder="1" applyAlignment="1">
      <alignment vertical="center"/>
      <protection/>
    </xf>
    <xf numFmtId="173" fontId="97" fillId="0" borderId="0" xfId="124" applyNumberFormat="1" applyFont="1" applyFill="1" applyBorder="1" applyAlignment="1">
      <alignment vertical="center"/>
      <protection/>
    </xf>
    <xf numFmtId="49" fontId="16" fillId="25" borderId="18" xfId="124" applyNumberFormat="1" applyFont="1" applyFill="1" applyBorder="1" applyAlignment="1">
      <alignment horizontal="center" vertical="distributed"/>
      <protection/>
    </xf>
    <xf numFmtId="0" fontId="16" fillId="25" borderId="18" xfId="124" applyFont="1" applyFill="1" applyBorder="1" applyAlignment="1">
      <alignment horizontal="center" vertical="center"/>
      <protection/>
    </xf>
    <xf numFmtId="3" fontId="16" fillId="25" borderId="18" xfId="124" applyNumberFormat="1" applyFont="1" applyFill="1" applyBorder="1" applyAlignment="1">
      <alignment horizontal="center" vertical="center"/>
      <protection/>
    </xf>
    <xf numFmtId="0" fontId="96" fillId="25" borderId="0" xfId="124" applyFont="1" applyFill="1" applyBorder="1" applyAlignment="1">
      <alignment horizontal="left" vertical="center"/>
      <protection/>
    </xf>
    <xf numFmtId="0" fontId="96" fillId="25" borderId="0" xfId="124" applyFont="1" applyFill="1" applyBorder="1">
      <alignment/>
      <protection/>
    </xf>
    <xf numFmtId="3" fontId="96" fillId="25" borderId="0" xfId="124" applyNumberFormat="1" applyFont="1" applyFill="1" applyBorder="1" applyAlignment="1">
      <alignment vertical="center"/>
      <protection/>
    </xf>
    <xf numFmtId="0" fontId="53" fillId="25" borderId="0" xfId="124" applyFill="1">
      <alignment/>
      <protection/>
    </xf>
    <xf numFmtId="0" fontId="61" fillId="25" borderId="18" xfId="124" applyFont="1" applyFill="1" applyBorder="1" applyAlignment="1">
      <alignment horizontal="center"/>
      <protection/>
    </xf>
    <xf numFmtId="0" fontId="61" fillId="25" borderId="18" xfId="124" applyFont="1" applyFill="1" applyBorder="1" applyAlignment="1">
      <alignment horizontal="center" vertical="center"/>
      <protection/>
    </xf>
    <xf numFmtId="0" fontId="92" fillId="25" borderId="18" xfId="124" applyFont="1" applyFill="1" applyBorder="1" applyAlignment="1">
      <alignment horizontal="center" vertical="center"/>
      <protection/>
    </xf>
    <xf numFmtId="3" fontId="61" fillId="25" borderId="18" xfId="124" applyNumberFormat="1" applyFont="1" applyFill="1" applyBorder="1" applyAlignment="1">
      <alignment horizontal="center" vertical="center"/>
      <protection/>
    </xf>
    <xf numFmtId="0" fontId="94" fillId="25" borderId="0" xfId="124" applyFont="1" applyFill="1" applyBorder="1" applyAlignment="1">
      <alignment horizontal="left" vertical="center"/>
      <protection/>
    </xf>
    <xf numFmtId="0" fontId="93" fillId="25" borderId="0" xfId="124" applyFont="1" applyFill="1" applyBorder="1" applyAlignment="1">
      <alignment horizontal="left" vertical="center"/>
      <protection/>
    </xf>
    <xf numFmtId="3" fontId="93" fillId="25" borderId="0" xfId="124" applyNumberFormat="1" applyFont="1" applyFill="1" applyBorder="1" applyAlignment="1">
      <alignment vertical="center"/>
      <protection/>
    </xf>
    <xf numFmtId="173" fontId="94" fillId="25" borderId="0" xfId="124" applyNumberFormat="1" applyFont="1" applyFill="1" applyBorder="1" applyAlignment="1">
      <alignment vertical="center"/>
      <protection/>
    </xf>
    <xf numFmtId="3" fontId="93" fillId="25" borderId="0" xfId="124" applyNumberFormat="1" applyFont="1" applyFill="1" applyBorder="1" applyAlignment="1">
      <alignment vertical="center"/>
      <protection/>
    </xf>
    <xf numFmtId="173" fontId="93" fillId="25" borderId="0" xfId="124" applyNumberFormat="1" applyFont="1" applyFill="1" applyBorder="1" applyAlignment="1">
      <alignment vertical="center"/>
      <protection/>
    </xf>
    <xf numFmtId="173" fontId="93" fillId="25" borderId="0" xfId="124" applyNumberFormat="1" applyFont="1" applyFill="1" applyBorder="1" applyAlignment="1">
      <alignment vertical="center"/>
      <protection/>
    </xf>
    <xf numFmtId="0" fontId="96" fillId="0" borderId="0" xfId="124" applyFont="1" applyFill="1" applyBorder="1" applyAlignment="1">
      <alignment horizontal="right" vertical="center"/>
      <protection/>
    </xf>
    <xf numFmtId="3" fontId="96" fillId="0" borderId="0" xfId="124" applyNumberFormat="1" applyFont="1" applyFill="1" applyBorder="1" applyAlignment="1">
      <alignment vertical="center"/>
      <protection/>
    </xf>
    <xf numFmtId="0" fontId="94" fillId="25" borderId="0" xfId="124" applyFont="1" applyFill="1" applyBorder="1" applyAlignment="1">
      <alignment horizontal="right" vertical="center"/>
      <protection/>
    </xf>
    <xf numFmtId="0" fontId="99" fillId="25" borderId="0" xfId="124" applyFont="1" applyFill="1" applyBorder="1" applyAlignment="1">
      <alignment horizontal="left" vertical="center"/>
      <protection/>
    </xf>
    <xf numFmtId="0" fontId="94" fillId="25" borderId="0" xfId="124" applyFont="1" applyFill="1" applyBorder="1">
      <alignment/>
      <protection/>
    </xf>
    <xf numFmtId="3" fontId="94" fillId="25" borderId="0" xfId="124" applyNumberFormat="1" applyFont="1" applyFill="1" applyBorder="1" applyAlignment="1">
      <alignment vertical="center"/>
      <protection/>
    </xf>
    <xf numFmtId="3" fontId="21" fillId="25" borderId="18" xfId="124" applyNumberFormat="1" applyFont="1" applyFill="1" applyBorder="1" applyAlignment="1">
      <alignment horizontal="center" vertical="center"/>
      <protection/>
    </xf>
    <xf numFmtId="0" fontId="96" fillId="25" borderId="0" xfId="124" applyFont="1" applyFill="1" applyBorder="1" applyAlignment="1">
      <alignment horizontal="right" vertical="center"/>
      <protection/>
    </xf>
    <xf numFmtId="173" fontId="96" fillId="25" borderId="0" xfId="124" applyNumberFormat="1" applyFont="1" applyFill="1" applyBorder="1" applyAlignment="1">
      <alignment vertical="center"/>
      <protection/>
    </xf>
    <xf numFmtId="3" fontId="97" fillId="25" borderId="0" xfId="124" applyNumberFormat="1" applyFont="1" applyFill="1" applyBorder="1" applyAlignment="1">
      <alignment vertical="center"/>
      <protection/>
    </xf>
    <xf numFmtId="0" fontId="53" fillId="25" borderId="0" xfId="124" applyFill="1" applyBorder="1">
      <alignment/>
      <protection/>
    </xf>
    <xf numFmtId="49" fontId="21" fillId="25" borderId="18" xfId="124" applyNumberFormat="1" applyFont="1" applyFill="1" applyBorder="1" applyAlignment="1">
      <alignment horizontal="center" vertical="distributed"/>
      <protection/>
    </xf>
    <xf numFmtId="0" fontId="21" fillId="25" borderId="18" xfId="124" applyFont="1" applyFill="1" applyBorder="1" applyAlignment="1">
      <alignment horizontal="center" vertical="center"/>
      <protection/>
    </xf>
    <xf numFmtId="0" fontId="97" fillId="0" borderId="0" xfId="124" applyFont="1" applyFill="1" applyBorder="1">
      <alignment/>
      <protection/>
    </xf>
    <xf numFmtId="49" fontId="61" fillId="25" borderId="18" xfId="124" applyNumberFormat="1" applyFont="1" applyFill="1" applyBorder="1" applyAlignment="1">
      <alignment horizontal="center" vertical="distributed"/>
      <protection/>
    </xf>
    <xf numFmtId="3" fontId="94" fillId="25" borderId="0" xfId="124" applyNumberFormat="1" applyFont="1" applyFill="1" applyBorder="1" applyAlignment="1">
      <alignment vertical="center"/>
      <protection/>
    </xf>
    <xf numFmtId="49" fontId="21" fillId="0" borderId="18" xfId="124" applyNumberFormat="1" applyFont="1" applyBorder="1" applyAlignment="1">
      <alignment horizontal="center" vertical="distributed"/>
      <protection/>
    </xf>
    <xf numFmtId="0" fontId="21" fillId="0" borderId="18" xfId="124" applyFont="1" applyBorder="1" applyAlignment="1">
      <alignment horizontal="center" vertical="center"/>
      <protection/>
    </xf>
    <xf numFmtId="0" fontId="16" fillId="0" borderId="18" xfId="124" applyFont="1" applyBorder="1" applyAlignment="1">
      <alignment horizontal="center" vertical="distributed"/>
      <protection/>
    </xf>
    <xf numFmtId="0" fontId="16" fillId="25" borderId="18" xfId="124" applyFont="1" applyFill="1" applyBorder="1" applyAlignment="1">
      <alignment horizontal="center"/>
      <protection/>
    </xf>
    <xf numFmtId="3" fontId="96" fillId="25" borderId="0" xfId="124" applyNumberFormat="1" applyFont="1" applyFill="1" applyBorder="1" applyAlignment="1">
      <alignment vertical="center"/>
      <protection/>
    </xf>
    <xf numFmtId="0" fontId="92" fillId="25" borderId="18" xfId="124" applyFont="1" applyFill="1" applyBorder="1">
      <alignment/>
      <protection/>
    </xf>
    <xf numFmtId="0" fontId="59" fillId="0" borderId="18" xfId="124" applyFont="1" applyBorder="1" applyAlignment="1">
      <alignment horizontal="center" vertical="center"/>
      <protection/>
    </xf>
    <xf numFmtId="49" fontId="92" fillId="25" borderId="18" xfId="124" applyNumberFormat="1" applyFont="1" applyFill="1" applyBorder="1" applyAlignment="1">
      <alignment horizontal="center"/>
      <protection/>
    </xf>
    <xf numFmtId="0" fontId="93" fillId="25" borderId="0" xfId="124" applyFont="1" applyFill="1" applyBorder="1" applyAlignment="1">
      <alignment horizontal="right" vertical="center"/>
      <protection/>
    </xf>
    <xf numFmtId="0" fontId="93" fillId="25" borderId="0" xfId="124" applyFont="1" applyFill="1" applyBorder="1" applyAlignment="1">
      <alignment horizontal="left" vertical="center"/>
      <protection/>
    </xf>
    <xf numFmtId="0" fontId="53" fillId="0" borderId="0" xfId="124" applyAlignment="1">
      <alignment/>
      <protection/>
    </xf>
    <xf numFmtId="0" fontId="37" fillId="25" borderId="44" xfId="124" applyFont="1" applyFill="1" applyBorder="1" applyAlignment="1">
      <alignment horizontal="center" vertical="center" wrapText="1"/>
      <protection/>
    </xf>
    <xf numFmtId="0" fontId="37" fillId="25" borderId="18" xfId="124" applyFont="1" applyFill="1" applyBorder="1" applyAlignment="1">
      <alignment horizontal="center" vertical="center" wrapText="1"/>
      <protection/>
    </xf>
    <xf numFmtId="0" fontId="100" fillId="0" borderId="0" xfId="124" applyFont="1">
      <alignment/>
      <protection/>
    </xf>
    <xf numFmtId="0" fontId="21" fillId="25" borderId="18" xfId="124" applyFont="1" applyFill="1" applyBorder="1" applyAlignment="1">
      <alignment horizontal="center" vertical="distributed"/>
      <protection/>
    </xf>
    <xf numFmtId="0" fontId="21" fillId="25" borderId="48" xfId="124" applyFont="1" applyFill="1" applyBorder="1" applyAlignment="1">
      <alignment horizontal="center" vertical="distributed"/>
      <protection/>
    </xf>
    <xf numFmtId="0" fontId="65" fillId="25" borderId="48" xfId="124" applyFont="1" applyFill="1" applyBorder="1" applyAlignment="1">
      <alignment horizontal="center" vertical="distributed"/>
      <protection/>
    </xf>
    <xf numFmtId="0" fontId="59" fillId="25" borderId="48" xfId="124" applyFont="1" applyFill="1" applyBorder="1" applyAlignment="1">
      <alignment horizontal="left" vertical="center"/>
      <protection/>
    </xf>
    <xf numFmtId="0" fontId="65" fillId="25" borderId="19" xfId="124" applyFont="1" applyFill="1" applyBorder="1" applyAlignment="1">
      <alignment horizontal="right" vertical="distributed"/>
      <protection/>
    </xf>
    <xf numFmtId="0" fontId="65" fillId="25" borderId="19" xfId="124" applyFont="1" applyFill="1" applyBorder="1" applyAlignment="1">
      <alignment horizontal="center" vertical="distributed"/>
      <protection/>
    </xf>
    <xf numFmtId="0" fontId="65" fillId="25" borderId="18" xfId="124" applyFont="1" applyFill="1" applyBorder="1" applyAlignment="1">
      <alignment horizontal="center" vertical="distributed"/>
      <protection/>
    </xf>
    <xf numFmtId="0" fontId="21" fillId="25" borderId="18" xfId="124" applyFont="1" applyFill="1" applyBorder="1" applyAlignment="1">
      <alignment horizontal="center"/>
      <protection/>
    </xf>
    <xf numFmtId="49" fontId="16" fillId="25" borderId="33" xfId="124" applyNumberFormat="1" applyFont="1" applyFill="1" applyBorder="1" applyAlignment="1">
      <alignment horizontal="center" vertical="center"/>
      <protection/>
    </xf>
    <xf numFmtId="0" fontId="16" fillId="25" borderId="33" xfId="124" applyFont="1" applyFill="1" applyBorder="1" applyAlignment="1">
      <alignment horizontal="center" vertical="center"/>
      <protection/>
    </xf>
    <xf numFmtId="49" fontId="16" fillId="25" borderId="18" xfId="124" applyNumberFormat="1" applyFont="1" applyFill="1" applyBorder="1" applyAlignment="1">
      <alignment horizontal="center" vertical="center"/>
      <protection/>
    </xf>
    <xf numFmtId="49" fontId="16" fillId="25" borderId="19" xfId="124" applyNumberFormat="1" applyFont="1" applyFill="1" applyBorder="1" applyAlignment="1">
      <alignment horizontal="center" vertical="center"/>
      <protection/>
    </xf>
    <xf numFmtId="0" fontId="37" fillId="25" borderId="18" xfId="124" applyFont="1" applyFill="1" applyBorder="1" applyAlignment="1">
      <alignment horizontal="center"/>
      <protection/>
    </xf>
    <xf numFmtId="49" fontId="16" fillId="25" borderId="48" xfId="124" applyNumberFormat="1" applyFont="1" applyFill="1" applyBorder="1" applyAlignment="1">
      <alignment horizontal="center" vertical="center"/>
      <protection/>
    </xf>
    <xf numFmtId="0" fontId="59" fillId="25" borderId="18" xfId="124" applyFont="1" applyFill="1" applyBorder="1" applyAlignment="1">
      <alignment horizontal="center"/>
      <protection/>
    </xf>
    <xf numFmtId="0" fontId="101" fillId="25" borderId="33" xfId="124" applyFont="1" applyFill="1" applyBorder="1">
      <alignment/>
      <protection/>
    </xf>
    <xf numFmtId="0" fontId="60" fillId="25" borderId="33" xfId="124" applyFont="1" applyFill="1" applyBorder="1" applyAlignment="1">
      <alignment horizontal="center" vertical="distributed"/>
      <protection/>
    </xf>
    <xf numFmtId="0" fontId="59" fillId="25" borderId="18" xfId="124" applyFont="1" applyFill="1" applyBorder="1" applyAlignment="1">
      <alignment vertical="center"/>
      <protection/>
    </xf>
    <xf numFmtId="3" fontId="59" fillId="25" borderId="18" xfId="128" applyNumberFormat="1" applyFont="1" applyFill="1" applyBorder="1" applyAlignment="1">
      <alignment horizontal="center" vertical="center"/>
    </xf>
    <xf numFmtId="0" fontId="102" fillId="0" borderId="0" xfId="124" applyFont="1">
      <alignment/>
      <protection/>
    </xf>
    <xf numFmtId="0" fontId="58" fillId="25" borderId="33" xfId="124" applyFont="1" applyFill="1" applyBorder="1">
      <alignment/>
      <protection/>
    </xf>
    <xf numFmtId="0" fontId="16" fillId="25" borderId="33" xfId="124" applyFont="1" applyFill="1" applyBorder="1" applyAlignment="1">
      <alignment horizontal="center" vertical="distributed"/>
      <protection/>
    </xf>
    <xf numFmtId="0" fontId="21" fillId="25" borderId="33" xfId="124" applyFont="1" applyFill="1" applyBorder="1" applyAlignment="1">
      <alignment vertical="center"/>
      <protection/>
    </xf>
    <xf numFmtId="3" fontId="21" fillId="25" borderId="18" xfId="128" applyNumberFormat="1" applyFont="1" applyFill="1" applyBorder="1" applyAlignment="1">
      <alignment horizontal="center" vertical="center"/>
    </xf>
    <xf numFmtId="0" fontId="58" fillId="25" borderId="18" xfId="124" applyFont="1" applyFill="1" applyBorder="1">
      <alignment/>
      <protection/>
    </xf>
    <xf numFmtId="0" fontId="59" fillId="25" borderId="18" xfId="124" applyFont="1" applyFill="1" applyBorder="1" applyAlignment="1">
      <alignment horizontal="center" vertical="center"/>
      <protection/>
    </xf>
    <xf numFmtId="0" fontId="60" fillId="25" borderId="18" xfId="124" applyFont="1" applyFill="1" applyBorder="1" applyAlignment="1">
      <alignment horizontal="center" vertical="center"/>
      <protection/>
    </xf>
    <xf numFmtId="0" fontId="101" fillId="25" borderId="0" xfId="124" applyFont="1" applyFill="1" applyAlignment="1">
      <alignment horizontal="center" vertical="center"/>
      <protection/>
    </xf>
    <xf numFmtId="3" fontId="59" fillId="25" borderId="18" xfId="124" applyNumberFormat="1" applyFont="1" applyFill="1" applyBorder="1" applyAlignment="1">
      <alignment horizontal="center" vertical="center"/>
      <protection/>
    </xf>
    <xf numFmtId="0" fontId="16" fillId="25" borderId="0" xfId="124" applyFont="1" applyFill="1" applyBorder="1" applyAlignment="1">
      <alignment horizontal="center" vertical="center"/>
      <protection/>
    </xf>
    <xf numFmtId="0" fontId="60" fillId="25" borderId="33" xfId="124" applyFont="1" applyFill="1" applyBorder="1" applyAlignment="1">
      <alignment horizontal="center" vertical="center"/>
      <protection/>
    </xf>
    <xf numFmtId="0" fontId="101" fillId="25" borderId="18" xfId="124" applyFont="1" applyFill="1" applyBorder="1" applyAlignment="1">
      <alignment horizontal="center" vertical="center"/>
      <protection/>
    </xf>
    <xf numFmtId="0" fontId="58" fillId="25" borderId="33" xfId="124" applyFont="1" applyFill="1" applyBorder="1" applyAlignment="1">
      <alignment horizontal="center" vertical="center"/>
      <protection/>
    </xf>
    <xf numFmtId="0" fontId="21" fillId="25" borderId="33" xfId="124" applyFont="1" applyFill="1" applyBorder="1" applyAlignment="1">
      <alignment horizontal="center" vertical="center"/>
      <protection/>
    </xf>
    <xf numFmtId="49" fontId="59" fillId="25" borderId="18" xfId="124" applyNumberFormat="1" applyFont="1" applyFill="1" applyBorder="1" applyAlignment="1">
      <alignment horizontal="center" vertical="distributed"/>
      <protection/>
    </xf>
    <xf numFmtId="0" fontId="58" fillId="25" borderId="0" xfId="124" applyFont="1" applyFill="1" applyAlignment="1">
      <alignment horizontal="center" vertical="center"/>
      <protection/>
    </xf>
    <xf numFmtId="49" fontId="60" fillId="25" borderId="33" xfId="124" applyNumberFormat="1" applyFont="1" applyFill="1" applyBorder="1" applyAlignment="1">
      <alignment horizontal="center" vertical="center"/>
      <protection/>
    </xf>
    <xf numFmtId="0" fontId="60" fillId="25" borderId="0" xfId="124" applyFont="1" applyFill="1" applyBorder="1" applyAlignment="1">
      <alignment horizontal="center" vertical="center"/>
      <protection/>
    </xf>
    <xf numFmtId="0" fontId="59" fillId="25" borderId="33" xfId="124" applyFont="1" applyFill="1" applyBorder="1" applyAlignment="1">
      <alignment horizontal="center" vertical="center"/>
      <protection/>
    </xf>
    <xf numFmtId="0" fontId="103" fillId="0" borderId="0" xfId="124" applyFont="1" applyFill="1">
      <alignment/>
      <protection/>
    </xf>
    <xf numFmtId="0" fontId="53" fillId="0" borderId="0" xfId="124" applyFill="1">
      <alignment/>
      <protection/>
    </xf>
    <xf numFmtId="0" fontId="59" fillId="25" borderId="33" xfId="124" applyFont="1" applyFill="1" applyBorder="1" applyAlignment="1">
      <alignment horizontal="left" vertical="center"/>
      <protection/>
    </xf>
    <xf numFmtId="0" fontId="102" fillId="0" borderId="0" xfId="124" applyFont="1" applyFill="1">
      <alignment/>
      <protection/>
    </xf>
    <xf numFmtId="0" fontId="92" fillId="25" borderId="33" xfId="124" applyFont="1" applyFill="1" applyBorder="1" applyAlignment="1">
      <alignment horizontal="center" vertical="center"/>
      <protection/>
    </xf>
    <xf numFmtId="0" fontId="104" fillId="25" borderId="18" xfId="124" applyFont="1" applyFill="1" applyBorder="1" applyAlignment="1">
      <alignment horizontal="center" vertical="center"/>
      <protection/>
    </xf>
    <xf numFmtId="3" fontId="104" fillId="25" borderId="18" xfId="124" applyNumberFormat="1" applyFont="1" applyFill="1" applyBorder="1" applyAlignment="1">
      <alignment horizontal="center" vertical="center"/>
      <protection/>
    </xf>
    <xf numFmtId="0" fontId="94" fillId="0" borderId="0" xfId="124" applyFont="1">
      <alignment/>
      <protection/>
    </xf>
    <xf numFmtId="166" fontId="33" fillId="0" borderId="0" xfId="0" applyNumberFormat="1" applyFont="1" applyFill="1" applyAlignment="1">
      <alignment horizontal="right" vertical="center"/>
    </xf>
    <xf numFmtId="0" fontId="96" fillId="0" borderId="0" xfId="118" applyFont="1" applyFill="1">
      <alignment/>
      <protection/>
    </xf>
    <xf numFmtId="0" fontId="53" fillId="0" borderId="0" xfId="118" applyFill="1">
      <alignment/>
      <protection/>
    </xf>
    <xf numFmtId="0" fontId="100" fillId="0" borderId="0" xfId="118" applyFont="1" applyFill="1" applyAlignment="1">
      <alignment vertical="center"/>
      <protection/>
    </xf>
    <xf numFmtId="0" fontId="0" fillId="0" borderId="0" xfId="118" applyFont="1" applyFill="1">
      <alignment/>
      <protection/>
    </xf>
    <xf numFmtId="0" fontId="53" fillId="0" borderId="0" xfId="118" applyFont="1" applyFill="1">
      <alignment/>
      <protection/>
    </xf>
    <xf numFmtId="0" fontId="31" fillId="0" borderId="16" xfId="118" applyFont="1" applyFill="1" applyBorder="1" applyAlignment="1">
      <alignment horizontal="center" vertical="center"/>
      <protection/>
    </xf>
    <xf numFmtId="0" fontId="100" fillId="0" borderId="0" xfId="118" applyFont="1" applyFill="1">
      <alignment/>
      <protection/>
    </xf>
    <xf numFmtId="0" fontId="106" fillId="0" borderId="13" xfId="118" applyNumberFormat="1" applyFont="1" applyFill="1" applyBorder="1" applyAlignment="1" applyProtection="1">
      <alignment horizontal="center" vertical="center"/>
      <protection/>
    </xf>
    <xf numFmtId="0" fontId="106" fillId="0" borderId="14" xfId="118" applyNumberFormat="1" applyFont="1" applyFill="1" applyBorder="1" applyAlignment="1" applyProtection="1">
      <alignment horizontal="center" vertical="center"/>
      <protection/>
    </xf>
    <xf numFmtId="0" fontId="106" fillId="0" borderId="27" xfId="118" applyNumberFormat="1" applyFont="1" applyFill="1" applyBorder="1" applyAlignment="1" applyProtection="1">
      <alignment horizontal="center" vertical="center"/>
      <protection/>
    </xf>
    <xf numFmtId="0" fontId="53" fillId="0" borderId="0" xfId="118" applyFill="1" applyAlignment="1">
      <alignment vertical="center"/>
      <protection/>
    </xf>
    <xf numFmtId="175" fontId="28" fillId="0" borderId="23" xfId="118" applyNumberFormat="1" applyFont="1" applyFill="1" applyBorder="1" applyAlignment="1">
      <alignment horizontal="center" vertical="center"/>
      <protection/>
    </xf>
    <xf numFmtId="0" fontId="28" fillId="0" borderId="19" xfId="118" applyFont="1" applyFill="1" applyBorder="1" applyAlignment="1">
      <alignment horizontal="left" vertical="center" wrapText="1"/>
      <protection/>
    </xf>
    <xf numFmtId="175" fontId="28" fillId="0" borderId="17" xfId="118" applyNumberFormat="1" applyFont="1" applyFill="1" applyBorder="1" applyAlignment="1">
      <alignment horizontal="center" vertical="center"/>
      <protection/>
    </xf>
    <xf numFmtId="0" fontId="28" fillId="0" borderId="18" xfId="118" applyFont="1" applyFill="1" applyBorder="1" applyAlignment="1">
      <alignment horizontal="left" vertical="center" wrapText="1"/>
      <protection/>
    </xf>
    <xf numFmtId="175" fontId="28" fillId="0" borderId="56" xfId="118" applyNumberFormat="1" applyFont="1" applyFill="1" applyBorder="1" applyAlignment="1">
      <alignment horizontal="center" vertical="center"/>
      <protection/>
    </xf>
    <xf numFmtId="0" fontId="28" fillId="0" borderId="55" xfId="118" applyFont="1" applyFill="1" applyBorder="1" applyAlignment="1">
      <alignment horizontal="left" vertical="center" wrapText="1"/>
      <protection/>
    </xf>
    <xf numFmtId="175" fontId="34" fillId="0" borderId="20" xfId="118" applyNumberFormat="1" applyFont="1" applyFill="1" applyBorder="1" applyAlignment="1">
      <alignment horizontal="center" vertical="center"/>
      <protection/>
    </xf>
    <xf numFmtId="0" fontId="34" fillId="0" borderId="21" xfId="118" applyFont="1" applyFill="1" applyBorder="1" applyAlignment="1">
      <alignment horizontal="left" vertical="center" wrapText="1"/>
      <protection/>
    </xf>
    <xf numFmtId="0" fontId="107" fillId="0" borderId="0" xfId="118" applyFont="1" applyFill="1" applyAlignment="1">
      <alignment vertical="center"/>
      <protection/>
    </xf>
    <xf numFmtId="175" fontId="34" fillId="0" borderId="57" xfId="118" applyNumberFormat="1" applyFont="1" applyFill="1" applyBorder="1" applyAlignment="1">
      <alignment horizontal="center" vertical="center"/>
      <protection/>
    </xf>
    <xf numFmtId="0" fontId="34" fillId="0" borderId="58" xfId="118" applyFont="1" applyFill="1" applyBorder="1" applyAlignment="1">
      <alignment horizontal="left" vertical="center" wrapText="1"/>
      <protection/>
    </xf>
    <xf numFmtId="175" fontId="34" fillId="0" borderId="20" xfId="118" applyNumberFormat="1" applyFont="1" applyFill="1" applyBorder="1" applyAlignment="1">
      <alignment horizontal="center" vertical="center"/>
      <protection/>
    </xf>
    <xf numFmtId="0" fontId="108" fillId="0" borderId="0" xfId="118" applyFont="1" applyFill="1">
      <alignment/>
      <protection/>
    </xf>
    <xf numFmtId="0" fontId="82" fillId="0" borderId="0" xfId="118" applyFont="1" applyFill="1">
      <alignment/>
      <protection/>
    </xf>
    <xf numFmtId="0" fontId="41" fillId="0" borderId="59" xfId="118" applyFont="1" applyFill="1" applyBorder="1" applyAlignment="1" quotePrefix="1">
      <alignment horizontal="center" vertical="center" wrapText="1"/>
      <protection/>
    </xf>
    <xf numFmtId="0" fontId="41" fillId="0" borderId="30" xfId="118" applyFont="1" applyFill="1" applyBorder="1" applyAlignment="1">
      <alignment horizontal="center" vertical="center"/>
      <protection/>
    </xf>
    <xf numFmtId="0" fontId="41" fillId="0" borderId="29" xfId="118" applyFont="1" applyFill="1" applyBorder="1" applyAlignment="1">
      <alignment horizontal="center" vertical="center" wrapText="1"/>
      <protection/>
    </xf>
    <xf numFmtId="0" fontId="41" fillId="0" borderId="30" xfId="118" applyFont="1" applyFill="1" applyBorder="1" applyAlignment="1">
      <alignment horizontal="center" vertical="center" wrapText="1"/>
      <protection/>
    </xf>
    <xf numFmtId="175" fontId="28" fillId="0" borderId="15" xfId="118" applyNumberFormat="1" applyFont="1" applyFill="1" applyBorder="1" applyAlignment="1">
      <alignment horizontal="center" vertical="center"/>
      <protection/>
    </xf>
    <xf numFmtId="0" fontId="28" fillId="0" borderId="16" xfId="118" applyFont="1" applyFill="1" applyBorder="1" applyAlignment="1">
      <alignment horizontal="left" vertical="center" wrapText="1" indent="1"/>
      <protection/>
    </xf>
    <xf numFmtId="0" fontId="28" fillId="0" borderId="18" xfId="118" applyFont="1" applyFill="1" applyBorder="1" applyAlignment="1" quotePrefix="1">
      <alignment horizontal="left" vertical="center" wrapText="1" indent="1"/>
      <protection/>
    </xf>
    <xf numFmtId="0" fontId="100" fillId="0" borderId="0" xfId="118" applyFont="1" applyFill="1" applyBorder="1" applyAlignment="1">
      <alignment vertical="center"/>
      <protection/>
    </xf>
    <xf numFmtId="0" fontId="53" fillId="0" borderId="0" xfId="118" applyFill="1" applyBorder="1" applyAlignment="1">
      <alignment vertical="center"/>
      <protection/>
    </xf>
    <xf numFmtId="0" fontId="28" fillId="0" borderId="19" xfId="118" applyFont="1" applyFill="1" applyBorder="1" applyAlignment="1">
      <alignment horizontal="left" vertical="center" wrapText="1" indent="1"/>
      <protection/>
    </xf>
    <xf numFmtId="175" fontId="28" fillId="0" borderId="13" xfId="118" applyNumberFormat="1" applyFont="1" applyFill="1" applyBorder="1" applyAlignment="1">
      <alignment horizontal="center" vertical="center"/>
      <protection/>
    </xf>
    <xf numFmtId="0" fontId="28" fillId="0" borderId="14" xfId="118" applyFont="1" applyFill="1" applyBorder="1" applyAlignment="1" quotePrefix="1">
      <alignment horizontal="left" vertical="center" wrapText="1" indent="1"/>
      <protection/>
    </xf>
    <xf numFmtId="3" fontId="72" fillId="0" borderId="18" xfId="119" applyNumberFormat="1" applyFont="1" applyBorder="1" applyAlignment="1">
      <alignment wrapText="1"/>
      <protection/>
    </xf>
    <xf numFmtId="3" fontId="86" fillId="0" borderId="60" xfId="119" applyNumberFormat="1" applyFont="1" applyBorder="1" applyAlignment="1">
      <alignment wrapText="1"/>
      <protection/>
    </xf>
    <xf numFmtId="3" fontId="72" fillId="0" borderId="44" xfId="119" applyNumberFormat="1" applyFont="1" applyBorder="1" applyAlignment="1">
      <alignment wrapText="1"/>
      <protection/>
    </xf>
    <xf numFmtId="3" fontId="87" fillId="0" borderId="44" xfId="119" applyNumberFormat="1" applyFont="1" applyBorder="1" applyAlignment="1">
      <alignment wrapText="1"/>
      <protection/>
    </xf>
    <xf numFmtId="3" fontId="86" fillId="0" borderId="44" xfId="119" applyNumberFormat="1" applyFont="1" applyBorder="1" applyAlignment="1">
      <alignment wrapText="1"/>
      <protection/>
    </xf>
    <xf numFmtId="3" fontId="75" fillId="0" borderId="44" xfId="119" applyNumberFormat="1" applyFont="1" applyBorder="1" applyAlignment="1">
      <alignment wrapText="1"/>
      <protection/>
    </xf>
    <xf numFmtId="3" fontId="46" fillId="0" borderId="61" xfId="119" applyNumberFormat="1" applyFont="1" applyBorder="1" applyAlignment="1">
      <alignment wrapText="1"/>
      <protection/>
    </xf>
    <xf numFmtId="3" fontId="58" fillId="0" borderId="44" xfId="120" applyNumberFormat="1" applyFont="1" applyBorder="1" applyProtection="1">
      <alignment/>
      <protection locked="0"/>
    </xf>
    <xf numFmtId="0" fontId="31" fillId="0" borderId="62" xfId="119" applyFont="1" applyFill="1" applyBorder="1" applyAlignment="1" applyProtection="1">
      <alignment vertical="center" wrapText="1"/>
      <protection/>
    </xf>
    <xf numFmtId="0" fontId="61" fillId="0" borderId="17" xfId="124" applyFont="1" applyFill="1" applyBorder="1" applyAlignment="1">
      <alignment horizontal="left" vertical="center"/>
      <protection/>
    </xf>
    <xf numFmtId="0" fontId="61" fillId="0" borderId="18" xfId="124" applyFont="1" applyFill="1" applyBorder="1" applyAlignment="1">
      <alignment horizontal="left" vertical="center"/>
      <protection/>
    </xf>
    <xf numFmtId="3" fontId="61" fillId="0" borderId="18" xfId="124" applyNumberFormat="1" applyFont="1" applyFill="1" applyBorder="1" applyAlignment="1">
      <alignment horizontal="right" vertical="center"/>
      <protection/>
    </xf>
    <xf numFmtId="3" fontId="61" fillId="0" borderId="25" xfId="124" applyNumberFormat="1" applyFont="1" applyFill="1" applyBorder="1" applyAlignment="1">
      <alignment horizontal="right" vertical="center"/>
      <protection/>
    </xf>
    <xf numFmtId="0" fontId="61" fillId="0" borderId="33" xfId="124" applyFont="1" applyFill="1" applyBorder="1" applyAlignment="1">
      <alignment horizontal="left" vertical="center"/>
      <protection/>
    </xf>
    <xf numFmtId="3" fontId="61" fillId="0" borderId="18" xfId="124" applyNumberFormat="1" applyFont="1" applyFill="1" applyBorder="1">
      <alignment/>
      <protection/>
    </xf>
    <xf numFmtId="3" fontId="61" fillId="0" borderId="25" xfId="124" applyNumberFormat="1" applyFont="1" applyFill="1" applyBorder="1">
      <alignment/>
      <protection/>
    </xf>
    <xf numFmtId="0" fontId="110" fillId="14" borderId="18" xfId="112" applyFont="1" applyFill="1" applyBorder="1">
      <alignment/>
      <protection/>
    </xf>
    <xf numFmtId="0" fontId="45" fillId="14" borderId="18" xfId="112" applyFont="1" applyFill="1" applyBorder="1" applyAlignment="1">
      <alignment horizontal="left" vertical="distributed"/>
      <protection/>
    </xf>
    <xf numFmtId="3" fontId="45" fillId="14" borderId="18" xfId="112" applyNumberFormat="1" applyFont="1" applyFill="1" applyBorder="1" applyAlignment="1">
      <alignment vertical="distributed"/>
      <protection/>
    </xf>
    <xf numFmtId="0" fontId="58" fillId="0" borderId="0" xfId="0" applyFont="1" applyAlignment="1">
      <alignment/>
    </xf>
    <xf numFmtId="0" fontId="36" fillId="0" borderId="59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right" vertical="center" indent="1"/>
    </xf>
    <xf numFmtId="0" fontId="30" fillId="0" borderId="18" xfId="0" applyFont="1" applyBorder="1" applyAlignment="1" applyProtection="1">
      <alignment horizontal="left" vertical="center" indent="1"/>
      <protection locked="0"/>
    </xf>
    <xf numFmtId="3" fontId="30" fillId="0" borderId="25" xfId="0" applyNumberFormat="1" applyFont="1" applyBorder="1" applyAlignment="1" applyProtection="1">
      <alignment horizontal="right" vertical="center" indent="1"/>
      <protection locked="0"/>
    </xf>
    <xf numFmtId="0" fontId="30" fillId="0" borderId="33" xfId="0" applyFont="1" applyBorder="1" applyAlignment="1" applyProtection="1">
      <alignment horizontal="left" vertical="center" indent="1"/>
      <protection locked="0"/>
    </xf>
    <xf numFmtId="166" fontId="58" fillId="28" borderId="63" xfId="0" applyNumberFormat="1" applyFont="1" applyFill="1" applyBorder="1" applyAlignment="1">
      <alignment horizontal="left" vertical="center" wrapText="1" indent="2"/>
    </xf>
    <xf numFmtId="3" fontId="37" fillId="0" borderId="22" xfId="0" applyNumberFormat="1" applyFont="1" applyFill="1" applyBorder="1" applyAlignment="1">
      <alignment horizontal="right" vertical="center" indent="1"/>
    </xf>
    <xf numFmtId="0" fontId="30" fillId="0" borderId="18" xfId="0" applyFont="1" applyBorder="1" applyAlignment="1" applyProtection="1">
      <alignment horizontal="left" vertical="center" wrapText="1" indent="1"/>
      <protection locked="0"/>
    </xf>
    <xf numFmtId="3" fontId="27" fillId="0" borderId="25" xfId="0" applyNumberFormat="1" applyFont="1" applyBorder="1" applyAlignment="1" applyProtection="1">
      <alignment horizontal="right" vertical="center" indent="1"/>
      <protection locked="0"/>
    </xf>
    <xf numFmtId="0" fontId="30" fillId="0" borderId="33" xfId="0" applyFont="1" applyBorder="1" applyAlignment="1" applyProtection="1">
      <alignment horizontal="left" vertical="center" wrapText="1" indent="1"/>
      <protection locked="0"/>
    </xf>
    <xf numFmtId="0" fontId="27" fillId="0" borderId="64" xfId="0" applyFont="1" applyBorder="1" applyAlignment="1">
      <alignment horizontal="left" vertical="center"/>
    </xf>
    <xf numFmtId="0" fontId="27" fillId="0" borderId="65" xfId="0" applyFont="1" applyBorder="1" applyAlignment="1">
      <alignment horizontal="left" vertical="center"/>
    </xf>
    <xf numFmtId="0" fontId="27" fillId="0" borderId="14" xfId="0" applyFont="1" applyBorder="1" applyAlignment="1" applyProtection="1">
      <alignment horizontal="left" vertical="center" indent="1"/>
      <protection locked="0"/>
    </xf>
    <xf numFmtId="3" fontId="27" fillId="0" borderId="27" xfId="0" applyNumberFormat="1" applyFont="1" applyBorder="1" applyAlignment="1" applyProtection="1">
      <alignment horizontal="right" vertical="center" indent="1"/>
      <protection locked="0"/>
    </xf>
    <xf numFmtId="0" fontId="30" fillId="0" borderId="50" xfId="0" applyFont="1" applyBorder="1" applyAlignment="1" applyProtection="1">
      <alignment horizontal="left" vertical="center" indent="1"/>
      <protection locked="0"/>
    </xf>
    <xf numFmtId="3" fontId="30" fillId="0" borderId="66" xfId="0" applyNumberFormat="1" applyFont="1" applyBorder="1" applyAlignment="1" applyProtection="1">
      <alignment horizontal="right" vertical="center" indent="1"/>
      <protection locked="0"/>
    </xf>
    <xf numFmtId="0" fontId="0" fillId="0" borderId="0" xfId="116" applyFont="1" applyFill="1" applyAlignment="1">
      <alignment horizontal="center" vertical="center" wrapText="1"/>
      <protection/>
    </xf>
    <xf numFmtId="0" fontId="21" fillId="0" borderId="0" xfId="116" applyFont="1" applyAlignment="1">
      <alignment horizontal="center" wrapText="1"/>
      <protection/>
    </xf>
    <xf numFmtId="0" fontId="0" fillId="0" borderId="0" xfId="116" applyFill="1" applyAlignment="1">
      <alignment vertical="center" wrapText="1"/>
      <protection/>
    </xf>
    <xf numFmtId="0" fontId="27" fillId="0" borderId="0" xfId="116" applyFont="1" applyAlignment="1">
      <alignment wrapText="1"/>
      <protection/>
    </xf>
    <xf numFmtId="0" fontId="37" fillId="0" borderId="0" xfId="116" applyFont="1" applyAlignment="1">
      <alignment horizontal="center" wrapText="1"/>
      <protection/>
    </xf>
    <xf numFmtId="166" fontId="44" fillId="0" borderId="0" xfId="116" applyNumberFormat="1" applyFont="1" applyFill="1" applyAlignment="1">
      <alignment vertical="center" wrapText="1"/>
      <protection/>
    </xf>
    <xf numFmtId="166" fontId="28" fillId="0" borderId="0" xfId="116" applyNumberFormat="1" applyFont="1" applyFill="1" applyAlignment="1">
      <alignment horizontal="center" vertical="center"/>
      <protection/>
    </xf>
    <xf numFmtId="166" fontId="105" fillId="0" borderId="0" xfId="116" applyNumberFormat="1" applyFont="1" applyFill="1" applyAlignment="1">
      <alignment vertical="center" wrapText="1"/>
      <protection/>
    </xf>
    <xf numFmtId="166" fontId="39" fillId="0" borderId="0" xfId="116" applyNumberFormat="1" applyFont="1" applyFill="1" applyAlignment="1" applyProtection="1">
      <alignment vertical="center"/>
      <protection/>
    </xf>
    <xf numFmtId="166" fontId="41" fillId="0" borderId="18" xfId="116" applyNumberFormat="1" applyFont="1" applyFill="1" applyBorder="1" applyAlignment="1" applyProtection="1">
      <alignment horizontal="center" vertical="center"/>
      <protection/>
    </xf>
    <xf numFmtId="166" fontId="39" fillId="0" borderId="0" xfId="116" applyNumberFormat="1" applyFont="1" applyFill="1" applyAlignment="1" applyProtection="1">
      <alignment horizontal="center" vertical="center"/>
      <protection/>
    </xf>
    <xf numFmtId="166" fontId="34" fillId="0" borderId="17" xfId="116" applyNumberFormat="1" applyFont="1" applyFill="1" applyBorder="1" applyAlignment="1" applyProtection="1">
      <alignment horizontal="center" vertical="center" wrapText="1"/>
      <protection/>
    </xf>
    <xf numFmtId="166" fontId="34" fillId="0" borderId="18" xfId="116" applyNumberFormat="1" applyFont="1" applyFill="1" applyBorder="1" applyAlignment="1" applyProtection="1">
      <alignment horizontal="center" vertical="center" wrapText="1"/>
      <protection/>
    </xf>
    <xf numFmtId="166" fontId="34" fillId="0" borderId="25" xfId="116" applyNumberFormat="1" applyFont="1" applyFill="1" applyBorder="1" applyAlignment="1" applyProtection="1">
      <alignment horizontal="center" vertical="center" wrapText="1"/>
      <protection/>
    </xf>
    <xf numFmtId="166" fontId="39" fillId="0" borderId="0" xfId="116" applyNumberFormat="1" applyFont="1" applyFill="1" applyAlignment="1" applyProtection="1">
      <alignment horizontal="center" vertical="center" wrapText="1"/>
      <protection/>
    </xf>
    <xf numFmtId="166" fontId="34" fillId="0" borderId="18" xfId="116" applyNumberFormat="1" applyFont="1" applyFill="1" applyBorder="1" applyAlignment="1" applyProtection="1">
      <alignment horizontal="left" vertical="center" wrapText="1" indent="1"/>
      <protection/>
    </xf>
    <xf numFmtId="168" fontId="28" fillId="0" borderId="18" xfId="74" applyNumberFormat="1" applyFont="1" applyFill="1" applyBorder="1" applyAlignment="1" applyProtection="1">
      <alignment horizontal="center" vertical="center" wrapText="1"/>
      <protection locked="0"/>
    </xf>
    <xf numFmtId="168" fontId="28" fillId="0" borderId="18" xfId="74" applyNumberFormat="1" applyFont="1" applyFill="1" applyBorder="1" applyAlignment="1" applyProtection="1">
      <alignment vertical="center" wrapText="1"/>
      <protection/>
    </xf>
    <xf numFmtId="168" fontId="28" fillId="0" borderId="25" xfId="74" applyNumberFormat="1" applyFont="1" applyFill="1" applyBorder="1" applyAlignment="1" applyProtection="1">
      <alignment vertical="center" wrapText="1"/>
      <protection/>
    </xf>
    <xf numFmtId="168" fontId="0" fillId="0" borderId="18" xfId="74" applyNumberFormat="1" applyFont="1" applyFill="1" applyBorder="1" applyAlignment="1" applyProtection="1">
      <alignment horizontal="center" vertical="center" wrapText="1"/>
      <protection locked="0"/>
    </xf>
    <xf numFmtId="168" fontId="31" fillId="0" borderId="18" xfId="74" applyNumberFormat="1" applyFont="1" applyFill="1" applyBorder="1" applyAlignment="1" applyProtection="1">
      <alignment horizontal="center" vertical="center" wrapText="1"/>
      <protection locked="0"/>
    </xf>
    <xf numFmtId="168" fontId="34" fillId="0" borderId="18" xfId="74" applyNumberFormat="1" applyFont="1" applyFill="1" applyBorder="1" applyAlignment="1" applyProtection="1">
      <alignment vertical="center" wrapText="1"/>
      <protection/>
    </xf>
    <xf numFmtId="168" fontId="34" fillId="0" borderId="25" xfId="74" applyNumberFormat="1" applyFont="1" applyFill="1" applyBorder="1" applyAlignment="1" applyProtection="1">
      <alignment vertical="center" wrapText="1"/>
      <protection/>
    </xf>
    <xf numFmtId="166" fontId="34" fillId="0" borderId="18" xfId="116" applyNumberFormat="1" applyFont="1" applyFill="1" applyBorder="1" applyAlignment="1" applyProtection="1">
      <alignment horizontal="left" vertical="center" wrapText="1" indent="1"/>
      <protection/>
    </xf>
    <xf numFmtId="168" fontId="0" fillId="0" borderId="18" xfId="74" applyNumberFormat="1" applyFont="1" applyFill="1" applyBorder="1" applyAlignment="1" applyProtection="1">
      <alignment horizontal="center" vertical="center" wrapText="1"/>
      <protection locked="0"/>
    </xf>
    <xf numFmtId="168" fontId="28" fillId="0" borderId="18" xfId="74" applyNumberFormat="1" applyFont="1" applyFill="1" applyBorder="1" applyAlignment="1" applyProtection="1">
      <alignment vertical="center" wrapText="1"/>
      <protection/>
    </xf>
    <xf numFmtId="168" fontId="28" fillId="0" borderId="25" xfId="74" applyNumberFormat="1" applyFont="1" applyFill="1" applyBorder="1" applyAlignment="1" applyProtection="1">
      <alignment vertical="center" wrapText="1"/>
      <protection/>
    </xf>
    <xf numFmtId="168" fontId="33" fillId="29" borderId="14" xfId="74" applyNumberFormat="1" applyFont="1" applyFill="1" applyBorder="1" applyAlignment="1" applyProtection="1">
      <alignment horizontal="left" vertical="center" wrapText="1" indent="2"/>
      <protection/>
    </xf>
    <xf numFmtId="168" fontId="33" fillId="0" borderId="14" xfId="74" applyNumberFormat="1" applyFont="1" applyFill="1" applyBorder="1" applyAlignment="1" applyProtection="1">
      <alignment vertical="center" wrapText="1"/>
      <protection/>
    </xf>
    <xf numFmtId="168" fontId="33" fillId="0" borderId="27" xfId="74" applyNumberFormat="1" applyFont="1" applyFill="1" applyBorder="1" applyAlignment="1" applyProtection="1">
      <alignment vertical="center" wrapText="1"/>
      <protection/>
    </xf>
    <xf numFmtId="166" fontId="33" fillId="0" borderId="0" xfId="116" applyNumberFormat="1" applyFont="1" applyFill="1" applyAlignment="1" applyProtection="1">
      <alignment vertical="center" wrapText="1"/>
      <protection/>
    </xf>
    <xf numFmtId="0" fontId="31" fillId="0" borderId="20" xfId="116" applyFont="1" applyFill="1" applyBorder="1" applyAlignment="1">
      <alignment horizontal="center" vertical="center" wrapText="1"/>
      <protection/>
    </xf>
    <xf numFmtId="0" fontId="31" fillId="0" borderId="21" xfId="116" applyFont="1" applyFill="1" applyBorder="1" applyAlignment="1" applyProtection="1">
      <alignment horizontal="center" vertical="center" wrapText="1"/>
      <protection/>
    </xf>
    <xf numFmtId="0" fontId="31" fillId="0" borderId="22" xfId="116" applyFont="1" applyFill="1" applyBorder="1" applyAlignment="1" applyProtection="1">
      <alignment horizontal="center" vertical="center" wrapText="1"/>
      <protection/>
    </xf>
    <xf numFmtId="0" fontId="31" fillId="0" borderId="0" xfId="116" applyFont="1" applyFill="1" applyAlignment="1">
      <alignment horizontal="center" vertical="center" wrapText="1"/>
      <protection/>
    </xf>
    <xf numFmtId="0" fontId="0" fillId="0" borderId="15" xfId="116" applyFont="1" applyFill="1" applyBorder="1" applyAlignment="1">
      <alignment horizontal="center" vertical="center" wrapText="1"/>
      <protection/>
    </xf>
    <xf numFmtId="0" fontId="58" fillId="0" borderId="48" xfId="116" applyFont="1" applyFill="1" applyBorder="1" applyAlignment="1" applyProtection="1">
      <alignment horizontal="left" vertical="center" wrapText="1" indent="1"/>
      <protection/>
    </xf>
    <xf numFmtId="168" fontId="0" fillId="0" borderId="48" xfId="74" applyNumberFormat="1" applyFont="1" applyFill="1" applyBorder="1" applyAlignment="1" applyProtection="1">
      <alignment horizontal="right" vertical="center" wrapText="1" indent="1"/>
      <protection locked="0"/>
    </xf>
    <xf numFmtId="168" fontId="0" fillId="0" borderId="24" xfId="74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7" xfId="116" applyFont="1" applyFill="1" applyBorder="1" applyAlignment="1">
      <alignment horizontal="center" vertical="center" wrapText="1"/>
      <protection/>
    </xf>
    <xf numFmtId="0" fontId="58" fillId="0" borderId="33" xfId="116" applyFont="1" applyFill="1" applyBorder="1" applyAlignment="1" applyProtection="1">
      <alignment horizontal="left" vertical="center" wrapText="1" indent="1"/>
      <protection/>
    </xf>
    <xf numFmtId="168" fontId="0" fillId="0" borderId="33" xfId="74" applyNumberFormat="1" applyFont="1" applyFill="1" applyBorder="1" applyAlignment="1" applyProtection="1">
      <alignment horizontal="right" vertical="center" wrapText="1" indent="1"/>
      <protection locked="0"/>
    </xf>
    <xf numFmtId="168" fontId="0" fillId="0" borderId="25" xfId="74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9" xfId="116" applyFont="1" applyFill="1" applyBorder="1" applyAlignment="1" applyProtection="1">
      <alignment vertical="center" wrapText="1"/>
      <protection locked="0"/>
    </xf>
    <xf numFmtId="166" fontId="0" fillId="0" borderId="18" xfId="116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25" xfId="11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8" xfId="116" applyFont="1" applyFill="1" applyBorder="1" applyAlignment="1" applyProtection="1">
      <alignment vertical="center" wrapText="1"/>
      <protection locked="0"/>
    </xf>
    <xf numFmtId="0" fontId="31" fillId="0" borderId="58" xfId="116" applyFont="1" applyFill="1" applyBorder="1" applyAlignment="1" applyProtection="1">
      <alignment vertical="center" wrapText="1"/>
      <protection/>
    </xf>
    <xf numFmtId="166" fontId="31" fillId="0" borderId="58" xfId="116" applyNumberFormat="1" applyFont="1" applyFill="1" applyBorder="1" applyAlignment="1" applyProtection="1">
      <alignment vertical="center" wrapText="1"/>
      <protection/>
    </xf>
    <xf numFmtId="0" fontId="0" fillId="0" borderId="0" xfId="116" applyFont="1" applyFill="1" applyAlignment="1">
      <alignment horizontal="right" vertical="center" wrapText="1"/>
      <protection/>
    </xf>
    <xf numFmtId="0" fontId="0" fillId="0" borderId="0" xfId="116" applyFont="1" applyFill="1" applyAlignment="1">
      <alignment vertical="center" wrapText="1"/>
      <protection/>
    </xf>
    <xf numFmtId="0" fontId="0" fillId="0" borderId="0" xfId="116" applyFill="1" applyAlignment="1">
      <alignment horizontal="center" vertical="center" wrapText="1"/>
      <protection/>
    </xf>
    <xf numFmtId="0" fontId="31" fillId="0" borderId="59" xfId="116" applyFont="1" applyFill="1" applyBorder="1" applyAlignment="1">
      <alignment horizontal="center" vertical="center" wrapText="1"/>
      <protection/>
    </xf>
    <xf numFmtId="0" fontId="31" fillId="0" borderId="29" xfId="116" applyFont="1" applyFill="1" applyBorder="1" applyAlignment="1" applyProtection="1">
      <alignment horizontal="center" vertical="center" wrapText="1"/>
      <protection/>
    </xf>
    <xf numFmtId="0" fontId="31" fillId="0" borderId="30" xfId="116" applyFont="1" applyFill="1" applyBorder="1" applyAlignment="1" applyProtection="1">
      <alignment horizontal="center" vertical="center" wrapText="1"/>
      <protection/>
    </xf>
    <xf numFmtId="0" fontId="31" fillId="0" borderId="57" xfId="116" applyFont="1" applyFill="1" applyBorder="1" applyAlignment="1">
      <alignment horizontal="center" vertical="center" wrapText="1"/>
      <protection/>
    </xf>
    <xf numFmtId="0" fontId="31" fillId="0" borderId="58" xfId="116" applyFont="1" applyFill="1" applyBorder="1" applyAlignment="1" applyProtection="1">
      <alignment horizontal="center" vertical="center" wrapText="1"/>
      <protection/>
    </xf>
    <xf numFmtId="0" fontId="31" fillId="0" borderId="67" xfId="116" applyFont="1" applyFill="1" applyBorder="1" applyAlignment="1" applyProtection="1">
      <alignment horizontal="center" vertical="center" wrapText="1"/>
      <protection/>
    </xf>
    <xf numFmtId="0" fontId="31" fillId="0" borderId="57" xfId="116" applyFont="1" applyFill="1" applyBorder="1" applyAlignment="1">
      <alignment horizontal="center" vertical="center" wrapText="1"/>
      <protection/>
    </xf>
    <xf numFmtId="0" fontId="101" fillId="25" borderId="18" xfId="124" applyFont="1" applyFill="1" applyBorder="1" applyAlignment="1">
      <alignment vertical="center" wrapText="1"/>
      <protection/>
    </xf>
    <xf numFmtId="0" fontId="16" fillId="25" borderId="18" xfId="124" applyFont="1" applyFill="1" applyBorder="1" applyAlignment="1">
      <alignment horizontal="left" vertical="center"/>
      <protection/>
    </xf>
    <xf numFmtId="0" fontId="95" fillId="25" borderId="18" xfId="124" applyFont="1" applyFill="1" applyBorder="1" applyAlignment="1">
      <alignment horizontal="center" vertical="center"/>
      <protection/>
    </xf>
    <xf numFmtId="0" fontId="112" fillId="25" borderId="18" xfId="124" applyFont="1" applyFill="1" applyBorder="1" applyAlignment="1">
      <alignment horizontal="center" vertical="center"/>
      <protection/>
    </xf>
    <xf numFmtId="3" fontId="16" fillId="0" borderId="18" xfId="124" applyNumberFormat="1" applyFont="1" applyBorder="1">
      <alignment/>
      <protection/>
    </xf>
    <xf numFmtId="3" fontId="21" fillId="0" borderId="18" xfId="124" applyNumberFormat="1" applyFont="1" applyBorder="1">
      <alignment/>
      <protection/>
    </xf>
    <xf numFmtId="0" fontId="16" fillId="25" borderId="33" xfId="124" applyFont="1" applyFill="1" applyBorder="1" applyAlignment="1">
      <alignment horizontal="left" vertical="center"/>
      <protection/>
    </xf>
    <xf numFmtId="0" fontId="16" fillId="25" borderId="33" xfId="124" applyFont="1" applyFill="1" applyBorder="1" applyAlignment="1">
      <alignment horizontal="left" vertical="center" wrapText="1"/>
      <protection/>
    </xf>
    <xf numFmtId="0" fontId="61" fillId="25" borderId="33" xfId="124" applyFont="1" applyFill="1" applyBorder="1" applyAlignment="1">
      <alignment horizontal="center" vertical="center"/>
      <protection/>
    </xf>
    <xf numFmtId="0" fontId="94" fillId="25" borderId="18" xfId="124" applyFont="1" applyFill="1" applyBorder="1" applyAlignment="1">
      <alignment horizontal="left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41" fillId="0" borderId="2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 wrapText="1"/>
      <protection/>
    </xf>
    <xf numFmtId="0" fontId="34" fillId="0" borderId="20" xfId="0" applyFont="1" applyFill="1" applyBorder="1" applyAlignment="1" applyProtection="1">
      <alignment horizontal="center" vertical="center" wrapText="1"/>
      <protection/>
    </xf>
    <xf numFmtId="0" fontId="34" fillId="0" borderId="21" xfId="0" applyFont="1" applyFill="1" applyBorder="1" applyAlignment="1" applyProtection="1">
      <alignment horizontal="center" vertical="center" wrapText="1"/>
      <protection/>
    </xf>
    <xf numFmtId="0" fontId="34" fillId="0" borderId="22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vertical="center" wrapText="1"/>
      <protection/>
    </xf>
    <xf numFmtId="0" fontId="28" fillId="0" borderId="19" xfId="0" applyFont="1" applyFill="1" applyBorder="1" applyAlignment="1" applyProtection="1">
      <alignment horizontal="left" vertical="center" wrapText="1"/>
      <protection locked="0"/>
    </xf>
    <xf numFmtId="0" fontId="28" fillId="0" borderId="18" xfId="0" applyFont="1" applyFill="1" applyBorder="1" applyAlignment="1" applyProtection="1">
      <alignment horizontal="left" vertical="center" wrapText="1"/>
      <protection locked="0"/>
    </xf>
    <xf numFmtId="0" fontId="28" fillId="0" borderId="23" xfId="0" applyFont="1" applyFill="1" applyBorder="1" applyAlignment="1" applyProtection="1">
      <alignment horizontal="right" vertical="center" wrapText="1" indent="1"/>
      <protection locked="0"/>
    </xf>
    <xf numFmtId="0" fontId="28" fillId="0" borderId="17" xfId="0" applyFont="1" applyFill="1" applyBorder="1" applyAlignment="1" applyProtection="1">
      <alignment horizontal="right" vertical="center" wrapText="1" indent="1"/>
      <protection locked="0"/>
    </xf>
    <xf numFmtId="3" fontId="28" fillId="0" borderId="19" xfId="0" applyNumberFormat="1" applyFont="1" applyFill="1" applyBorder="1" applyAlignment="1" applyProtection="1">
      <alignment vertical="center" wrapText="1"/>
      <protection locked="0"/>
    </xf>
    <xf numFmtId="3" fontId="28" fillId="0" borderId="19" xfId="74" applyNumberFormat="1" applyFont="1" applyFill="1" applyBorder="1" applyAlignment="1" applyProtection="1">
      <alignment vertical="center" wrapText="1"/>
      <protection locked="0"/>
    </xf>
    <xf numFmtId="3" fontId="28" fillId="0" borderId="19" xfId="0" applyNumberFormat="1" applyFont="1" applyFill="1" applyBorder="1" applyAlignment="1" applyProtection="1">
      <alignment vertical="center" wrapText="1"/>
      <protection/>
    </xf>
    <xf numFmtId="3" fontId="28" fillId="0" borderId="24" xfId="0" applyNumberFormat="1" applyFont="1" applyFill="1" applyBorder="1" applyAlignment="1" applyProtection="1">
      <alignment vertical="center" wrapText="1"/>
      <protection locked="0"/>
    </xf>
    <xf numFmtId="3" fontId="28" fillId="0" borderId="18" xfId="0" applyNumberFormat="1" applyFont="1" applyFill="1" applyBorder="1" applyAlignment="1" applyProtection="1">
      <alignment vertical="center" wrapText="1"/>
      <protection locked="0"/>
    </xf>
    <xf numFmtId="3" fontId="28" fillId="0" borderId="18" xfId="74" applyNumberFormat="1" applyFont="1" applyFill="1" applyBorder="1" applyAlignment="1" applyProtection="1">
      <alignment vertical="center" wrapText="1"/>
      <protection locked="0"/>
    </xf>
    <xf numFmtId="3" fontId="34" fillId="0" borderId="21" xfId="0" applyNumberFormat="1" applyFont="1" applyFill="1" applyBorder="1" applyAlignment="1" applyProtection="1">
      <alignment vertical="center" wrapText="1"/>
      <protection/>
    </xf>
    <xf numFmtId="3" fontId="34" fillId="0" borderId="22" xfId="0" applyNumberFormat="1" applyFont="1" applyFill="1" applyBorder="1" applyAlignment="1" applyProtection="1">
      <alignment vertical="center" wrapText="1"/>
      <protection/>
    </xf>
    <xf numFmtId="0" fontId="35" fillId="0" borderId="21" xfId="0" applyFont="1" applyFill="1" applyBorder="1" applyAlignment="1" applyProtection="1">
      <alignment horizontal="center" vertical="center" wrapText="1"/>
      <protection/>
    </xf>
    <xf numFmtId="0" fontId="35" fillId="0" borderId="22" xfId="0" applyFont="1" applyFill="1" applyBorder="1" applyAlignment="1" applyProtection="1">
      <alignment horizontal="center" vertical="center" wrapText="1"/>
      <protection/>
    </xf>
    <xf numFmtId="0" fontId="28" fillId="0" borderId="18" xfId="118" applyFont="1" applyFill="1" applyBorder="1" applyAlignment="1">
      <alignment horizontal="left" vertical="center" wrapText="1" indent="1"/>
      <protection/>
    </xf>
    <xf numFmtId="0" fontId="28" fillId="0" borderId="55" xfId="118" applyFont="1" applyFill="1" applyBorder="1" applyAlignment="1">
      <alignment horizontal="left" vertical="center" wrapText="1" indent="1"/>
      <protection/>
    </xf>
    <xf numFmtId="175" fontId="34" fillId="0" borderId="15" xfId="118" applyNumberFormat="1" applyFont="1" applyFill="1" applyBorder="1" applyAlignment="1">
      <alignment horizontal="center" vertical="center"/>
      <protection/>
    </xf>
    <xf numFmtId="0" fontId="34" fillId="0" borderId="16" xfId="118" applyFont="1" applyFill="1" applyBorder="1" applyAlignment="1">
      <alignment horizontal="left" vertical="center" wrapText="1" indent="1"/>
      <protection/>
    </xf>
    <xf numFmtId="175" fontId="91" fillId="0" borderId="20" xfId="118" applyNumberFormat="1" applyFont="1" applyFill="1" applyBorder="1" applyAlignment="1">
      <alignment horizontal="center" vertical="center"/>
      <protection/>
    </xf>
    <xf numFmtId="0" fontId="91" fillId="0" borderId="21" xfId="118" applyFont="1" applyFill="1" applyBorder="1" applyAlignment="1">
      <alignment horizontal="left" vertical="center" wrapText="1" indent="1"/>
      <protection/>
    </xf>
    <xf numFmtId="175" fontId="34" fillId="0" borderId="68" xfId="118" applyNumberFormat="1" applyFont="1" applyFill="1" applyBorder="1" applyAlignment="1">
      <alignment horizontal="center" vertical="center"/>
      <protection/>
    </xf>
    <xf numFmtId="0" fontId="34" fillId="0" borderId="34" xfId="118" applyFont="1" applyFill="1" applyBorder="1" applyAlignment="1">
      <alignment horizontal="left" vertical="center" wrapText="1" indent="1"/>
      <protection/>
    </xf>
    <xf numFmtId="0" fontId="114" fillId="0" borderId="0" xfId="118" applyFont="1" applyFill="1" applyBorder="1" applyAlignment="1">
      <alignment vertical="center"/>
      <protection/>
    </xf>
    <xf numFmtId="0" fontId="114" fillId="0" borderId="0" xfId="118" applyFont="1" applyFill="1" applyAlignment="1">
      <alignment vertical="center"/>
      <protection/>
    </xf>
    <xf numFmtId="3" fontId="28" fillId="0" borderId="16" xfId="118" applyNumberFormat="1" applyFont="1" applyFill="1" applyBorder="1" applyAlignment="1" applyProtection="1">
      <alignment horizontal="right" vertical="center"/>
      <protection locked="0"/>
    </xf>
    <xf numFmtId="3" fontId="28" fillId="0" borderId="16" xfId="76" applyNumberFormat="1" applyFont="1" applyFill="1" applyBorder="1" applyAlignment="1" applyProtection="1">
      <alignment horizontal="right" vertical="center"/>
      <protection locked="0"/>
    </xf>
    <xf numFmtId="3" fontId="28" fillId="0" borderId="16" xfId="118" applyNumberFormat="1" applyFont="1" applyFill="1" applyBorder="1" applyAlignment="1">
      <alignment horizontal="right" vertical="center"/>
      <protection/>
    </xf>
    <xf numFmtId="3" fontId="28" fillId="0" borderId="16" xfId="76" applyNumberFormat="1" applyFont="1" applyFill="1" applyBorder="1" applyAlignment="1" applyProtection="1" quotePrefix="1">
      <alignment horizontal="right" vertical="center"/>
      <protection locked="0"/>
    </xf>
    <xf numFmtId="3" fontId="28" fillId="0" borderId="18" xfId="118" applyNumberFormat="1" applyFont="1" applyFill="1" applyBorder="1" applyAlignment="1" applyProtection="1">
      <alignment horizontal="right" vertical="center"/>
      <protection locked="0"/>
    </xf>
    <xf numFmtId="3" fontId="28" fillId="0" borderId="18" xfId="76" applyNumberFormat="1" applyFont="1" applyFill="1" applyBorder="1" applyAlignment="1" applyProtection="1">
      <alignment horizontal="right" vertical="center"/>
      <protection locked="0"/>
    </xf>
    <xf numFmtId="3" fontId="28" fillId="0" borderId="18" xfId="118" applyNumberFormat="1" applyFont="1" applyFill="1" applyBorder="1" applyAlignment="1">
      <alignment horizontal="right" vertical="center"/>
      <protection/>
    </xf>
    <xf numFmtId="3" fontId="28" fillId="0" borderId="18" xfId="76" applyNumberFormat="1" applyFont="1" applyFill="1" applyBorder="1" applyAlignment="1" applyProtection="1" quotePrefix="1">
      <alignment horizontal="right" vertical="center"/>
      <protection locked="0"/>
    </xf>
    <xf numFmtId="3" fontId="91" fillId="0" borderId="21" xfId="118" applyNumberFormat="1" applyFont="1" applyFill="1" applyBorder="1" applyAlignment="1" applyProtection="1">
      <alignment horizontal="right" vertical="center"/>
      <protection/>
    </xf>
    <xf numFmtId="3" fontId="28" fillId="0" borderId="19" xfId="118" applyNumberFormat="1" applyFont="1" applyFill="1" applyBorder="1" applyAlignment="1" applyProtection="1">
      <alignment horizontal="right" vertical="center"/>
      <protection locked="0"/>
    </xf>
    <xf numFmtId="3" fontId="28" fillId="0" borderId="19" xfId="76" applyNumberFormat="1" applyFont="1" applyFill="1" applyBorder="1" applyAlignment="1" applyProtection="1">
      <alignment horizontal="right" vertical="center"/>
      <protection locked="0"/>
    </xf>
    <xf numFmtId="3" fontId="28" fillId="0" borderId="19" xfId="118" applyNumberFormat="1" applyFont="1" applyFill="1" applyBorder="1" applyAlignment="1">
      <alignment horizontal="right" vertical="center"/>
      <protection/>
    </xf>
    <xf numFmtId="3" fontId="28" fillId="0" borderId="19" xfId="76" applyNumberFormat="1" applyFont="1" applyFill="1" applyBorder="1" applyAlignment="1" applyProtection="1" quotePrefix="1">
      <alignment horizontal="right" vertical="center"/>
      <protection locked="0"/>
    </xf>
    <xf numFmtId="3" fontId="28" fillId="0" borderId="55" xfId="118" applyNumberFormat="1" applyFont="1" applyFill="1" applyBorder="1" applyAlignment="1" applyProtection="1">
      <alignment horizontal="right" vertical="center"/>
      <protection locked="0"/>
    </xf>
    <xf numFmtId="3" fontId="28" fillId="0" borderId="55" xfId="76" applyNumberFormat="1" applyFont="1" applyFill="1" applyBorder="1" applyAlignment="1" applyProtection="1">
      <alignment horizontal="right" vertical="center"/>
      <protection locked="0"/>
    </xf>
    <xf numFmtId="3" fontId="28" fillId="0" borderId="55" xfId="118" applyNumberFormat="1" applyFont="1" applyFill="1" applyBorder="1" applyAlignment="1">
      <alignment horizontal="right" vertical="center"/>
      <protection/>
    </xf>
    <xf numFmtId="3" fontId="28" fillId="0" borderId="55" xfId="76" applyNumberFormat="1" applyFont="1" applyFill="1" applyBorder="1" applyAlignment="1" applyProtection="1" quotePrefix="1">
      <alignment horizontal="right" vertical="center"/>
      <protection locked="0"/>
    </xf>
    <xf numFmtId="3" fontId="34" fillId="0" borderId="16" xfId="118" applyNumberFormat="1" applyFont="1" applyFill="1" applyBorder="1" applyAlignment="1" applyProtection="1">
      <alignment horizontal="right" vertical="center"/>
      <protection locked="0"/>
    </xf>
    <xf numFmtId="3" fontId="34" fillId="0" borderId="34" xfId="118" applyNumberFormat="1" applyFont="1" applyFill="1" applyBorder="1" applyAlignment="1" applyProtection="1">
      <alignment horizontal="right" vertical="center"/>
      <protection locked="0"/>
    </xf>
    <xf numFmtId="3" fontId="34" fillId="0" borderId="34" xfId="76" applyNumberFormat="1" applyFont="1" applyFill="1" applyBorder="1" applyAlignment="1" applyProtection="1">
      <alignment horizontal="right" vertical="center"/>
      <protection locked="0"/>
    </xf>
    <xf numFmtId="3" fontId="34" fillId="0" borderId="34" xfId="118" applyNumberFormat="1" applyFont="1" applyFill="1" applyBorder="1" applyAlignment="1">
      <alignment horizontal="right" vertical="center"/>
      <protection/>
    </xf>
    <xf numFmtId="3" fontId="34" fillId="0" borderId="34" xfId="76" applyNumberFormat="1" applyFont="1" applyFill="1" applyBorder="1" applyAlignment="1" applyProtection="1" quotePrefix="1">
      <alignment horizontal="right" vertical="center"/>
      <protection locked="0"/>
    </xf>
    <xf numFmtId="3" fontId="28" fillId="0" borderId="14" xfId="118" applyNumberFormat="1" applyFont="1" applyFill="1" applyBorder="1" applyAlignment="1" applyProtection="1">
      <alignment horizontal="right" vertical="center"/>
      <protection locked="0"/>
    </xf>
    <xf numFmtId="3" fontId="28" fillId="0" borderId="14" xfId="76" applyNumberFormat="1" applyFont="1" applyFill="1" applyBorder="1" applyAlignment="1" applyProtection="1">
      <alignment horizontal="right" vertical="center"/>
      <protection locked="0"/>
    </xf>
    <xf numFmtId="3" fontId="28" fillId="0" borderId="14" xfId="118" applyNumberFormat="1" applyFont="1" applyFill="1" applyBorder="1" applyAlignment="1">
      <alignment horizontal="right" vertical="center"/>
      <protection/>
    </xf>
    <xf numFmtId="3" fontId="28" fillId="0" borderId="14" xfId="76" applyNumberFormat="1" applyFont="1" applyFill="1" applyBorder="1" applyAlignment="1" applyProtection="1" quotePrefix="1">
      <alignment horizontal="right" vertical="center"/>
      <protection locked="0"/>
    </xf>
    <xf numFmtId="175" fontId="33" fillId="0" borderId="20" xfId="118" applyNumberFormat="1" applyFont="1" applyFill="1" applyBorder="1" applyAlignment="1">
      <alignment horizontal="center" vertical="center"/>
      <protection/>
    </xf>
    <xf numFmtId="0" fontId="33" fillId="0" borderId="21" xfId="118" applyFont="1" applyFill="1" applyBorder="1" applyAlignment="1">
      <alignment horizontal="left" vertical="center" wrapText="1" indent="1"/>
      <protection/>
    </xf>
    <xf numFmtId="3" fontId="33" fillId="0" borderId="21" xfId="118" applyNumberFormat="1" applyFont="1" applyFill="1" applyBorder="1" applyAlignment="1">
      <alignment horizontal="right" vertical="center"/>
      <protection/>
    </xf>
    <xf numFmtId="0" fontId="30" fillId="0" borderId="23" xfId="123" applyFont="1" applyFill="1" applyBorder="1" applyAlignment="1" applyProtection="1">
      <alignment vertical="center" wrapText="1"/>
      <protection/>
    </xf>
    <xf numFmtId="0" fontId="30" fillId="0" borderId="17" xfId="123" applyFont="1" applyFill="1" applyBorder="1" applyAlignment="1" applyProtection="1">
      <alignment vertical="center" wrapText="1"/>
      <protection/>
    </xf>
    <xf numFmtId="3" fontId="27" fillId="0" borderId="16" xfId="123" applyNumberFormat="1" applyFont="1" applyFill="1" applyBorder="1" applyAlignment="1" applyProtection="1">
      <alignment horizontal="right" vertical="center" wrapText="1"/>
      <protection locked="0"/>
    </xf>
    <xf numFmtId="3" fontId="30" fillId="0" borderId="19" xfId="123" applyNumberFormat="1" applyFont="1" applyFill="1" applyBorder="1" applyAlignment="1" applyProtection="1">
      <alignment horizontal="right" vertical="center" wrapText="1"/>
      <protection locked="0"/>
    </xf>
    <xf numFmtId="3" fontId="27" fillId="0" borderId="18" xfId="123" applyNumberFormat="1" applyFont="1" applyFill="1" applyBorder="1" applyAlignment="1" applyProtection="1">
      <alignment horizontal="right" vertical="center" wrapText="1"/>
      <protection/>
    </xf>
    <xf numFmtId="3" fontId="30" fillId="0" borderId="18" xfId="123" applyNumberFormat="1" applyFont="1" applyFill="1" applyBorder="1" applyAlignment="1" applyProtection="1">
      <alignment horizontal="right" vertical="center" wrapText="1"/>
      <protection/>
    </xf>
    <xf numFmtId="3" fontId="30" fillId="0" borderId="18" xfId="123" applyNumberFormat="1" applyFont="1" applyFill="1" applyBorder="1" applyAlignment="1" applyProtection="1">
      <alignment horizontal="right" vertical="center" wrapText="1"/>
      <protection/>
    </xf>
    <xf numFmtId="3" fontId="30" fillId="0" borderId="18" xfId="123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123" applyFont="1" applyFill="1" applyAlignment="1" applyProtection="1">
      <alignment vertical="center"/>
      <protection/>
    </xf>
    <xf numFmtId="3" fontId="27" fillId="0" borderId="18" xfId="123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123" applyFont="1" applyFill="1" applyAlignment="1" applyProtection="1">
      <alignment vertical="center"/>
      <protection/>
    </xf>
    <xf numFmtId="3" fontId="27" fillId="0" borderId="18" xfId="123" applyNumberFormat="1" applyFont="1" applyFill="1" applyBorder="1" applyAlignment="1" applyProtection="1">
      <alignment horizontal="right" vertical="center" wrapText="1"/>
      <protection/>
    </xf>
    <xf numFmtId="175" fontId="28" fillId="0" borderId="19" xfId="122" applyNumberFormat="1" applyFont="1" applyFill="1" applyBorder="1" applyAlignment="1" applyProtection="1">
      <alignment horizontal="center" vertical="center"/>
      <protection/>
    </xf>
    <xf numFmtId="0" fontId="36" fillId="0" borderId="17" xfId="123" applyFont="1" applyFill="1" applyBorder="1" applyAlignment="1" applyProtection="1">
      <alignment vertical="center" wrapText="1"/>
      <protection/>
    </xf>
    <xf numFmtId="3" fontId="36" fillId="0" borderId="18" xfId="123" applyNumberFormat="1" applyFont="1" applyFill="1" applyBorder="1" applyAlignment="1" applyProtection="1">
      <alignment horizontal="right" vertical="center" wrapText="1"/>
      <protection/>
    </xf>
    <xf numFmtId="0" fontId="89" fillId="0" borderId="0" xfId="123" applyFont="1" applyFill="1" applyAlignment="1" applyProtection="1">
      <alignment vertical="center"/>
      <protection/>
    </xf>
    <xf numFmtId="175" fontId="0" fillId="0" borderId="14" xfId="122" applyNumberFormat="1" applyFont="1" applyFill="1" applyBorder="1" applyAlignment="1" applyProtection="1">
      <alignment horizontal="center" vertical="center"/>
      <protection/>
    </xf>
    <xf numFmtId="0" fontId="24" fillId="0" borderId="13" xfId="123" applyFont="1" applyFill="1" applyBorder="1" applyAlignment="1" applyProtection="1">
      <alignment vertical="center" wrapText="1"/>
      <protection/>
    </xf>
    <xf numFmtId="175" fontId="115" fillId="0" borderId="14" xfId="122" applyNumberFormat="1" applyFont="1" applyFill="1" applyBorder="1" applyAlignment="1" applyProtection="1">
      <alignment horizontal="center" vertical="center"/>
      <protection/>
    </xf>
    <xf numFmtId="3" fontId="24" fillId="0" borderId="14" xfId="123" applyNumberFormat="1" applyFont="1" applyFill="1" applyBorder="1" applyAlignment="1" applyProtection="1">
      <alignment horizontal="right" vertical="center" wrapText="1"/>
      <protection/>
    </xf>
    <xf numFmtId="0" fontId="65" fillId="0" borderId="0" xfId="123" applyFont="1" applyFill="1" applyAlignment="1" applyProtection="1">
      <alignment vertical="center"/>
      <protection/>
    </xf>
    <xf numFmtId="175" fontId="35" fillId="0" borderId="19" xfId="122" applyNumberFormat="1" applyFont="1" applyFill="1" applyBorder="1" applyAlignment="1" applyProtection="1">
      <alignment horizontal="center" vertical="center"/>
      <protection/>
    </xf>
    <xf numFmtId="3" fontId="36" fillId="0" borderId="18" xfId="123" applyNumberFormat="1" applyFont="1" applyFill="1" applyBorder="1" applyAlignment="1" applyProtection="1">
      <alignment horizontal="right" vertical="center" wrapText="1"/>
      <protection locked="0"/>
    </xf>
    <xf numFmtId="49" fontId="34" fillId="0" borderId="17" xfId="122" applyNumberFormat="1" applyFont="1" applyFill="1" applyBorder="1" applyAlignment="1" applyProtection="1">
      <alignment horizontal="center" vertical="center" wrapText="1"/>
      <protection/>
    </xf>
    <xf numFmtId="49" fontId="34" fillId="0" borderId="18" xfId="122" applyNumberFormat="1" applyFont="1" applyFill="1" applyBorder="1" applyAlignment="1" applyProtection="1">
      <alignment horizontal="center" vertical="center"/>
      <protection/>
    </xf>
    <xf numFmtId="49" fontId="34" fillId="0" borderId="25" xfId="122" applyNumberFormat="1" applyFont="1" applyFill="1" applyBorder="1" applyAlignment="1" applyProtection="1">
      <alignment horizontal="center" vertical="center"/>
      <protection/>
    </xf>
    <xf numFmtId="175" fontId="35" fillId="0" borderId="18" xfId="122" applyNumberFormat="1" applyFont="1" applyFill="1" applyBorder="1" applyAlignment="1" applyProtection="1">
      <alignment horizontal="center" vertical="center"/>
      <protection/>
    </xf>
    <xf numFmtId="0" fontId="35" fillId="0" borderId="0" xfId="122" applyFont="1" applyFill="1" applyAlignment="1" applyProtection="1">
      <alignment vertical="center"/>
      <protection/>
    </xf>
    <xf numFmtId="3" fontId="28" fillId="0" borderId="18" xfId="122" applyNumberFormat="1" applyFont="1" applyFill="1" applyBorder="1" applyAlignment="1" applyProtection="1">
      <alignment vertical="center"/>
      <protection locked="0"/>
    </xf>
    <xf numFmtId="3" fontId="28" fillId="0" borderId="25" xfId="122" applyNumberFormat="1" applyFont="1" applyFill="1" applyBorder="1" applyAlignment="1" applyProtection="1">
      <alignment vertical="center"/>
      <protection locked="0"/>
    </xf>
    <xf numFmtId="3" fontId="41" fillId="0" borderId="18" xfId="122" applyNumberFormat="1" applyFont="1" applyFill="1" applyBorder="1" applyAlignment="1" applyProtection="1">
      <alignment vertical="center"/>
      <protection/>
    </xf>
    <xf numFmtId="3" fontId="41" fillId="0" borderId="25" xfId="122" applyNumberFormat="1" applyFont="1" applyFill="1" applyBorder="1" applyAlignment="1" applyProtection="1">
      <alignment vertical="center"/>
      <protection/>
    </xf>
    <xf numFmtId="3" fontId="28" fillId="0" borderId="18" xfId="122" applyNumberFormat="1" applyFont="1" applyFill="1" applyBorder="1" applyAlignment="1" applyProtection="1">
      <alignment vertical="center"/>
      <protection locked="0"/>
    </xf>
    <xf numFmtId="3" fontId="28" fillId="0" borderId="25" xfId="122" applyNumberFormat="1" applyFont="1" applyFill="1" applyBorder="1" applyAlignment="1" applyProtection="1">
      <alignment vertical="center"/>
      <protection locked="0"/>
    </xf>
    <xf numFmtId="3" fontId="41" fillId="0" borderId="18" xfId="122" applyNumberFormat="1" applyFont="1" applyFill="1" applyBorder="1" applyAlignment="1" applyProtection="1">
      <alignment vertical="center"/>
      <protection/>
    </xf>
    <xf numFmtId="3" fontId="41" fillId="0" borderId="25" xfId="122" applyNumberFormat="1" applyFont="1" applyFill="1" applyBorder="1" applyAlignment="1" applyProtection="1">
      <alignment vertical="center"/>
      <protection/>
    </xf>
    <xf numFmtId="3" fontId="41" fillId="0" borderId="18" xfId="122" applyNumberFormat="1" applyFont="1" applyFill="1" applyBorder="1" applyAlignment="1" applyProtection="1">
      <alignment vertical="center"/>
      <protection locked="0"/>
    </xf>
    <xf numFmtId="3" fontId="41" fillId="0" borderId="25" xfId="122" applyNumberFormat="1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top" wrapText="1"/>
      <protection locked="0"/>
    </xf>
    <xf numFmtId="0" fontId="32" fillId="0" borderId="0" xfId="118" applyFont="1" applyFill="1" applyAlignment="1" applyProtection="1">
      <alignment horizontal="center" vertical="center"/>
      <protection locked="0"/>
    </xf>
    <xf numFmtId="0" fontId="21" fillId="0" borderId="0" xfId="123" applyFont="1" applyFill="1" applyAlignment="1" applyProtection="1">
      <alignment horizontal="center" vertical="center" wrapText="1"/>
      <protection/>
    </xf>
    <xf numFmtId="0" fontId="21" fillId="0" borderId="0" xfId="123" applyFont="1" applyFill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 vertical="center" wrapText="1"/>
      <protection locked="0"/>
    </xf>
    <xf numFmtId="3" fontId="28" fillId="0" borderId="24" xfId="118" applyNumberFormat="1" applyFont="1" applyFill="1" applyBorder="1" applyAlignment="1" applyProtection="1">
      <alignment horizontal="right" vertical="center"/>
      <protection locked="0"/>
    </xf>
    <xf numFmtId="3" fontId="28" fillId="0" borderId="25" xfId="118" applyNumberFormat="1" applyFont="1" applyFill="1" applyBorder="1" applyAlignment="1" applyProtection="1">
      <alignment horizontal="right" vertical="center"/>
      <protection locked="0"/>
    </xf>
    <xf numFmtId="3" fontId="28" fillId="0" borderId="66" xfId="118" applyNumberFormat="1" applyFont="1" applyFill="1" applyBorder="1" applyAlignment="1" applyProtection="1">
      <alignment horizontal="right" vertical="center"/>
      <protection locked="0"/>
    </xf>
    <xf numFmtId="3" fontId="40" fillId="0" borderId="21" xfId="118" applyNumberFormat="1" applyFont="1" applyFill="1" applyBorder="1" applyAlignment="1">
      <alignment vertical="center"/>
      <protection/>
    </xf>
    <xf numFmtId="3" fontId="28" fillId="0" borderId="55" xfId="118" applyNumberFormat="1" applyFont="1" applyFill="1" applyBorder="1" applyAlignment="1" applyProtection="1">
      <alignment vertical="center"/>
      <protection locked="0"/>
    </xf>
    <xf numFmtId="3" fontId="28" fillId="0" borderId="66" xfId="118" applyNumberFormat="1" applyFont="1" applyFill="1" applyBorder="1" applyAlignment="1" applyProtection="1">
      <alignment vertical="center"/>
      <protection locked="0"/>
    </xf>
    <xf numFmtId="3" fontId="28" fillId="0" borderId="19" xfId="118" applyNumberFormat="1" applyFont="1" applyFill="1" applyBorder="1" applyAlignment="1" applyProtection="1">
      <alignment vertical="center"/>
      <protection locked="0"/>
    </xf>
    <xf numFmtId="3" fontId="28" fillId="0" borderId="24" xfId="118" applyNumberFormat="1" applyFont="1" applyFill="1" applyBorder="1" applyAlignment="1" applyProtection="1">
      <alignment vertical="center"/>
      <protection locked="0"/>
    </xf>
    <xf numFmtId="3" fontId="28" fillId="0" borderId="18" xfId="118" applyNumberFormat="1" applyFont="1" applyFill="1" applyBorder="1" applyAlignment="1" applyProtection="1">
      <alignment vertical="center"/>
      <protection locked="0"/>
    </xf>
    <xf numFmtId="3" fontId="28" fillId="0" borderId="25" xfId="118" applyNumberFormat="1" applyFont="1" applyFill="1" applyBorder="1" applyAlignment="1" applyProtection="1">
      <alignment vertical="center"/>
      <protection locked="0"/>
    </xf>
    <xf numFmtId="3" fontId="40" fillId="0" borderId="21" xfId="118" applyNumberFormat="1" applyFont="1" applyFill="1" applyBorder="1" applyAlignment="1" applyProtection="1">
      <alignment vertical="center"/>
      <protection/>
    </xf>
    <xf numFmtId="3" fontId="40" fillId="0" borderId="58" xfId="118" applyNumberFormat="1" applyFont="1" applyFill="1" applyBorder="1" applyAlignment="1" applyProtection="1">
      <alignment vertical="center"/>
      <protection/>
    </xf>
    <xf numFmtId="175" fontId="41" fillId="0" borderId="20" xfId="118" applyNumberFormat="1" applyFont="1" applyFill="1" applyBorder="1" applyAlignment="1">
      <alignment horizontal="center" vertical="center"/>
      <protection/>
    </xf>
    <xf numFmtId="0" fontId="41" fillId="0" borderId="21" xfId="118" applyFont="1" applyFill="1" applyBorder="1" applyAlignment="1">
      <alignment horizontal="left" vertical="center" wrapText="1"/>
      <protection/>
    </xf>
    <xf numFmtId="3" fontId="25" fillId="0" borderId="21" xfId="118" applyNumberFormat="1" applyFont="1" applyFill="1" applyBorder="1" applyAlignment="1">
      <alignment vertical="center"/>
      <protection/>
    </xf>
    <xf numFmtId="0" fontId="116" fillId="0" borderId="0" xfId="118" applyFont="1" applyFill="1" applyAlignment="1">
      <alignment vertical="center"/>
      <protection/>
    </xf>
    <xf numFmtId="175" fontId="41" fillId="0" borderId="59" xfId="118" applyNumberFormat="1" applyFont="1" applyFill="1" applyBorder="1" applyAlignment="1">
      <alignment horizontal="center" vertical="center"/>
      <protection/>
    </xf>
    <xf numFmtId="0" fontId="41" fillId="0" borderId="29" xfId="118" applyFont="1" applyFill="1" applyBorder="1" applyAlignment="1">
      <alignment horizontal="left" vertical="center" wrapText="1"/>
      <protection/>
    </xf>
    <xf numFmtId="3" fontId="25" fillId="0" borderId="21" xfId="118" applyNumberFormat="1" applyFont="1" applyFill="1" applyBorder="1" applyAlignment="1" applyProtection="1">
      <alignment vertical="center"/>
      <protection/>
    </xf>
    <xf numFmtId="175" fontId="31" fillId="0" borderId="20" xfId="118" applyNumberFormat="1" applyFont="1" applyFill="1" applyBorder="1" applyAlignment="1">
      <alignment horizontal="center" vertical="center"/>
      <protection/>
    </xf>
    <xf numFmtId="0" fontId="31" fillId="0" borderId="21" xfId="118" applyFont="1" applyFill="1" applyBorder="1" applyAlignment="1">
      <alignment horizontal="left" vertical="center" wrapText="1"/>
      <protection/>
    </xf>
    <xf numFmtId="0" fontId="53" fillId="0" borderId="0" xfId="118" applyFont="1" applyFill="1" applyAlignment="1">
      <alignment vertical="center"/>
      <protection/>
    </xf>
    <xf numFmtId="3" fontId="33" fillId="30" borderId="21" xfId="118" applyNumberFormat="1" applyFont="1" applyFill="1" applyBorder="1" applyAlignment="1" applyProtection="1">
      <alignment vertical="center"/>
      <protection/>
    </xf>
    <xf numFmtId="0" fontId="58" fillId="0" borderId="69" xfId="124" applyFont="1" applyBorder="1" applyAlignment="1">
      <alignment horizontal="right"/>
      <protection/>
    </xf>
    <xf numFmtId="0" fontId="35" fillId="0" borderId="0" xfId="0" applyFont="1" applyFill="1" applyAlignment="1" applyProtection="1">
      <alignment horizontal="right" vertical="top" wrapText="1"/>
      <protection locked="0"/>
    </xf>
    <xf numFmtId="0" fontId="31" fillId="0" borderId="0" xfId="118" applyFont="1" applyFill="1" applyAlignment="1" applyProtection="1">
      <alignment horizontal="center" vertical="center"/>
      <protection locked="0"/>
    </xf>
    <xf numFmtId="166" fontId="28" fillId="0" borderId="0" xfId="0" applyNumberFormat="1" applyFont="1" applyFill="1" applyAlignment="1">
      <alignment horizontal="right" vertical="center"/>
    </xf>
    <xf numFmtId="0" fontId="24" fillId="0" borderId="0" xfId="123" applyFont="1" applyFill="1" applyAlignment="1" applyProtection="1">
      <alignment horizontal="right" vertical="center"/>
      <protection/>
    </xf>
    <xf numFmtId="0" fontId="70" fillId="0" borderId="0" xfId="0" applyFont="1" applyAlignment="1" applyProtection="1">
      <alignment horizontal="right" vertical="center" wrapText="1"/>
      <protection locked="0"/>
    </xf>
    <xf numFmtId="0" fontId="35" fillId="0" borderId="0" xfId="0" applyFont="1" applyAlignment="1" applyProtection="1">
      <alignment horizontal="right"/>
      <protection/>
    </xf>
    <xf numFmtId="3" fontId="70" fillId="0" borderId="19" xfId="0" applyNumberFormat="1" applyFont="1" applyBorder="1" applyAlignment="1">
      <alignment horizontal="right" wrapText="1"/>
    </xf>
    <xf numFmtId="3" fontId="72" fillId="0" borderId="18" xfId="0" applyNumberFormat="1" applyFont="1" applyBorder="1" applyAlignment="1">
      <alignment horizontal="right" wrapText="1"/>
    </xf>
    <xf numFmtId="3" fontId="58" fillId="0" borderId="18" xfId="0" applyNumberFormat="1" applyFont="1" applyBorder="1" applyAlignment="1">
      <alignment horizontal="right" wrapText="1"/>
    </xf>
    <xf numFmtId="3" fontId="70" fillId="0" borderId="18" xfId="0" applyNumberFormat="1" applyFont="1" applyBorder="1" applyAlignment="1">
      <alignment horizontal="right" wrapText="1"/>
    </xf>
    <xf numFmtId="3" fontId="72" fillId="0" borderId="19" xfId="0" applyNumberFormat="1" applyFont="1" applyBorder="1" applyAlignment="1">
      <alignment horizontal="right" wrapText="1"/>
    </xf>
    <xf numFmtId="0" fontId="72" fillId="0" borderId="18" xfId="0" applyFont="1" applyBorder="1" applyAlignment="1">
      <alignment wrapText="1"/>
    </xf>
    <xf numFmtId="0" fontId="70" fillId="0" borderId="18" xfId="0" applyFont="1" applyBorder="1" applyAlignment="1">
      <alignment horizontal="right" wrapText="1"/>
    </xf>
    <xf numFmtId="3" fontId="46" fillId="0" borderId="18" xfId="0" applyNumberFormat="1" applyFont="1" applyBorder="1" applyAlignment="1">
      <alignment horizontal="right" wrapText="1"/>
    </xf>
    <xf numFmtId="3" fontId="46" fillId="0" borderId="41" xfId="0" applyNumberFormat="1" applyFont="1" applyBorder="1" applyAlignment="1">
      <alignment horizontal="right" wrapText="1"/>
    </xf>
    <xf numFmtId="3" fontId="72" fillId="0" borderId="55" xfId="119" applyNumberFormat="1" applyFont="1" applyBorder="1" applyAlignment="1">
      <alignment horizontal="right" wrapText="1"/>
      <protection/>
    </xf>
    <xf numFmtId="0" fontId="119" fillId="0" borderId="39" xfId="119" applyFont="1" applyBorder="1" applyAlignment="1">
      <alignment wrapText="1"/>
      <protection/>
    </xf>
    <xf numFmtId="0" fontId="119" fillId="0" borderId="18" xfId="119" applyFont="1" applyBorder="1" applyAlignment="1">
      <alignment wrapText="1"/>
      <protection/>
    </xf>
    <xf numFmtId="0" fontId="120" fillId="0" borderId="0" xfId="119" applyFont="1">
      <alignment/>
      <protection/>
    </xf>
    <xf numFmtId="3" fontId="45" fillId="0" borderId="18" xfId="0" applyNumberFormat="1" applyFont="1" applyBorder="1" applyAlignment="1">
      <alignment horizontal="right" wrapText="1"/>
    </xf>
    <xf numFmtId="3" fontId="45" fillId="0" borderId="0" xfId="0" applyNumberFormat="1" applyFont="1" applyBorder="1" applyAlignment="1">
      <alignment horizontal="right" wrapText="1"/>
    </xf>
    <xf numFmtId="0" fontId="79" fillId="0" borderId="0" xfId="119" applyFont="1" applyBorder="1" applyAlignment="1">
      <alignment wrapText="1"/>
      <protection/>
    </xf>
    <xf numFmtId="3" fontId="72" fillId="0" borderId="0" xfId="0" applyNumberFormat="1" applyFont="1" applyBorder="1" applyAlignment="1">
      <alignment horizontal="right" wrapText="1"/>
    </xf>
    <xf numFmtId="3" fontId="45" fillId="0" borderId="14" xfId="0" applyNumberFormat="1" applyFont="1" applyBorder="1" applyAlignment="1">
      <alignment horizontal="right" wrapText="1"/>
    </xf>
    <xf numFmtId="3" fontId="45" fillId="0" borderId="14" xfId="119" applyNumberFormat="1" applyFont="1" applyBorder="1" applyAlignment="1">
      <alignment horizontal="right" wrapText="1"/>
      <protection/>
    </xf>
    <xf numFmtId="3" fontId="61" fillId="0" borderId="18" xfId="124" applyNumberFormat="1" applyFont="1" applyFill="1" applyBorder="1" applyAlignment="1">
      <alignment horizontal="center" vertical="center"/>
      <protection/>
    </xf>
    <xf numFmtId="0" fontId="0" fillId="0" borderId="0" xfId="108">
      <alignment/>
      <protection/>
    </xf>
    <xf numFmtId="0" fontId="90" fillId="0" borderId="0" xfId="108" applyFont="1" applyAlignment="1">
      <alignment horizontal="center"/>
      <protection/>
    </xf>
    <xf numFmtId="0" fontId="31" fillId="0" borderId="0" xfId="108" applyFont="1" applyAlignment="1">
      <alignment horizontal="right"/>
      <protection/>
    </xf>
    <xf numFmtId="0" fontId="0" fillId="0" borderId="0" xfId="108" applyFont="1" applyBorder="1" applyAlignment="1">
      <alignment horizontal="center"/>
      <protection/>
    </xf>
    <xf numFmtId="0" fontId="0" fillId="0" borderId="0" xfId="108" applyFont="1" applyBorder="1" applyAlignment="1">
      <alignment horizontal="right"/>
      <protection/>
    </xf>
    <xf numFmtId="0" fontId="31" fillId="0" borderId="15" xfId="108" applyFont="1" applyBorder="1" applyAlignment="1">
      <alignment vertical="center" wrapText="1"/>
      <protection/>
    </xf>
    <xf numFmtId="0" fontId="31" fillId="0" borderId="16" xfId="108" applyFont="1" applyBorder="1" applyAlignment="1">
      <alignment horizontal="center" vertical="center" wrapText="1"/>
      <protection/>
    </xf>
    <xf numFmtId="0" fontId="34" fillId="0" borderId="17" xfId="108" applyFont="1" applyBorder="1" applyAlignment="1">
      <alignment horizontal="center"/>
      <protection/>
    </xf>
    <xf numFmtId="0" fontId="34" fillId="0" borderId="18" xfId="108" applyFont="1" applyBorder="1" applyAlignment="1">
      <alignment horizontal="center"/>
      <protection/>
    </xf>
    <xf numFmtId="0" fontId="34" fillId="0" borderId="33" xfId="108" applyFont="1" applyBorder="1" applyAlignment="1">
      <alignment horizontal="center"/>
      <protection/>
    </xf>
    <xf numFmtId="0" fontId="34" fillId="0" borderId="0" xfId="108" applyFont="1">
      <alignment/>
      <protection/>
    </xf>
    <xf numFmtId="49" fontId="0" fillId="0" borderId="17" xfId="108" applyNumberFormat="1" applyFont="1" applyBorder="1" applyAlignment="1">
      <alignment horizontal="right"/>
      <protection/>
    </xf>
    <xf numFmtId="49" fontId="0" fillId="0" borderId="18" xfId="108" applyNumberFormat="1" applyFont="1" applyBorder="1" applyAlignment="1">
      <alignment horizontal="right"/>
      <protection/>
    </xf>
    <xf numFmtId="166" fontId="0" fillId="31" borderId="18" xfId="108" applyNumberFormat="1" applyFont="1" applyFill="1" applyBorder="1" applyAlignment="1" applyProtection="1">
      <alignment horizontal="left" vertical="center" wrapText="1" indent="1"/>
      <protection locked="0"/>
    </xf>
    <xf numFmtId="3" fontId="0" fillId="31" borderId="18" xfId="108" applyNumberFormat="1" applyFont="1" applyFill="1" applyBorder="1">
      <alignment/>
      <protection/>
    </xf>
    <xf numFmtId="3" fontId="0" fillId="0" borderId="18" xfId="108" applyNumberFormat="1" applyFont="1" applyBorder="1">
      <alignment/>
      <protection/>
    </xf>
    <xf numFmtId="0" fontId="0" fillId="0" borderId="17" xfId="108" applyBorder="1">
      <alignment/>
      <protection/>
    </xf>
    <xf numFmtId="0" fontId="0" fillId="0" borderId="33" xfId="108" applyFont="1" applyBorder="1">
      <alignment/>
      <protection/>
    </xf>
    <xf numFmtId="0" fontId="0" fillId="0" borderId="18" xfId="108" applyFont="1" applyBorder="1" applyAlignment="1">
      <alignment wrapText="1"/>
      <protection/>
    </xf>
    <xf numFmtId="0" fontId="0" fillId="0" borderId="50" xfId="108" applyFont="1" applyBorder="1">
      <alignment/>
      <protection/>
    </xf>
    <xf numFmtId="49" fontId="0" fillId="0" borderId="56" xfId="108" applyNumberFormat="1" applyFont="1" applyBorder="1" applyAlignment="1">
      <alignment horizontal="right"/>
      <protection/>
    </xf>
    <xf numFmtId="49" fontId="0" fillId="0" borderId="55" xfId="108" applyNumberFormat="1" applyFont="1" applyBorder="1" applyAlignment="1">
      <alignment horizontal="right"/>
      <protection/>
    </xf>
    <xf numFmtId="3" fontId="0" fillId="0" borderId="55" xfId="108" applyNumberFormat="1" applyFont="1" applyBorder="1">
      <alignment/>
      <protection/>
    </xf>
    <xf numFmtId="49" fontId="0" fillId="0" borderId="56" xfId="108" applyNumberFormat="1" applyBorder="1">
      <alignment/>
      <protection/>
    </xf>
    <xf numFmtId="49" fontId="0" fillId="0" borderId="55" xfId="108" applyNumberFormat="1" applyBorder="1">
      <alignment/>
      <protection/>
    </xf>
    <xf numFmtId="0" fontId="31" fillId="0" borderId="14" xfId="108" applyFont="1" applyBorder="1" applyAlignment="1">
      <alignment horizontal="left"/>
      <protection/>
    </xf>
    <xf numFmtId="3" fontId="31" fillId="0" borderId="14" xfId="108" applyNumberFormat="1" applyFont="1" applyBorder="1">
      <alignment/>
      <protection/>
    </xf>
    <xf numFmtId="0" fontId="31" fillId="0" borderId="65" xfId="108" applyFont="1" applyBorder="1" applyAlignment="1">
      <alignment horizontal="left"/>
      <protection/>
    </xf>
    <xf numFmtId="0" fontId="31" fillId="0" borderId="13" xfId="108" applyFont="1" applyBorder="1" applyAlignment="1">
      <alignment horizontal="left"/>
      <protection/>
    </xf>
    <xf numFmtId="0" fontId="0" fillId="0" borderId="33" xfId="108" applyFont="1" applyBorder="1" applyAlignment="1">
      <alignment wrapText="1"/>
      <protection/>
    </xf>
    <xf numFmtId="3" fontId="59" fillId="31" borderId="18" xfId="124" applyNumberFormat="1" applyFont="1" applyFill="1" applyBorder="1" applyAlignment="1">
      <alignment horizontal="center" vertical="center"/>
      <protection/>
    </xf>
    <xf numFmtId="3" fontId="21" fillId="31" borderId="18" xfId="124" applyNumberFormat="1" applyFont="1" applyFill="1" applyBorder="1" applyAlignment="1">
      <alignment horizontal="center" vertical="center"/>
      <protection/>
    </xf>
    <xf numFmtId="3" fontId="59" fillId="0" borderId="18" xfId="124" applyNumberFormat="1" applyFont="1" applyFill="1" applyBorder="1" applyAlignment="1">
      <alignment horizontal="center" vertical="center"/>
      <protection/>
    </xf>
    <xf numFmtId="0" fontId="121" fillId="0" borderId="0" xfId="115" applyFont="1" applyFill="1">
      <alignment/>
      <protection/>
    </xf>
    <xf numFmtId="0" fontId="0" fillId="0" borderId="0" xfId="117" applyFont="1" applyFill="1" applyAlignment="1">
      <alignment horizontal="center" vertical="center" wrapText="1"/>
      <protection/>
    </xf>
    <xf numFmtId="0" fontId="21" fillId="0" borderId="0" xfId="117" applyFont="1" applyAlignment="1">
      <alignment horizontal="center" wrapText="1"/>
      <protection/>
    </xf>
    <xf numFmtId="0" fontId="36" fillId="0" borderId="0" xfId="117" applyFont="1" applyAlignment="1">
      <alignment horizontal="right" wrapText="1"/>
      <protection/>
    </xf>
    <xf numFmtId="0" fontId="0" fillId="0" borderId="0" xfId="117" applyFill="1" applyAlignment="1">
      <alignment vertical="center" wrapText="1"/>
      <protection/>
    </xf>
    <xf numFmtId="0" fontId="27" fillId="0" borderId="0" xfId="117" applyFont="1" applyAlignment="1">
      <alignment wrapText="1"/>
      <protection/>
    </xf>
    <xf numFmtId="0" fontId="37" fillId="0" borderId="0" xfId="117" applyFont="1" applyAlignment="1">
      <alignment horizontal="center" wrapText="1"/>
      <protection/>
    </xf>
    <xf numFmtId="166" fontId="44" fillId="0" borderId="0" xfId="117" applyNumberFormat="1" applyFont="1" applyFill="1" applyAlignment="1">
      <alignment vertical="center" wrapText="1"/>
      <protection/>
    </xf>
    <xf numFmtId="166" fontId="28" fillId="0" borderId="0" xfId="117" applyNumberFormat="1" applyFont="1" applyFill="1" applyAlignment="1">
      <alignment horizontal="center" vertical="center"/>
      <protection/>
    </xf>
    <xf numFmtId="166" fontId="28" fillId="0" borderId="0" xfId="117" applyNumberFormat="1" applyFont="1" applyFill="1" applyBorder="1" applyAlignment="1">
      <alignment horizontal="center" vertical="center" wrapText="1"/>
      <protection/>
    </xf>
    <xf numFmtId="166" fontId="105" fillId="0" borderId="0" xfId="117" applyNumberFormat="1" applyFont="1" applyFill="1" applyAlignment="1">
      <alignment vertical="center" wrapText="1"/>
      <protection/>
    </xf>
    <xf numFmtId="0" fontId="25" fillId="0" borderId="0" xfId="117" applyFont="1" applyFill="1" applyBorder="1" applyAlignment="1" applyProtection="1">
      <alignment horizontal="right"/>
      <protection/>
    </xf>
    <xf numFmtId="0" fontId="38" fillId="0" borderId="0" xfId="117" applyFont="1" applyFill="1" applyBorder="1" applyAlignment="1" applyProtection="1">
      <alignment/>
      <protection/>
    </xf>
    <xf numFmtId="0" fontId="115" fillId="0" borderId="0" xfId="115" applyFont="1" applyFill="1">
      <alignment/>
      <protection/>
    </xf>
    <xf numFmtId="166" fontId="39" fillId="0" borderId="0" xfId="115" applyNumberFormat="1" applyFont="1" applyFill="1" applyBorder="1" applyAlignment="1" applyProtection="1">
      <alignment horizontal="centerContinuous" vertical="center"/>
      <protection/>
    </xf>
    <xf numFmtId="0" fontId="38" fillId="0" borderId="0" xfId="117" applyFont="1" applyFill="1" applyBorder="1" applyAlignment="1" applyProtection="1">
      <alignment horizontal="right"/>
      <protection/>
    </xf>
    <xf numFmtId="0" fontId="34" fillId="0" borderId="15" xfId="115" applyFont="1" applyFill="1" applyBorder="1" applyAlignment="1" applyProtection="1">
      <alignment horizontal="center" vertical="center" wrapText="1"/>
      <protection/>
    </xf>
    <xf numFmtId="0" fontId="28" fillId="0" borderId="17" xfId="115" applyFont="1" applyFill="1" applyBorder="1" applyAlignment="1" applyProtection="1">
      <alignment horizontal="center" vertical="center"/>
      <protection/>
    </xf>
    <xf numFmtId="0" fontId="34" fillId="0" borderId="13" xfId="115" applyFont="1" applyFill="1" applyBorder="1" applyAlignment="1" applyProtection="1">
      <alignment horizontal="center" vertical="center"/>
      <protection/>
    </xf>
    <xf numFmtId="0" fontId="34" fillId="0" borderId="0" xfId="115" applyFont="1" applyFill="1" applyBorder="1" applyAlignment="1" applyProtection="1">
      <alignment horizontal="center" vertical="center"/>
      <protection/>
    </xf>
    <xf numFmtId="0" fontId="34" fillId="0" borderId="0" xfId="115" applyFont="1" applyFill="1" applyBorder="1" applyAlignment="1" applyProtection="1">
      <alignment horizontal="center" vertical="center" wrapText="1"/>
      <protection/>
    </xf>
    <xf numFmtId="168" fontId="34" fillId="0" borderId="0" xfId="80" applyNumberFormat="1" applyFont="1" applyFill="1" applyBorder="1" applyAlignment="1" applyProtection="1">
      <alignment horizontal="center"/>
      <protection/>
    </xf>
    <xf numFmtId="0" fontId="31" fillId="0" borderId="55" xfId="115" applyFont="1" applyFill="1" applyBorder="1" applyAlignment="1">
      <alignment horizontal="center" vertical="center" wrapText="1"/>
      <protection/>
    </xf>
    <xf numFmtId="190" fontId="31" fillId="0" borderId="55" xfId="115" applyNumberFormat="1" applyFont="1" applyFill="1" applyBorder="1" applyAlignment="1">
      <alignment horizontal="center" vertical="center" wrapText="1"/>
      <protection/>
    </xf>
    <xf numFmtId="0" fontId="0" fillId="0" borderId="20" xfId="115" applyFont="1" applyFill="1" applyBorder="1" applyAlignment="1">
      <alignment horizontal="center" vertical="center"/>
      <protection/>
    </xf>
    <xf numFmtId="0" fontId="0" fillId="0" borderId="21" xfId="115" applyFont="1" applyFill="1" applyBorder="1" applyAlignment="1">
      <alignment horizontal="center" vertical="center"/>
      <protection/>
    </xf>
    <xf numFmtId="0" fontId="0" fillId="0" borderId="22" xfId="115" applyFont="1" applyFill="1" applyBorder="1" applyAlignment="1">
      <alignment horizontal="center" vertical="center"/>
      <protection/>
    </xf>
    <xf numFmtId="0" fontId="0" fillId="0" borderId="23" xfId="115" applyFont="1" applyFill="1" applyBorder="1" applyAlignment="1">
      <alignment horizontal="center" vertical="center"/>
      <protection/>
    </xf>
    <xf numFmtId="0" fontId="0" fillId="0" borderId="19" xfId="115" applyFont="1" applyFill="1" applyBorder="1" applyProtection="1">
      <alignment/>
      <protection locked="0"/>
    </xf>
    <xf numFmtId="168" fontId="0" fillId="0" borderId="19" xfId="80" applyNumberFormat="1" applyFont="1" applyFill="1" applyBorder="1" applyAlignment="1" applyProtection="1">
      <alignment/>
      <protection locked="0"/>
    </xf>
    <xf numFmtId="168" fontId="0" fillId="0" borderId="24" xfId="80" applyNumberFormat="1" applyFont="1" applyFill="1" applyBorder="1" applyAlignment="1">
      <alignment/>
    </xf>
    <xf numFmtId="0" fontId="0" fillId="0" borderId="17" xfId="115" applyFont="1" applyFill="1" applyBorder="1" applyAlignment="1">
      <alignment horizontal="center" vertical="center"/>
      <protection/>
    </xf>
    <xf numFmtId="0" fontId="0" fillId="0" borderId="18" xfId="115" applyFont="1" applyFill="1" applyBorder="1" applyProtection="1">
      <alignment/>
      <protection locked="0"/>
    </xf>
    <xf numFmtId="168" fontId="0" fillId="0" borderId="18" xfId="80" applyNumberFormat="1" applyFont="1" applyFill="1" applyBorder="1" applyAlignment="1" applyProtection="1">
      <alignment/>
      <protection locked="0"/>
    </xf>
    <xf numFmtId="168" fontId="0" fillId="0" borderId="25" xfId="80" applyNumberFormat="1" applyFont="1" applyFill="1" applyBorder="1" applyAlignment="1">
      <alignment/>
    </xf>
    <xf numFmtId="0" fontId="31" fillId="0" borderId="20" xfId="115" applyFont="1" applyFill="1" applyBorder="1" applyAlignment="1">
      <alignment horizontal="center" vertical="center"/>
      <protection/>
    </xf>
    <xf numFmtId="0" fontId="31" fillId="0" borderId="21" xfId="115" applyFont="1" applyFill="1" applyBorder="1">
      <alignment/>
      <protection/>
    </xf>
    <xf numFmtId="168" fontId="31" fillId="0" borderId="21" xfId="115" applyNumberFormat="1" applyFont="1" applyFill="1" applyBorder="1">
      <alignment/>
      <protection/>
    </xf>
    <xf numFmtId="168" fontId="31" fillId="0" borderId="22" xfId="115" applyNumberFormat="1" applyFont="1" applyFill="1" applyBorder="1">
      <alignment/>
      <protection/>
    </xf>
    <xf numFmtId="0" fontId="39" fillId="0" borderId="0" xfId="115" applyFont="1" applyFill="1">
      <alignment/>
      <protection/>
    </xf>
    <xf numFmtId="0" fontId="31" fillId="0" borderId="0" xfId="115" applyFont="1" applyFill="1" applyBorder="1" applyAlignment="1">
      <alignment horizontal="center" vertical="center"/>
      <protection/>
    </xf>
    <xf numFmtId="0" fontId="31" fillId="0" borderId="0" xfId="115" applyFont="1" applyFill="1" applyBorder="1">
      <alignment/>
      <protection/>
    </xf>
    <xf numFmtId="168" fontId="31" fillId="0" borderId="0" xfId="115" applyNumberFormat="1" applyFont="1" applyFill="1" applyBorder="1">
      <alignment/>
      <protection/>
    </xf>
    <xf numFmtId="0" fontId="115" fillId="0" borderId="0" xfId="115" applyFont="1" applyFill="1" applyAlignment="1">
      <alignment wrapText="1"/>
      <protection/>
    </xf>
    <xf numFmtId="0" fontId="34" fillId="0" borderId="63" xfId="115" applyFont="1" applyFill="1" applyBorder="1" applyAlignment="1" applyProtection="1">
      <alignment horizontal="center" vertical="center" wrapText="1"/>
      <protection/>
    </xf>
    <xf numFmtId="0" fontId="28" fillId="0" borderId="70" xfId="115" applyFont="1" applyFill="1" applyBorder="1" applyAlignment="1" applyProtection="1">
      <alignment horizontal="center" vertical="center"/>
      <protection/>
    </xf>
    <xf numFmtId="0" fontId="28" fillId="0" borderId="71" xfId="115" applyFont="1" applyFill="1" applyBorder="1" applyAlignment="1" applyProtection="1">
      <alignment horizontal="center" vertical="center"/>
      <protection/>
    </xf>
    <xf numFmtId="168" fontId="28" fillId="0" borderId="71" xfId="80" applyNumberFormat="1" applyFont="1" applyFill="1" applyBorder="1" applyAlignment="1" applyProtection="1">
      <alignment/>
      <protection locked="0"/>
    </xf>
    <xf numFmtId="0" fontId="28" fillId="0" borderId="72" xfId="115" applyFont="1" applyFill="1" applyBorder="1" applyAlignment="1" applyProtection="1">
      <alignment horizontal="center" vertical="center"/>
      <protection/>
    </xf>
    <xf numFmtId="0" fontId="41" fillId="0" borderId="57" xfId="115" applyFont="1" applyFill="1" applyBorder="1" applyAlignment="1" applyProtection="1">
      <alignment/>
      <protection/>
    </xf>
    <xf numFmtId="0" fontId="41" fillId="0" borderId="73" xfId="115" applyFont="1" applyFill="1" applyBorder="1" applyAlignment="1" applyProtection="1">
      <alignment/>
      <protection/>
    </xf>
    <xf numFmtId="0" fontId="41" fillId="0" borderId="74" xfId="115" applyFont="1" applyFill="1" applyBorder="1" applyAlignment="1" applyProtection="1">
      <alignment/>
      <protection/>
    </xf>
    <xf numFmtId="168" fontId="34" fillId="0" borderId="72" xfId="80" applyNumberFormat="1" applyFont="1" applyFill="1" applyBorder="1" applyAlignment="1" applyProtection="1">
      <alignment/>
      <protection/>
    </xf>
    <xf numFmtId="3" fontId="122" fillId="0" borderId="18" xfId="0" applyNumberFormat="1" applyFont="1" applyBorder="1" applyAlignment="1">
      <alignment horizontal="right" wrapText="1"/>
    </xf>
    <xf numFmtId="3" fontId="122" fillId="0" borderId="18" xfId="119" applyNumberFormat="1" applyFont="1" applyBorder="1" applyAlignment="1">
      <alignment horizontal="right" wrapText="1"/>
      <protection/>
    </xf>
    <xf numFmtId="3" fontId="123" fillId="0" borderId="18" xfId="0" applyNumberFormat="1" applyFont="1" applyBorder="1" applyAlignment="1">
      <alignment horizontal="right" wrapText="1"/>
    </xf>
    <xf numFmtId="3" fontId="123" fillId="0" borderId="18" xfId="119" applyNumberFormat="1" applyFont="1" applyBorder="1" applyAlignment="1">
      <alignment horizontal="right" wrapText="1"/>
      <protection/>
    </xf>
    <xf numFmtId="0" fontId="74" fillId="0" borderId="75" xfId="119" applyFont="1" applyBorder="1" applyAlignment="1">
      <alignment horizontal="center" wrapText="1"/>
      <protection/>
    </xf>
    <xf numFmtId="0" fontId="31" fillId="0" borderId="76" xfId="108" applyFont="1" applyBorder="1" applyAlignment="1">
      <alignment horizontal="center" vertical="center" wrapText="1"/>
      <protection/>
    </xf>
    <xf numFmtId="0" fontId="0" fillId="0" borderId="0" xfId="108" applyFont="1" applyBorder="1" applyAlignment="1">
      <alignment horizontal="right"/>
      <protection/>
    </xf>
    <xf numFmtId="0" fontId="27" fillId="0" borderId="77" xfId="0" applyFont="1" applyBorder="1" applyAlignment="1">
      <alignment horizontal="left" vertical="center"/>
    </xf>
    <xf numFmtId="0" fontId="27" fillId="0" borderId="78" xfId="0" applyFont="1" applyBorder="1" applyAlignment="1">
      <alignment horizontal="left" vertical="center"/>
    </xf>
    <xf numFmtId="0" fontId="27" fillId="0" borderId="79" xfId="0" applyFont="1" applyBorder="1" applyAlignment="1" applyProtection="1">
      <alignment horizontal="left" vertical="center" indent="1"/>
      <protection locked="0"/>
    </xf>
    <xf numFmtId="3" fontId="27" fillId="0" borderId="67" xfId="0" applyNumberFormat="1" applyFont="1" applyBorder="1" applyAlignment="1" applyProtection="1">
      <alignment horizontal="right" vertical="center" indent="1"/>
      <protection locked="0"/>
    </xf>
    <xf numFmtId="0" fontId="28" fillId="0" borderId="17" xfId="116" applyFont="1" applyFill="1" applyBorder="1" applyAlignment="1">
      <alignment horizontal="center" vertical="center" wrapText="1"/>
      <protection/>
    </xf>
    <xf numFmtId="0" fontId="30" fillId="0" borderId="33" xfId="116" applyFont="1" applyFill="1" applyBorder="1" applyAlignment="1" applyProtection="1">
      <alignment horizontal="left" vertical="center" wrapText="1" indent="1"/>
      <protection/>
    </xf>
    <xf numFmtId="168" fontId="28" fillId="0" borderId="33" xfId="74" applyNumberFormat="1" applyFont="1" applyFill="1" applyBorder="1" applyAlignment="1" applyProtection="1">
      <alignment horizontal="right" vertical="center" wrapText="1" indent="1"/>
      <protection locked="0"/>
    </xf>
    <xf numFmtId="168" fontId="28" fillId="0" borderId="25" xfId="74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33" xfId="116" applyFont="1" applyFill="1" applyBorder="1" applyAlignment="1" applyProtection="1">
      <alignment horizontal="left" vertical="center" wrapText="1" indent="8"/>
      <protection/>
    </xf>
    <xf numFmtId="0" fontId="28" fillId="0" borderId="16" xfId="118" applyFont="1" applyFill="1" applyBorder="1" applyAlignment="1">
      <alignment horizontal="left" vertical="center" wrapText="1"/>
      <protection/>
    </xf>
    <xf numFmtId="3" fontId="28" fillId="0" borderId="16" xfId="118" applyNumberFormat="1" applyFont="1" applyFill="1" applyBorder="1" applyAlignment="1" applyProtection="1">
      <alignment vertical="center"/>
      <protection locked="0"/>
    </xf>
    <xf numFmtId="3" fontId="28" fillId="0" borderId="26" xfId="118" applyNumberFormat="1" applyFont="1" applyFill="1" applyBorder="1" applyAlignment="1" applyProtection="1">
      <alignment vertical="center"/>
      <protection locked="0"/>
    </xf>
    <xf numFmtId="0" fontId="28" fillId="0" borderId="14" xfId="118" applyFont="1" applyFill="1" applyBorder="1" applyAlignment="1">
      <alignment horizontal="left" vertical="center" wrapText="1"/>
      <protection/>
    </xf>
    <xf numFmtId="3" fontId="28" fillId="0" borderId="14" xfId="118" applyNumberFormat="1" applyFont="1" applyFill="1" applyBorder="1" applyAlignment="1" applyProtection="1">
      <alignment vertical="center"/>
      <protection locked="0"/>
    </xf>
    <xf numFmtId="3" fontId="28" fillId="0" borderId="27" xfId="118" applyNumberFormat="1" applyFont="1" applyFill="1" applyBorder="1" applyAlignment="1" applyProtection="1">
      <alignment vertical="center"/>
      <protection locked="0"/>
    </xf>
    <xf numFmtId="0" fontId="30" fillId="0" borderId="15" xfId="123" applyFont="1" applyFill="1" applyBorder="1" applyAlignment="1" applyProtection="1">
      <alignment vertical="center" wrapText="1"/>
      <protection/>
    </xf>
    <xf numFmtId="3" fontId="30" fillId="0" borderId="16" xfId="123" applyNumberFormat="1" applyFont="1" applyFill="1" applyBorder="1" applyAlignment="1" applyProtection="1">
      <alignment horizontal="right" vertical="center" wrapText="1"/>
      <protection locked="0"/>
    </xf>
    <xf numFmtId="3" fontId="30" fillId="0" borderId="16" xfId="123" applyNumberFormat="1" applyFont="1" applyFill="1" applyBorder="1" applyAlignment="1" applyProtection="1">
      <alignment horizontal="right" vertical="center" wrapText="1"/>
      <protection locked="0"/>
    </xf>
    <xf numFmtId="3" fontId="30" fillId="0" borderId="19" xfId="123" applyNumberFormat="1" applyFont="1" applyFill="1" applyBorder="1" applyAlignment="1" applyProtection="1">
      <alignment horizontal="right" vertical="center" wrapText="1"/>
      <protection locked="0"/>
    </xf>
    <xf numFmtId="0" fontId="27" fillId="0" borderId="23" xfId="123" applyFont="1" applyFill="1" applyBorder="1" applyAlignment="1" applyProtection="1">
      <alignment vertical="center" wrapText="1"/>
      <protection/>
    </xf>
    <xf numFmtId="175" fontId="34" fillId="0" borderId="19" xfId="122" applyNumberFormat="1" applyFont="1" applyFill="1" applyBorder="1" applyAlignment="1" applyProtection="1">
      <alignment horizontal="center" vertical="center"/>
      <protection/>
    </xf>
    <xf numFmtId="3" fontId="27" fillId="0" borderId="19" xfId="123" applyNumberFormat="1" applyFont="1" applyFill="1" applyBorder="1" applyAlignment="1" applyProtection="1">
      <alignment horizontal="right" vertical="center" wrapText="1"/>
      <protection locked="0"/>
    </xf>
    <xf numFmtId="0" fontId="36" fillId="0" borderId="0" xfId="123" applyFont="1" applyFill="1" applyAlignment="1" applyProtection="1">
      <alignment vertical="center"/>
      <protection/>
    </xf>
    <xf numFmtId="0" fontId="37" fillId="0" borderId="17" xfId="123" applyFont="1" applyFill="1" applyBorder="1" applyAlignment="1" applyProtection="1">
      <alignment vertical="center" wrapText="1"/>
      <protection/>
    </xf>
    <xf numFmtId="175" fontId="31" fillId="0" borderId="19" xfId="122" applyNumberFormat="1" applyFont="1" applyFill="1" applyBorder="1" applyAlignment="1" applyProtection="1">
      <alignment horizontal="center" vertical="center"/>
      <protection/>
    </xf>
    <xf numFmtId="3" fontId="37" fillId="0" borderId="18" xfId="123" applyNumberFormat="1" applyFont="1" applyFill="1" applyBorder="1" applyAlignment="1" applyProtection="1">
      <alignment horizontal="right" vertical="center" wrapText="1"/>
      <protection/>
    </xf>
    <xf numFmtId="0" fontId="37" fillId="0" borderId="0" xfId="123" applyFont="1" applyFill="1" applyAlignment="1" applyProtection="1">
      <alignment vertical="center"/>
      <protection/>
    </xf>
    <xf numFmtId="175" fontId="41" fillId="0" borderId="19" xfId="122" applyNumberFormat="1" applyFont="1" applyFill="1" applyBorder="1" applyAlignment="1" applyProtection="1">
      <alignment horizontal="center" vertical="center"/>
      <protection/>
    </xf>
    <xf numFmtId="0" fontId="36" fillId="0" borderId="23" xfId="123" applyFont="1" applyFill="1" applyBorder="1" applyAlignment="1" applyProtection="1">
      <alignment vertical="center" wrapText="1"/>
      <protection/>
    </xf>
    <xf numFmtId="175" fontId="41" fillId="0" borderId="19" xfId="122" applyNumberFormat="1" applyFont="1" applyFill="1" applyBorder="1" applyAlignment="1" applyProtection="1">
      <alignment horizontal="center" vertical="center"/>
      <protection/>
    </xf>
    <xf numFmtId="3" fontId="36" fillId="0" borderId="19" xfId="123" applyNumberFormat="1" applyFont="1" applyFill="1" applyBorder="1" applyAlignment="1" applyProtection="1">
      <alignment horizontal="right" vertical="center" wrapText="1"/>
      <protection locked="0"/>
    </xf>
    <xf numFmtId="3" fontId="0" fillId="0" borderId="18" xfId="108" applyNumberFormat="1" applyFont="1" applyFill="1" applyBorder="1">
      <alignment/>
      <protection/>
    </xf>
    <xf numFmtId="3" fontId="40" fillId="0" borderId="22" xfId="118" applyNumberFormat="1" applyFont="1" applyFill="1" applyBorder="1" applyAlignment="1">
      <alignment vertical="center"/>
      <protection/>
    </xf>
    <xf numFmtId="3" fontId="25" fillId="0" borderId="22" xfId="118" applyNumberFormat="1" applyFont="1" applyFill="1" applyBorder="1" applyAlignment="1">
      <alignment vertical="center"/>
      <protection/>
    </xf>
    <xf numFmtId="3" fontId="40" fillId="0" borderId="22" xfId="118" applyNumberFormat="1" applyFont="1" applyFill="1" applyBorder="1" applyAlignment="1" applyProtection="1">
      <alignment vertical="center"/>
      <protection/>
    </xf>
    <xf numFmtId="3" fontId="40" fillId="0" borderId="67" xfId="118" applyNumberFormat="1" applyFont="1" applyFill="1" applyBorder="1" applyAlignment="1" applyProtection="1">
      <alignment vertical="center"/>
      <protection/>
    </xf>
    <xf numFmtId="3" fontId="25" fillId="0" borderId="22" xfId="118" applyNumberFormat="1" applyFont="1" applyFill="1" applyBorder="1" applyAlignment="1" applyProtection="1">
      <alignment vertical="center"/>
      <protection/>
    </xf>
    <xf numFmtId="3" fontId="33" fillId="0" borderId="22" xfId="118" applyNumberFormat="1" applyFont="1" applyFill="1" applyBorder="1" applyAlignment="1" applyProtection="1">
      <alignment vertical="center"/>
      <protection/>
    </xf>
    <xf numFmtId="0" fontId="26" fillId="0" borderId="27" xfId="123" applyFont="1" applyFill="1" applyBorder="1" applyAlignment="1" applyProtection="1">
      <alignment horizontal="center" vertical="center" wrapText="1"/>
      <protection/>
    </xf>
    <xf numFmtId="3" fontId="27" fillId="0" borderId="26" xfId="123" applyNumberFormat="1" applyFont="1" applyFill="1" applyBorder="1" applyAlignment="1" applyProtection="1">
      <alignment horizontal="right" vertical="center" wrapText="1"/>
      <protection locked="0"/>
    </xf>
    <xf numFmtId="3" fontId="30" fillId="0" borderId="24" xfId="123" applyNumberFormat="1" applyFont="1" applyFill="1" applyBorder="1" applyAlignment="1" applyProtection="1">
      <alignment horizontal="right" vertical="center" wrapText="1"/>
      <protection locked="0"/>
    </xf>
    <xf numFmtId="3" fontId="27" fillId="0" borderId="25" xfId="123" applyNumberFormat="1" applyFont="1" applyFill="1" applyBorder="1" applyAlignment="1" applyProtection="1">
      <alignment horizontal="right" vertical="center" wrapText="1"/>
      <protection/>
    </xf>
    <xf numFmtId="3" fontId="30" fillId="0" borderId="25" xfId="123" applyNumberFormat="1" applyFont="1" applyFill="1" applyBorder="1" applyAlignment="1" applyProtection="1">
      <alignment horizontal="right" vertical="center" wrapText="1"/>
      <protection/>
    </xf>
    <xf numFmtId="3" fontId="30" fillId="0" borderId="25" xfId="123" applyNumberFormat="1" applyFont="1" applyFill="1" applyBorder="1" applyAlignment="1" applyProtection="1">
      <alignment horizontal="right" vertical="center" wrapText="1"/>
      <protection/>
    </xf>
    <xf numFmtId="3" fontId="27" fillId="0" borderId="25" xfId="123" applyNumberFormat="1" applyFont="1" applyFill="1" applyBorder="1" applyAlignment="1" applyProtection="1">
      <alignment horizontal="right" vertical="center" wrapText="1"/>
      <protection/>
    </xf>
    <xf numFmtId="3" fontId="30" fillId="0" borderId="25" xfId="123" applyNumberFormat="1" applyFont="1" applyFill="1" applyBorder="1" applyAlignment="1" applyProtection="1">
      <alignment horizontal="right" vertical="center" wrapText="1"/>
      <protection locked="0"/>
    </xf>
    <xf numFmtId="3" fontId="27" fillId="0" borderId="25" xfId="123" applyNumberFormat="1" applyFont="1" applyFill="1" applyBorder="1" applyAlignment="1" applyProtection="1">
      <alignment horizontal="right" vertical="center" wrapText="1"/>
      <protection locked="0"/>
    </xf>
    <xf numFmtId="3" fontId="36" fillId="0" borderId="25" xfId="123" applyNumberFormat="1" applyFont="1" applyFill="1" applyBorder="1" applyAlignment="1" applyProtection="1">
      <alignment horizontal="right" vertical="center" wrapText="1"/>
      <protection/>
    </xf>
    <xf numFmtId="3" fontId="36" fillId="0" borderId="25" xfId="123" applyNumberFormat="1" applyFont="1" applyFill="1" applyBorder="1" applyAlignment="1" applyProtection="1">
      <alignment horizontal="right" vertical="center" wrapText="1"/>
      <protection locked="0"/>
    </xf>
    <xf numFmtId="3" fontId="24" fillId="0" borderId="27" xfId="123" applyNumberFormat="1" applyFont="1" applyFill="1" applyBorder="1" applyAlignment="1" applyProtection="1">
      <alignment horizontal="right" vertical="center" wrapText="1"/>
      <protection/>
    </xf>
    <xf numFmtId="0" fontId="34" fillId="0" borderId="18" xfId="108" applyFont="1" applyFill="1" applyBorder="1" applyAlignment="1">
      <alignment horizontal="center"/>
      <protection/>
    </xf>
    <xf numFmtId="166" fontId="28" fillId="0" borderId="0" xfId="117" applyNumberFormat="1" applyFont="1" applyFill="1" applyBorder="1" applyAlignment="1">
      <alignment horizontal="right" vertical="center" wrapText="1"/>
      <protection/>
    </xf>
    <xf numFmtId="0" fontId="31" fillId="0" borderId="50" xfId="118" applyFont="1" applyFill="1" applyBorder="1" applyAlignment="1">
      <alignment horizontal="center" vertical="center"/>
      <protection/>
    </xf>
    <xf numFmtId="0" fontId="26" fillId="0" borderId="0" xfId="124" applyFont="1" applyAlignment="1">
      <alignment horizontal="right"/>
      <protection/>
    </xf>
    <xf numFmtId="0" fontId="124" fillId="0" borderId="0" xfId="124" applyFont="1" applyBorder="1" applyAlignment="1">
      <alignment horizontal="right"/>
      <protection/>
    </xf>
    <xf numFmtId="0" fontId="24" fillId="14" borderId="80" xfId="109" applyFont="1" applyFill="1" applyBorder="1" applyAlignment="1">
      <alignment horizontal="right" vertical="center" wrapText="1"/>
      <protection/>
    </xf>
    <xf numFmtId="0" fontId="24" fillId="14" borderId="23" xfId="109" applyFont="1" applyFill="1" applyBorder="1" applyAlignment="1">
      <alignment horizontal="center" vertical="center" wrapText="1"/>
      <protection/>
    </xf>
    <xf numFmtId="0" fontId="24" fillId="14" borderId="80" xfId="109" applyFont="1" applyFill="1" applyBorder="1" applyAlignment="1">
      <alignment horizontal="center" vertical="center" wrapText="1"/>
      <protection/>
    </xf>
    <xf numFmtId="0" fontId="24" fillId="14" borderId="81" xfId="109" applyFont="1" applyFill="1" applyBorder="1" applyAlignment="1">
      <alignment horizontal="center" vertical="center"/>
      <protection/>
    </xf>
    <xf numFmtId="0" fontId="24" fillId="14" borderId="69" xfId="109" applyFont="1" applyFill="1" applyBorder="1" applyAlignment="1">
      <alignment horizontal="right" vertical="center"/>
      <protection/>
    </xf>
    <xf numFmtId="0" fontId="24" fillId="14" borderId="82" xfId="109" applyFont="1" applyFill="1" applyBorder="1" applyAlignment="1">
      <alignment horizontal="center" vertical="center"/>
      <protection/>
    </xf>
    <xf numFmtId="0" fontId="24" fillId="14" borderId="81" xfId="109" applyFont="1" applyFill="1" applyBorder="1" applyAlignment="1">
      <alignment horizontal="right" vertical="center"/>
      <protection/>
    </xf>
    <xf numFmtId="0" fontId="37" fillId="0" borderId="83" xfId="107" applyFont="1" applyBorder="1" applyAlignment="1">
      <alignment vertical="center"/>
      <protection/>
    </xf>
    <xf numFmtId="3" fontId="24" fillId="0" borderId="84" xfId="109" applyNumberFormat="1" applyFont="1" applyFill="1" applyBorder="1">
      <alignment/>
      <protection/>
    </xf>
    <xf numFmtId="3" fontId="24" fillId="0" borderId="85" xfId="109" applyNumberFormat="1" applyFont="1" applyFill="1" applyBorder="1">
      <alignment/>
      <protection/>
    </xf>
    <xf numFmtId="3" fontId="24" fillId="0" borderId="83" xfId="109" applyNumberFormat="1" applyFont="1" applyFill="1" applyBorder="1">
      <alignment/>
      <protection/>
    </xf>
    <xf numFmtId="3" fontId="63" fillId="0" borderId="86" xfId="109" applyNumberFormat="1" applyFont="1" applyFill="1" applyBorder="1">
      <alignment/>
      <protection/>
    </xf>
    <xf numFmtId="0" fontId="37" fillId="0" borderId="87" xfId="107" applyFont="1" applyBorder="1" applyAlignment="1">
      <alignment vertical="center"/>
      <protection/>
    </xf>
    <xf numFmtId="3" fontId="24" fillId="0" borderId="88" xfId="109" applyNumberFormat="1" applyFont="1" applyFill="1" applyBorder="1">
      <alignment/>
      <protection/>
    </xf>
    <xf numFmtId="3" fontId="24" fillId="0" borderId="89" xfId="109" applyNumberFormat="1" applyFont="1" applyFill="1" applyBorder="1">
      <alignment/>
      <protection/>
    </xf>
    <xf numFmtId="4" fontId="24" fillId="0" borderId="87" xfId="109" applyNumberFormat="1" applyFont="1" applyFill="1" applyBorder="1">
      <alignment/>
      <protection/>
    </xf>
    <xf numFmtId="3" fontId="63" fillId="0" borderId="90" xfId="109" applyNumberFormat="1" applyFont="1" applyFill="1" applyBorder="1">
      <alignment/>
      <protection/>
    </xf>
    <xf numFmtId="3" fontId="59" fillId="0" borderId="88" xfId="109" applyNumberFormat="1" applyFont="1" applyFill="1" applyBorder="1">
      <alignment/>
      <protection/>
    </xf>
    <xf numFmtId="3" fontId="59" fillId="0" borderId="89" xfId="109" applyNumberFormat="1" applyFont="1" applyFill="1" applyBorder="1">
      <alignment/>
      <protection/>
    </xf>
    <xf numFmtId="3" fontId="59" fillId="0" borderId="90" xfId="109" applyNumberFormat="1" applyFont="1" applyFill="1" applyBorder="1">
      <alignment/>
      <protection/>
    </xf>
    <xf numFmtId="3" fontId="24" fillId="0" borderId="87" xfId="109" applyNumberFormat="1" applyFont="1" applyFill="1" applyBorder="1">
      <alignment/>
      <protection/>
    </xf>
    <xf numFmtId="0" fontId="58" fillId="0" borderId="87" xfId="107" applyFont="1" applyBorder="1" applyAlignment="1">
      <alignment vertical="center"/>
      <protection/>
    </xf>
    <xf numFmtId="3" fontId="65" fillId="0" borderId="88" xfId="107" applyNumberFormat="1" applyFont="1" applyFill="1" applyBorder="1" applyAlignment="1">
      <alignment vertical="center"/>
      <protection/>
    </xf>
    <xf numFmtId="3" fontId="65" fillId="0" borderId="89" xfId="107" applyNumberFormat="1" applyFont="1" applyFill="1" applyBorder="1" applyAlignment="1">
      <alignment vertical="center"/>
      <protection/>
    </xf>
    <xf numFmtId="3" fontId="65" fillId="0" borderId="87" xfId="107" applyNumberFormat="1" applyFont="1" applyFill="1" applyBorder="1" applyAlignment="1">
      <alignment horizontal="center" vertical="center"/>
      <protection/>
    </xf>
    <xf numFmtId="3" fontId="62" fillId="0" borderId="90" xfId="107" applyNumberFormat="1" applyFont="1" applyFill="1" applyBorder="1" applyAlignment="1">
      <alignment vertical="center"/>
      <protection/>
    </xf>
    <xf numFmtId="3" fontId="65" fillId="0" borderId="87" xfId="107" applyNumberFormat="1" applyFont="1" applyFill="1" applyBorder="1" applyAlignment="1">
      <alignment vertical="center"/>
      <protection/>
    </xf>
    <xf numFmtId="3" fontId="24" fillId="0" borderId="88" xfId="107" applyNumberFormat="1" applyFont="1" applyFill="1" applyBorder="1" applyAlignment="1">
      <alignment vertical="center"/>
      <protection/>
    </xf>
    <xf numFmtId="3" fontId="24" fillId="0" borderId="89" xfId="107" applyNumberFormat="1" applyFont="1" applyFill="1" applyBorder="1" applyAlignment="1">
      <alignment vertical="center"/>
      <protection/>
    </xf>
    <xf numFmtId="3" fontId="24" fillId="0" borderId="87" xfId="107" applyNumberFormat="1" applyFont="1" applyFill="1" applyBorder="1" applyAlignment="1">
      <alignment vertical="center"/>
      <protection/>
    </xf>
    <xf numFmtId="3" fontId="63" fillId="0" borderId="90" xfId="107" applyNumberFormat="1" applyFont="1" applyFill="1" applyBorder="1" applyAlignment="1">
      <alignment vertical="center"/>
      <protection/>
    </xf>
    <xf numFmtId="3" fontId="59" fillId="0" borderId="88" xfId="107" applyNumberFormat="1" applyFont="1" applyFill="1" applyBorder="1" applyAlignment="1">
      <alignment vertical="center"/>
      <protection/>
    </xf>
    <xf numFmtId="3" fontId="59" fillId="0" borderId="89" xfId="107" applyNumberFormat="1" applyFont="1" applyFill="1" applyBorder="1" applyAlignment="1">
      <alignment vertical="center"/>
      <protection/>
    </xf>
    <xf numFmtId="3" fontId="59" fillId="0" borderId="90" xfId="107" applyNumberFormat="1" applyFont="1" applyFill="1" applyBorder="1" applyAlignment="1">
      <alignment vertical="center"/>
      <protection/>
    </xf>
    <xf numFmtId="0" fontId="24" fillId="24" borderId="87" xfId="107" applyFont="1" applyFill="1" applyBorder="1" applyAlignment="1">
      <alignment vertical="center"/>
      <protection/>
    </xf>
    <xf numFmtId="3" fontId="24" fillId="24" borderId="88" xfId="109" applyNumberFormat="1" applyFont="1" applyFill="1" applyBorder="1">
      <alignment/>
      <protection/>
    </xf>
    <xf numFmtId="3" fontId="24" fillId="24" borderId="89" xfId="109" applyNumberFormat="1" applyFont="1" applyFill="1" applyBorder="1">
      <alignment/>
      <protection/>
    </xf>
    <xf numFmtId="3" fontId="24" fillId="24" borderId="87" xfId="109" applyNumberFormat="1" applyFont="1" applyFill="1" applyBorder="1">
      <alignment/>
      <protection/>
    </xf>
    <xf numFmtId="3" fontId="63" fillId="24" borderId="90" xfId="109" applyNumberFormat="1" applyFont="1" applyFill="1" applyBorder="1">
      <alignment/>
      <protection/>
    </xf>
    <xf numFmtId="3" fontId="65" fillId="0" borderId="88" xfId="109" applyNumberFormat="1" applyFont="1" applyFill="1" applyBorder="1">
      <alignment/>
      <protection/>
    </xf>
    <xf numFmtId="3" fontId="65" fillId="0" borderId="89" xfId="109" applyNumberFormat="1" applyFont="1" applyFill="1" applyBorder="1">
      <alignment/>
      <protection/>
    </xf>
    <xf numFmtId="173" fontId="65" fillId="0" borderId="87" xfId="109" applyNumberFormat="1" applyFont="1" applyFill="1" applyBorder="1">
      <alignment/>
      <protection/>
    </xf>
    <xf numFmtId="3" fontId="62" fillId="0" borderId="90" xfId="109" applyNumberFormat="1" applyFont="1" applyFill="1" applyBorder="1">
      <alignment/>
      <protection/>
    </xf>
    <xf numFmtId="0" fontId="58" fillId="0" borderId="87" xfId="107" applyFont="1" applyBorder="1" applyAlignment="1">
      <alignment vertical="center" wrapText="1"/>
      <protection/>
    </xf>
    <xf numFmtId="173" fontId="65" fillId="0" borderId="87" xfId="107" applyNumberFormat="1" applyFont="1" applyFill="1" applyBorder="1" applyAlignment="1">
      <alignment vertical="center"/>
      <protection/>
    </xf>
    <xf numFmtId="0" fontId="58" fillId="0" borderId="91" xfId="107" applyFont="1" applyBorder="1" applyAlignment="1">
      <alignment vertical="center"/>
      <protection/>
    </xf>
    <xf numFmtId="3" fontId="65" fillId="0" borderId="92" xfId="109" applyNumberFormat="1" applyFont="1" applyFill="1" applyBorder="1">
      <alignment/>
      <protection/>
    </xf>
    <xf numFmtId="3" fontId="65" fillId="0" borderId="93" xfId="109" applyNumberFormat="1" applyFont="1" applyFill="1" applyBorder="1">
      <alignment/>
      <protection/>
    </xf>
    <xf numFmtId="3" fontId="65" fillId="0" borderId="91" xfId="107" applyNumberFormat="1" applyFont="1" applyFill="1" applyBorder="1" applyAlignment="1">
      <alignment vertical="center"/>
      <protection/>
    </xf>
    <xf numFmtId="3" fontId="62" fillId="0" borderId="94" xfId="109" applyNumberFormat="1" applyFont="1" applyFill="1" applyBorder="1">
      <alignment/>
      <protection/>
    </xf>
    <xf numFmtId="0" fontId="37" fillId="0" borderId="81" xfId="107" applyFont="1" applyBorder="1" applyAlignment="1">
      <alignment vertical="center"/>
      <protection/>
    </xf>
    <xf numFmtId="3" fontId="65" fillId="0" borderId="69" xfId="107" applyNumberFormat="1" applyFont="1" applyFill="1" applyBorder="1" applyAlignment="1">
      <alignment vertical="center"/>
      <protection/>
    </xf>
    <xf numFmtId="3" fontId="65" fillId="0" borderId="48" xfId="109" applyNumberFormat="1" applyFont="1" applyFill="1" applyBorder="1">
      <alignment/>
      <protection/>
    </xf>
    <xf numFmtId="3" fontId="65" fillId="0" borderId="80" xfId="109" applyNumberFormat="1" applyFont="1" applyFill="1" applyBorder="1">
      <alignment/>
      <protection/>
    </xf>
    <xf numFmtId="3" fontId="65" fillId="0" borderId="81" xfId="107" applyNumberFormat="1" applyFont="1" applyFill="1" applyBorder="1" applyAlignment="1">
      <alignment vertical="center"/>
      <protection/>
    </xf>
    <xf numFmtId="3" fontId="62" fillId="0" borderId="69" xfId="109" applyNumberFormat="1" applyFont="1" applyFill="1" applyBorder="1">
      <alignment/>
      <protection/>
    </xf>
    <xf numFmtId="0" fontId="58" fillId="0" borderId="17" xfId="107" applyFont="1" applyBorder="1" applyAlignment="1">
      <alignment vertical="center" wrapText="1"/>
      <protection/>
    </xf>
    <xf numFmtId="3" fontId="65" fillId="0" borderId="25" xfId="109" applyNumberFormat="1" applyFont="1" applyFill="1" applyBorder="1">
      <alignment/>
      <protection/>
    </xf>
    <xf numFmtId="3" fontId="65" fillId="0" borderId="17" xfId="107" applyNumberFormat="1" applyFont="1" applyFill="1" applyBorder="1" applyAlignment="1">
      <alignment vertical="center"/>
      <protection/>
    </xf>
    <xf numFmtId="3" fontId="62" fillId="0" borderId="32" xfId="109" applyNumberFormat="1" applyFont="1" applyFill="1" applyBorder="1">
      <alignment/>
      <protection/>
    </xf>
    <xf numFmtId="0" fontId="24" fillId="24" borderId="17" xfId="107" applyFont="1" applyFill="1" applyBorder="1" applyAlignment="1">
      <alignment vertical="center"/>
      <protection/>
    </xf>
    <xf numFmtId="3" fontId="24" fillId="24" borderId="25" xfId="109" applyNumberFormat="1" applyFont="1" applyFill="1" applyBorder="1">
      <alignment/>
      <protection/>
    </xf>
    <xf numFmtId="3" fontId="24" fillId="24" borderId="17" xfId="109" applyNumberFormat="1" applyFont="1" applyFill="1" applyBorder="1">
      <alignment/>
      <protection/>
    </xf>
    <xf numFmtId="3" fontId="63" fillId="24" borderId="32" xfId="109" applyNumberFormat="1" applyFont="1" applyFill="1" applyBorder="1">
      <alignment/>
      <protection/>
    </xf>
    <xf numFmtId="3" fontId="63" fillId="24" borderId="25" xfId="109" applyNumberFormat="1" applyFont="1" applyFill="1" applyBorder="1">
      <alignment/>
      <protection/>
    </xf>
    <xf numFmtId="0" fontId="37" fillId="0" borderId="95" xfId="107" applyFont="1" applyBorder="1" applyAlignment="1">
      <alignment vertical="center"/>
      <protection/>
    </xf>
    <xf numFmtId="3" fontId="24" fillId="0" borderId="24" xfId="109" applyNumberFormat="1" applyFont="1" applyFill="1" applyBorder="1">
      <alignment/>
      <protection/>
    </xf>
    <xf numFmtId="3" fontId="24" fillId="0" borderId="23" xfId="109" applyNumberFormat="1" applyFont="1" applyFill="1" applyBorder="1">
      <alignment/>
      <protection/>
    </xf>
    <xf numFmtId="3" fontId="63" fillId="0" borderId="69" xfId="109" applyNumberFormat="1" applyFont="1" applyFill="1" applyBorder="1">
      <alignment/>
      <protection/>
    </xf>
    <xf numFmtId="3" fontId="65" fillId="0" borderId="17" xfId="109" applyNumberFormat="1" applyFont="1" applyFill="1" applyBorder="1">
      <alignment/>
      <protection/>
    </xf>
    <xf numFmtId="173" fontId="65" fillId="0" borderId="54" xfId="107" applyNumberFormat="1" applyFont="1" applyBorder="1" applyAlignment="1">
      <alignment vertical="center"/>
      <protection/>
    </xf>
    <xf numFmtId="3" fontId="65" fillId="0" borderId="96" xfId="107" applyNumberFormat="1" applyFont="1" applyFill="1" applyBorder="1" applyAlignment="1">
      <alignment vertical="center"/>
      <protection/>
    </xf>
    <xf numFmtId="3" fontId="65" fillId="0" borderId="97" xfId="107" applyNumberFormat="1" applyFont="1" applyBorder="1" applyAlignment="1">
      <alignment vertical="center"/>
      <protection/>
    </xf>
    <xf numFmtId="173" fontId="65" fillId="0" borderId="97" xfId="107" applyNumberFormat="1" applyFont="1" applyBorder="1" applyAlignment="1">
      <alignment vertical="center"/>
      <protection/>
    </xf>
    <xf numFmtId="3" fontId="62" fillId="0" borderId="98" xfId="107" applyNumberFormat="1" applyFont="1" applyFill="1" applyBorder="1" applyAlignment="1">
      <alignment vertical="center"/>
      <protection/>
    </xf>
    <xf numFmtId="3" fontId="62" fillId="0" borderId="99" xfId="107" applyNumberFormat="1" applyFont="1" applyFill="1" applyBorder="1" applyAlignment="1">
      <alignment vertical="center"/>
      <protection/>
    </xf>
    <xf numFmtId="0" fontId="58" fillId="0" borderId="17" xfId="107" applyFont="1" applyBorder="1" applyAlignment="1">
      <alignment vertical="center"/>
      <protection/>
    </xf>
    <xf numFmtId="4" fontId="65" fillId="0" borderId="56" xfId="109" applyNumberFormat="1" applyFont="1" applyFill="1" applyBorder="1">
      <alignment/>
      <protection/>
    </xf>
    <xf numFmtId="3" fontId="62" fillId="0" borderId="71" xfId="107" applyNumberFormat="1" applyFont="1" applyFill="1" applyBorder="1" applyAlignment="1">
      <alignment vertical="center"/>
      <protection/>
    </xf>
    <xf numFmtId="3" fontId="65" fillId="0" borderId="25" xfId="107" applyNumberFormat="1" applyFont="1" applyFill="1" applyBorder="1" applyAlignment="1">
      <alignment vertical="center"/>
      <protection/>
    </xf>
    <xf numFmtId="3" fontId="62" fillId="0" borderId="49" xfId="107" applyNumberFormat="1" applyFont="1" applyFill="1" applyBorder="1" applyAlignment="1">
      <alignment vertical="center"/>
      <protection/>
    </xf>
    <xf numFmtId="3" fontId="65" fillId="0" borderId="56" xfId="109" applyNumberFormat="1" applyFont="1" applyFill="1" applyBorder="1">
      <alignment/>
      <protection/>
    </xf>
    <xf numFmtId="173" fontId="65" fillId="0" borderId="56" xfId="109" applyNumberFormat="1" applyFont="1" applyFill="1" applyBorder="1">
      <alignment/>
      <protection/>
    </xf>
    <xf numFmtId="3" fontId="24" fillId="24" borderId="25" xfId="107" applyNumberFormat="1" applyFont="1" applyFill="1" applyBorder="1" applyAlignment="1">
      <alignment vertical="center"/>
      <protection/>
    </xf>
    <xf numFmtId="173" fontId="24" fillId="24" borderId="17" xfId="109" applyNumberFormat="1" applyFont="1" applyFill="1" applyBorder="1">
      <alignment/>
      <protection/>
    </xf>
    <xf numFmtId="3" fontId="63" fillId="24" borderId="25" xfId="107" applyNumberFormat="1" applyFont="1" applyFill="1" applyBorder="1" applyAlignment="1">
      <alignment vertical="center"/>
      <protection/>
    </xf>
    <xf numFmtId="3" fontId="63" fillId="24" borderId="32" xfId="107" applyNumberFormat="1" applyFont="1" applyFill="1" applyBorder="1" applyAlignment="1">
      <alignment vertical="center"/>
      <protection/>
    </xf>
    <xf numFmtId="0" fontId="66" fillId="14" borderId="13" xfId="109" applyFont="1" applyFill="1" applyBorder="1">
      <alignment/>
      <protection/>
    </xf>
    <xf numFmtId="3" fontId="66" fillId="14" borderId="14" xfId="109" applyNumberFormat="1" applyFont="1" applyFill="1" applyBorder="1">
      <alignment/>
      <protection/>
    </xf>
    <xf numFmtId="0" fontId="66" fillId="14" borderId="14" xfId="114" applyFont="1" applyFill="1" applyBorder="1">
      <alignment/>
      <protection/>
    </xf>
    <xf numFmtId="3" fontId="66" fillId="14" borderId="14" xfId="107" applyNumberFormat="1" applyFont="1" applyFill="1" applyBorder="1" applyAlignment="1">
      <alignment vertical="center"/>
      <protection/>
    </xf>
    <xf numFmtId="3" fontId="66" fillId="14" borderId="27" xfId="107" applyNumberFormat="1" applyFont="1" applyFill="1" applyBorder="1" applyAlignment="1">
      <alignment vertical="center"/>
      <protection/>
    </xf>
    <xf numFmtId="3" fontId="66" fillId="14" borderId="13" xfId="109" applyNumberFormat="1" applyFont="1" applyFill="1" applyBorder="1">
      <alignment/>
      <protection/>
    </xf>
    <xf numFmtId="3" fontId="61" fillId="14" borderId="74" xfId="107" applyNumberFormat="1" applyFont="1" applyFill="1" applyBorder="1" applyAlignment="1">
      <alignment vertical="center"/>
      <protection/>
    </xf>
    <xf numFmtId="3" fontId="61" fillId="14" borderId="27" xfId="107" applyNumberFormat="1" applyFont="1" applyFill="1" applyBorder="1" applyAlignment="1">
      <alignment vertical="center"/>
      <protection/>
    </xf>
    <xf numFmtId="0" fontId="37" fillId="0" borderId="0" xfId="109" applyFont="1" applyFill="1" applyBorder="1">
      <alignment/>
      <protection/>
    </xf>
    <xf numFmtId="0" fontId="62" fillId="0" borderId="0" xfId="124" applyFont="1">
      <alignment/>
      <protection/>
    </xf>
    <xf numFmtId="0" fontId="0" fillId="0" borderId="0" xfId="108" applyFont="1">
      <alignment/>
      <protection/>
    </xf>
    <xf numFmtId="3" fontId="16" fillId="0" borderId="18" xfId="111" applyNumberFormat="1" applyFont="1" applyBorder="1" applyAlignment="1">
      <alignment horizontal="right"/>
      <protection/>
    </xf>
    <xf numFmtId="3" fontId="16" fillId="0" borderId="25" xfId="111" applyNumberFormat="1" applyFont="1" applyBorder="1" applyAlignment="1">
      <alignment horizontal="right"/>
      <protection/>
    </xf>
    <xf numFmtId="0" fontId="59" fillId="0" borderId="33" xfId="111" applyFont="1" applyBorder="1" applyAlignment="1">
      <alignment horizontal="center"/>
      <protection/>
    </xf>
    <xf numFmtId="0" fontId="16" fillId="0" borderId="18" xfId="111" applyFont="1" applyBorder="1" applyAlignment="1">
      <alignment horizontal="left"/>
      <protection/>
    </xf>
    <xf numFmtId="0" fontId="21" fillId="0" borderId="17" xfId="124" applyFont="1" applyFill="1" applyBorder="1" applyAlignment="1">
      <alignment horizontal="center" vertical="center"/>
      <protection/>
    </xf>
    <xf numFmtId="0" fontId="59" fillId="0" borderId="33" xfId="124" applyFont="1" applyFill="1" applyBorder="1" applyAlignment="1">
      <alignment horizontal="left" vertical="center"/>
      <protection/>
    </xf>
    <xf numFmtId="3" fontId="59" fillId="0" borderId="18" xfId="124" applyNumberFormat="1" applyFont="1" applyFill="1" applyBorder="1" applyAlignment="1">
      <alignment horizontal="right" vertical="center"/>
      <protection/>
    </xf>
    <xf numFmtId="3" fontId="59" fillId="0" borderId="25" xfId="124" applyNumberFormat="1" applyFont="1" applyFill="1" applyBorder="1" applyAlignment="1">
      <alignment horizontal="right" vertical="center"/>
      <protection/>
    </xf>
    <xf numFmtId="0" fontId="21" fillId="0" borderId="33" xfId="124" applyFont="1" applyFill="1" applyBorder="1" applyAlignment="1">
      <alignment horizontal="left" vertical="center"/>
      <protection/>
    </xf>
    <xf numFmtId="3" fontId="16" fillId="0" borderId="18" xfId="124" applyNumberFormat="1" applyFont="1" applyFill="1" applyBorder="1" applyAlignment="1">
      <alignment horizontal="right" vertical="center"/>
      <protection/>
    </xf>
    <xf numFmtId="3" fontId="16" fillId="0" borderId="25" xfId="124" applyNumberFormat="1" applyFont="1" applyFill="1" applyBorder="1" applyAlignment="1">
      <alignment horizontal="right" vertical="center"/>
      <protection/>
    </xf>
    <xf numFmtId="3" fontId="16" fillId="0" borderId="18" xfId="111" applyNumberFormat="1" applyFont="1" applyFill="1" applyBorder="1" applyAlignment="1">
      <alignment horizontal="right"/>
      <protection/>
    </xf>
    <xf numFmtId="3" fontId="16" fillId="0" borderId="25" xfId="111" applyNumberFormat="1" applyFont="1" applyFill="1" applyBorder="1" applyAlignment="1">
      <alignment horizontal="right"/>
      <protection/>
    </xf>
    <xf numFmtId="3" fontId="16" fillId="0" borderId="25" xfId="124" applyNumberFormat="1" applyFont="1" applyFill="1" applyBorder="1" applyAlignment="1">
      <alignment vertical="center"/>
      <protection/>
    </xf>
    <xf numFmtId="0" fontId="59" fillId="0" borderId="35" xfId="124" applyFont="1" applyFill="1" applyBorder="1" applyAlignment="1">
      <alignment horizontal="center" vertical="center"/>
      <protection/>
    </xf>
    <xf numFmtId="0" fontId="59" fillId="0" borderId="33" xfId="124" applyFont="1" applyFill="1" applyBorder="1" applyAlignment="1">
      <alignment horizontal="center" vertical="center"/>
      <protection/>
    </xf>
    <xf numFmtId="3" fontId="21" fillId="0" borderId="18" xfId="124" applyNumberFormat="1" applyFont="1" applyFill="1" applyBorder="1" applyAlignment="1">
      <alignment horizontal="right" vertical="center"/>
      <protection/>
    </xf>
    <xf numFmtId="3" fontId="21" fillId="0" borderId="25" xfId="124" applyNumberFormat="1" applyFont="1" applyFill="1" applyBorder="1" applyAlignment="1">
      <alignment horizontal="right" vertical="center"/>
      <protection/>
    </xf>
    <xf numFmtId="0" fontId="21" fillId="0" borderId="35" xfId="124" applyFont="1" applyFill="1" applyBorder="1" applyAlignment="1">
      <alignment horizontal="left" vertical="center"/>
      <protection/>
    </xf>
    <xf numFmtId="3" fontId="61" fillId="32" borderId="18" xfId="124" applyNumberFormat="1" applyFont="1" applyFill="1" applyBorder="1" applyAlignment="1">
      <alignment horizontal="right" vertical="center"/>
      <protection/>
    </xf>
    <xf numFmtId="3" fontId="61" fillId="32" borderId="25" xfId="124" applyNumberFormat="1" applyFont="1" applyFill="1" applyBorder="1" applyAlignment="1">
      <alignment horizontal="right" vertical="center"/>
      <protection/>
    </xf>
    <xf numFmtId="3" fontId="61" fillId="32" borderId="18" xfId="124" applyNumberFormat="1" applyFont="1" applyFill="1" applyBorder="1">
      <alignment/>
      <protection/>
    </xf>
    <xf numFmtId="3" fontId="61" fillId="32" borderId="25" xfId="124" applyNumberFormat="1" applyFont="1" applyFill="1" applyBorder="1">
      <alignment/>
      <protection/>
    </xf>
    <xf numFmtId="0" fontId="21" fillId="0" borderId="33" xfId="124" applyFont="1" applyFill="1" applyBorder="1" applyAlignment="1">
      <alignment vertical="center"/>
      <protection/>
    </xf>
    <xf numFmtId="3" fontId="16" fillId="0" borderId="18" xfId="124" applyNumberFormat="1" applyFont="1" applyFill="1" applyBorder="1" applyAlignment="1">
      <alignment vertical="center"/>
      <protection/>
    </xf>
    <xf numFmtId="0" fontId="16" fillId="0" borderId="17" xfId="124" applyFont="1" applyFill="1" applyBorder="1" applyAlignment="1">
      <alignment horizontal="center" vertical="center"/>
      <protection/>
    </xf>
    <xf numFmtId="0" fontId="16" fillId="0" borderId="33" xfId="124" applyFont="1" applyFill="1" applyBorder="1" applyAlignment="1">
      <alignment horizontal="left" vertical="center"/>
      <protection/>
    </xf>
    <xf numFmtId="3" fontId="59" fillId="0" borderId="18" xfId="124" applyNumberFormat="1" applyFont="1" applyFill="1" applyBorder="1">
      <alignment/>
      <protection/>
    </xf>
    <xf numFmtId="3" fontId="59" fillId="0" borderId="25" xfId="124" applyNumberFormat="1" applyFont="1" applyFill="1" applyBorder="1">
      <alignment/>
      <protection/>
    </xf>
    <xf numFmtId="0" fontId="21" fillId="0" borderId="17" xfId="124" applyFont="1" applyFill="1" applyBorder="1" applyAlignment="1">
      <alignment horizontal="center" vertical="center" wrapText="1"/>
      <protection/>
    </xf>
    <xf numFmtId="0" fontId="21" fillId="0" borderId="18" xfId="124" applyFont="1" applyFill="1" applyBorder="1" applyAlignment="1">
      <alignment horizontal="left" vertical="center" wrapText="1"/>
      <protection/>
    </xf>
    <xf numFmtId="3" fontId="21" fillId="0" borderId="18" xfId="124" applyNumberFormat="1" applyFont="1" applyFill="1" applyBorder="1" applyAlignment="1">
      <alignment vertical="center"/>
      <protection/>
    </xf>
    <xf numFmtId="3" fontId="21" fillId="0" borderId="25" xfId="124" applyNumberFormat="1" applyFont="1" applyFill="1" applyBorder="1" applyAlignment="1">
      <alignment vertical="center"/>
      <protection/>
    </xf>
    <xf numFmtId="0" fontId="16" fillId="0" borderId="17" xfId="124" applyFont="1" applyFill="1" applyBorder="1" applyAlignment="1">
      <alignment horizontal="center" vertical="center" wrapText="1"/>
      <protection/>
    </xf>
    <xf numFmtId="0" fontId="16" fillId="0" borderId="18" xfId="124" applyFont="1" applyFill="1" applyBorder="1" applyAlignment="1">
      <alignment horizontal="left" vertical="center" wrapText="1"/>
      <protection/>
    </xf>
    <xf numFmtId="0" fontId="59" fillId="0" borderId="33" xfId="124" applyFont="1" applyFill="1" applyBorder="1" applyAlignment="1">
      <alignment horizontal="left" vertical="center" wrapText="1"/>
      <protection/>
    </xf>
    <xf numFmtId="3" fontId="59" fillId="0" borderId="18" xfId="124" applyNumberFormat="1" applyFont="1" applyFill="1" applyBorder="1" applyAlignment="1">
      <alignment vertical="center"/>
      <protection/>
    </xf>
    <xf numFmtId="3" fontId="59" fillId="0" borderId="25" xfId="124" applyNumberFormat="1" applyFont="1" applyFill="1" applyBorder="1" applyAlignment="1">
      <alignment vertical="center"/>
      <protection/>
    </xf>
    <xf numFmtId="0" fontId="16" fillId="0" borderId="35" xfId="124" applyFont="1" applyFill="1" applyBorder="1" applyAlignment="1">
      <alignment horizontal="center" vertical="center" wrapText="1"/>
      <protection/>
    </xf>
    <xf numFmtId="0" fontId="24" fillId="0" borderId="35" xfId="124" applyFont="1" applyFill="1" applyBorder="1" applyAlignment="1">
      <alignment vertical="center" wrapText="1"/>
      <protection/>
    </xf>
    <xf numFmtId="0" fontId="24" fillId="0" borderId="33" xfId="124" applyFont="1" applyFill="1" applyBorder="1" applyAlignment="1">
      <alignment vertical="center" wrapText="1"/>
      <protection/>
    </xf>
    <xf numFmtId="0" fontId="21" fillId="0" borderId="33" xfId="124" applyFont="1" applyFill="1" applyBorder="1" applyAlignment="1">
      <alignment vertical="center" wrapText="1"/>
      <protection/>
    </xf>
    <xf numFmtId="0" fontId="65" fillId="0" borderId="18" xfId="124" applyFont="1" applyBorder="1" applyAlignment="1">
      <alignment vertical="center" wrapText="1"/>
      <protection/>
    </xf>
    <xf numFmtId="0" fontId="16" fillId="0" borderId="17" xfId="124" applyFont="1" applyBorder="1" applyAlignment="1">
      <alignment horizontal="center" vertical="center" wrapText="1"/>
      <protection/>
    </xf>
    <xf numFmtId="0" fontId="16" fillId="0" borderId="33" xfId="124" applyFont="1" applyBorder="1" applyAlignment="1">
      <alignment horizontal="left" vertical="center" wrapText="1"/>
      <protection/>
    </xf>
    <xf numFmtId="0" fontId="21" fillId="0" borderId="17" xfId="124" applyFont="1" applyBorder="1" applyAlignment="1">
      <alignment horizontal="center" vertical="center" wrapText="1"/>
      <protection/>
    </xf>
    <xf numFmtId="0" fontId="21" fillId="0" borderId="33" xfId="124" applyFont="1" applyBorder="1" applyAlignment="1">
      <alignment horizontal="left" vertical="center" wrapText="1"/>
      <protection/>
    </xf>
    <xf numFmtId="0" fontId="16" fillId="0" borderId="35" xfId="124" applyFont="1" applyBorder="1" applyAlignment="1">
      <alignment horizontal="center" vertical="center" wrapText="1"/>
      <protection/>
    </xf>
    <xf numFmtId="0" fontId="65" fillId="0" borderId="33" xfId="124" applyFont="1" applyBorder="1" applyAlignment="1">
      <alignment vertical="center" wrapText="1"/>
      <protection/>
    </xf>
    <xf numFmtId="0" fontId="21" fillId="0" borderId="35" xfId="124" applyFont="1" applyBorder="1" applyAlignment="1">
      <alignment horizontal="center" vertical="center" wrapText="1"/>
      <protection/>
    </xf>
    <xf numFmtId="0" fontId="21" fillId="0" borderId="33" xfId="124" applyFont="1" applyBorder="1" applyAlignment="1">
      <alignment horizontal="center" vertical="center" wrapText="1"/>
      <protection/>
    </xf>
    <xf numFmtId="3" fontId="66" fillId="32" borderId="18" xfId="124" applyNumberFormat="1" applyFont="1" applyFill="1" applyBorder="1" applyAlignment="1">
      <alignment vertical="center"/>
      <protection/>
    </xf>
    <xf numFmtId="3" fontId="66" fillId="32" borderId="25" xfId="124" applyNumberFormat="1" applyFont="1" applyFill="1" applyBorder="1" applyAlignment="1">
      <alignment vertical="center"/>
      <protection/>
    </xf>
    <xf numFmtId="3" fontId="57" fillId="33" borderId="14" xfId="124" applyNumberFormat="1" applyFont="1" applyFill="1" applyBorder="1" applyAlignment="1">
      <alignment vertical="center"/>
      <protection/>
    </xf>
    <xf numFmtId="3" fontId="57" fillId="33" borderId="27" xfId="124" applyNumberFormat="1" applyFont="1" applyFill="1" applyBorder="1" applyAlignment="1">
      <alignment vertical="center"/>
      <protection/>
    </xf>
    <xf numFmtId="0" fontId="57" fillId="33" borderId="65" xfId="124" applyFont="1" applyFill="1" applyBorder="1" applyAlignment="1">
      <alignment horizontal="left" vertical="center"/>
      <protection/>
    </xf>
    <xf numFmtId="0" fontId="57" fillId="33" borderId="14" xfId="124" applyFont="1" applyFill="1" applyBorder="1" applyAlignment="1">
      <alignment horizontal="left" vertical="center"/>
      <protection/>
    </xf>
    <xf numFmtId="0" fontId="49" fillId="0" borderId="0" xfId="100" applyBorder="1">
      <alignment/>
      <protection/>
    </xf>
    <xf numFmtId="0" fontId="58" fillId="0" borderId="0" xfId="100" applyFont="1" applyBorder="1">
      <alignment/>
      <protection/>
    </xf>
    <xf numFmtId="0" fontId="35" fillId="0" borderId="79" xfId="118" applyFont="1" applyFill="1" applyBorder="1" applyAlignment="1">
      <alignment/>
      <protection/>
    </xf>
    <xf numFmtId="0" fontId="49" fillId="0" borderId="52" xfId="100" applyBorder="1">
      <alignment/>
      <protection/>
    </xf>
    <xf numFmtId="0" fontId="71" fillId="0" borderId="52" xfId="100" applyFont="1" applyBorder="1">
      <alignment/>
      <protection/>
    </xf>
    <xf numFmtId="0" fontId="125" fillId="0" borderId="52" xfId="100" applyFont="1" applyBorder="1" applyAlignment="1">
      <alignment wrapText="1"/>
      <protection/>
    </xf>
    <xf numFmtId="0" fontId="48" fillId="0" borderId="52" xfId="100" applyFont="1" applyBorder="1">
      <alignment/>
      <protection/>
    </xf>
    <xf numFmtId="0" fontId="127" fillId="0" borderId="0" xfId="100" applyFont="1">
      <alignment/>
      <protection/>
    </xf>
    <xf numFmtId="1" fontId="45" fillId="34" borderId="52" xfId="100" applyNumberFormat="1" applyFont="1" applyFill="1" applyBorder="1" applyAlignment="1">
      <alignment horizontal="right" vertical="center"/>
      <protection/>
    </xf>
    <xf numFmtId="0" fontId="45" fillId="0" borderId="52" xfId="100" applyFont="1" applyBorder="1" applyAlignment="1">
      <alignment horizontal="center"/>
      <protection/>
    </xf>
    <xf numFmtId="0" fontId="74" fillId="0" borderId="52" xfId="100" applyFont="1" applyBorder="1" applyAlignment="1">
      <alignment horizontal="center" vertical="center"/>
      <protection/>
    </xf>
    <xf numFmtId="0" fontId="74" fillId="0" borderId="52" xfId="100" applyFont="1" applyBorder="1" applyAlignment="1">
      <alignment horizontal="center" vertical="center" wrapText="1"/>
      <protection/>
    </xf>
    <xf numFmtId="0" fontId="48" fillId="0" borderId="52" xfId="100" applyFont="1" applyBorder="1" applyAlignment="1">
      <alignment horizontal="center" textRotation="255"/>
      <protection/>
    </xf>
    <xf numFmtId="0" fontId="70" fillId="0" borderId="0" xfId="100" applyFont="1" applyAlignment="1">
      <alignment horizontal="right"/>
      <protection/>
    </xf>
    <xf numFmtId="0" fontId="70" fillId="0" borderId="0" xfId="100" applyFont="1" applyAlignment="1">
      <alignment horizontal="center"/>
      <protection/>
    </xf>
    <xf numFmtId="0" fontId="70" fillId="0" borderId="0" xfId="100" applyFont="1">
      <alignment/>
      <protection/>
    </xf>
    <xf numFmtId="0" fontId="126" fillId="0" borderId="0" xfId="100" applyFont="1" applyAlignment="1">
      <alignment horizontal="center"/>
      <protection/>
    </xf>
    <xf numFmtId="0" fontId="47" fillId="0" borderId="52" xfId="100" applyFont="1" applyBorder="1" applyAlignment="1">
      <alignment horizontal="center" vertical="center" wrapText="1"/>
      <protection/>
    </xf>
    <xf numFmtId="0" fontId="49" fillId="0" borderId="0" xfId="100">
      <alignment/>
      <protection/>
    </xf>
    <xf numFmtId="10" fontId="48" fillId="0" borderId="19" xfId="133" applyNumberFormat="1" applyFont="1" applyFill="1" applyBorder="1" applyAlignment="1" applyProtection="1">
      <alignment horizontal="center" vertical="center" wrapText="1"/>
      <protection locked="0"/>
    </xf>
    <xf numFmtId="0" fontId="128" fillId="0" borderId="0" xfId="100" applyFont="1" applyAlignment="1">
      <alignment horizontal="center"/>
      <protection/>
    </xf>
    <xf numFmtId="0" fontId="129" fillId="0" borderId="0" xfId="100" applyFont="1">
      <alignment/>
      <protection/>
    </xf>
    <xf numFmtId="0" fontId="129" fillId="0" borderId="0" xfId="100" applyFont="1" applyAlignment="1">
      <alignment horizontal="center"/>
      <protection/>
    </xf>
    <xf numFmtId="0" fontId="130" fillId="0" borderId="0" xfId="100" applyFont="1">
      <alignment/>
      <protection/>
    </xf>
    <xf numFmtId="1" fontId="69" fillId="34" borderId="52" xfId="100" applyNumberFormat="1" applyFont="1" applyFill="1" applyBorder="1" applyAlignment="1">
      <alignment horizontal="right" vertical="center"/>
      <protection/>
    </xf>
    <xf numFmtId="0" fontId="131" fillId="0" borderId="52" xfId="100" applyFont="1" applyBorder="1">
      <alignment/>
      <protection/>
    </xf>
    <xf numFmtId="0" fontId="132" fillId="0" borderId="52" xfId="100" applyFont="1" applyBorder="1">
      <alignment/>
      <protection/>
    </xf>
    <xf numFmtId="1" fontId="71" fillId="0" borderId="52" xfId="100" applyNumberFormat="1" applyFont="1" applyBorder="1">
      <alignment/>
      <protection/>
    </xf>
    <xf numFmtId="3" fontId="95" fillId="0" borderId="18" xfId="124" applyNumberFormat="1" applyFont="1" applyFill="1" applyBorder="1" applyAlignment="1">
      <alignment horizontal="center" vertical="center"/>
      <protection/>
    </xf>
    <xf numFmtId="0" fontId="16" fillId="0" borderId="18" xfId="124" applyFont="1" applyBorder="1" applyAlignment="1">
      <alignment horizontal="left" vertical="center" wrapText="1"/>
      <protection/>
    </xf>
    <xf numFmtId="3" fontId="126" fillId="25" borderId="18" xfId="124" applyNumberFormat="1" applyFont="1" applyFill="1" applyBorder="1" applyAlignment="1">
      <alignment horizontal="center" vertical="center"/>
      <protection/>
    </xf>
    <xf numFmtId="3" fontId="0" fillId="31" borderId="18" xfId="108" applyNumberFormat="1" applyFont="1" applyFill="1" applyBorder="1">
      <alignment/>
      <protection/>
    </xf>
    <xf numFmtId="3" fontId="0" fillId="31" borderId="33" xfId="108" applyNumberFormat="1" applyFont="1" applyFill="1" applyBorder="1">
      <alignment/>
      <protection/>
    </xf>
    <xf numFmtId="3" fontId="0" fillId="31" borderId="50" xfId="108" applyNumberFormat="1" applyFont="1" applyFill="1" applyBorder="1">
      <alignment/>
      <protection/>
    </xf>
    <xf numFmtId="0" fontId="49" fillId="0" borderId="0" xfId="113">
      <alignment/>
      <protection/>
    </xf>
    <xf numFmtId="0" fontId="30" fillId="0" borderId="18" xfId="0" applyFont="1" applyFill="1" applyBorder="1" applyAlignment="1" applyProtection="1">
      <alignment horizontal="left" vertical="center" indent="1"/>
      <protection locked="0"/>
    </xf>
    <xf numFmtId="0" fontId="133" fillId="0" borderId="41" xfId="100" applyFont="1" applyBorder="1" applyAlignment="1">
      <alignment horizontal="center" wrapText="1"/>
      <protection/>
    </xf>
    <xf numFmtId="0" fontId="133" fillId="0" borderId="100" xfId="100" applyFont="1" applyBorder="1" applyAlignment="1">
      <alignment horizontal="center" wrapText="1"/>
      <protection/>
    </xf>
    <xf numFmtId="3" fontId="74" fillId="0" borderId="19" xfId="0" applyNumberFormat="1" applyFont="1" applyBorder="1" applyAlignment="1">
      <alignment horizontal="right" wrapText="1"/>
    </xf>
    <xf numFmtId="3" fontId="74" fillId="0" borderId="19" xfId="119" applyNumberFormat="1" applyFont="1" applyBorder="1" applyAlignment="1">
      <alignment horizontal="right" wrapText="1"/>
      <protection/>
    </xf>
    <xf numFmtId="3" fontId="134" fillId="0" borderId="18" xfId="119" applyNumberFormat="1" applyFont="1" applyBorder="1" applyAlignment="1">
      <alignment horizontal="right" wrapText="1"/>
      <protection/>
    </xf>
    <xf numFmtId="3" fontId="125" fillId="0" borderId="18" xfId="0" applyNumberFormat="1" applyFont="1" applyBorder="1" applyAlignment="1">
      <alignment horizontal="right" wrapText="1"/>
    </xf>
    <xf numFmtId="3" fontId="125" fillId="0" borderId="18" xfId="119" applyNumberFormat="1" applyFont="1" applyBorder="1" applyAlignment="1">
      <alignment horizontal="right" wrapText="1"/>
      <protection/>
    </xf>
    <xf numFmtId="3" fontId="74" fillId="0" borderId="18" xfId="0" applyNumberFormat="1" applyFont="1" applyBorder="1" applyAlignment="1">
      <alignment horizontal="right" wrapText="1"/>
    </xf>
    <xf numFmtId="3" fontId="74" fillId="0" borderId="18" xfId="119" applyNumberFormat="1" applyFont="1" applyBorder="1" applyAlignment="1">
      <alignment horizontal="right" wrapText="1"/>
      <protection/>
    </xf>
    <xf numFmtId="3" fontId="134" fillId="0" borderId="19" xfId="119" applyNumberFormat="1" applyFont="1" applyBorder="1" applyAlignment="1">
      <alignment horizontal="right" wrapText="1"/>
      <protection/>
    </xf>
    <xf numFmtId="168" fontId="72" fillId="0" borderId="18" xfId="77" applyNumberFormat="1" applyFont="1" applyBorder="1" applyAlignment="1">
      <alignment horizontal="right" wrapText="1"/>
    </xf>
    <xf numFmtId="168" fontId="125" fillId="0" borderId="18" xfId="77" applyNumberFormat="1" applyFont="1" applyBorder="1" applyAlignment="1">
      <alignment horizontal="right" wrapText="1"/>
    </xf>
    <xf numFmtId="3" fontId="125" fillId="0" borderId="18" xfId="119" applyNumberFormat="1" applyFont="1" applyBorder="1" applyAlignment="1">
      <alignment wrapText="1"/>
      <protection/>
    </xf>
    <xf numFmtId="204" fontId="72" fillId="0" borderId="18" xfId="77" applyNumberFormat="1" applyFont="1" applyBorder="1" applyAlignment="1">
      <alignment horizontal="right" wrapText="1"/>
    </xf>
    <xf numFmtId="3" fontId="125" fillId="0" borderId="19" xfId="0" applyNumberFormat="1" applyFont="1" applyBorder="1" applyAlignment="1">
      <alignment horizontal="right" wrapText="1"/>
    </xf>
    <xf numFmtId="3" fontId="125" fillId="0" borderId="19" xfId="119" applyNumberFormat="1" applyFont="1" applyBorder="1" applyAlignment="1">
      <alignment horizontal="right" wrapText="1"/>
      <protection/>
    </xf>
    <xf numFmtId="3" fontId="74" fillId="0" borderId="14" xfId="0" applyNumberFormat="1" applyFont="1" applyBorder="1" applyAlignment="1">
      <alignment horizontal="right" wrapText="1"/>
    </xf>
    <xf numFmtId="3" fontId="74" fillId="0" borderId="14" xfId="119" applyNumberFormat="1" applyFont="1" applyBorder="1" applyAlignment="1">
      <alignment horizontal="right" wrapText="1"/>
      <protection/>
    </xf>
    <xf numFmtId="0" fontId="133" fillId="0" borderId="101" xfId="100" applyFont="1" applyBorder="1" applyAlignment="1">
      <alignment horizontal="center" wrapText="1"/>
      <protection/>
    </xf>
    <xf numFmtId="0" fontId="133" fillId="0" borderId="102" xfId="100" applyFont="1" applyBorder="1" applyAlignment="1">
      <alignment horizontal="center" wrapText="1"/>
      <protection/>
    </xf>
    <xf numFmtId="3" fontId="30" fillId="0" borderId="18" xfId="119" applyNumberFormat="1" applyFont="1" applyBorder="1" applyAlignment="1">
      <alignment horizontal="right" wrapText="1"/>
      <protection/>
    </xf>
    <xf numFmtId="3" fontId="119" fillId="0" borderId="18" xfId="0" applyNumberFormat="1" applyFont="1" applyBorder="1" applyAlignment="1">
      <alignment horizontal="right" wrapText="1"/>
    </xf>
    <xf numFmtId="3" fontId="119" fillId="0" borderId="18" xfId="119" applyNumberFormat="1" applyFont="1" applyBorder="1" applyAlignment="1">
      <alignment horizontal="right" wrapText="1"/>
      <protection/>
    </xf>
    <xf numFmtId="3" fontId="125" fillId="0" borderId="55" xfId="119" applyNumberFormat="1" applyFont="1" applyBorder="1" applyAlignment="1">
      <alignment horizontal="right" wrapText="1"/>
      <protection/>
    </xf>
    <xf numFmtId="3" fontId="74" fillId="0" borderId="41" xfId="0" applyNumberFormat="1" applyFont="1" applyBorder="1" applyAlignment="1">
      <alignment horizontal="right" wrapText="1"/>
    </xf>
    <xf numFmtId="3" fontId="46" fillId="0" borderId="103" xfId="0" applyNumberFormat="1" applyFont="1" applyBorder="1" applyAlignment="1">
      <alignment horizontal="right" wrapText="1"/>
    </xf>
    <xf numFmtId="0" fontId="17" fillId="0" borderId="103" xfId="119" applyFont="1" applyBorder="1" applyAlignment="1">
      <alignment wrapText="1"/>
      <protection/>
    </xf>
    <xf numFmtId="0" fontId="31" fillId="0" borderId="0" xfId="119" applyFont="1" applyFill="1" applyBorder="1" applyAlignment="1" applyProtection="1">
      <alignment vertical="center" wrapText="1"/>
      <protection/>
    </xf>
    <xf numFmtId="0" fontId="133" fillId="0" borderId="104" xfId="100" applyFont="1" applyBorder="1" applyAlignment="1">
      <alignment horizontal="center" wrapText="1"/>
      <protection/>
    </xf>
    <xf numFmtId="0" fontId="74" fillId="0" borderId="105" xfId="119" applyFont="1" applyBorder="1" applyAlignment="1">
      <alignment horizontal="center" wrapText="1"/>
      <protection/>
    </xf>
    <xf numFmtId="3" fontId="86" fillId="0" borderId="18" xfId="119" applyNumberFormat="1" applyFont="1" applyBorder="1" applyAlignment="1">
      <alignment horizontal="right" wrapText="1"/>
      <protection/>
    </xf>
    <xf numFmtId="3" fontId="86" fillId="0" borderId="18" xfId="119" applyNumberFormat="1" applyFont="1" applyBorder="1" applyAlignment="1">
      <alignment wrapText="1"/>
      <protection/>
    </xf>
    <xf numFmtId="3" fontId="70" fillId="0" borderId="18" xfId="119" applyNumberFormat="1" applyFont="1" applyBorder="1" applyAlignment="1">
      <alignment wrapText="1"/>
      <protection/>
    </xf>
    <xf numFmtId="3" fontId="24" fillId="0" borderId="18" xfId="120" applyNumberFormat="1" applyFont="1" applyBorder="1">
      <alignment/>
      <protection/>
    </xf>
    <xf numFmtId="3" fontId="87" fillId="0" borderId="18" xfId="120" applyNumberFormat="1" applyFont="1" applyBorder="1">
      <alignment/>
      <protection/>
    </xf>
    <xf numFmtId="3" fontId="21" fillId="0" borderId="41" xfId="120" applyNumberFormat="1" applyFont="1" applyBorder="1">
      <alignment/>
      <protection/>
    </xf>
    <xf numFmtId="0" fontId="74" fillId="0" borderId="19" xfId="119" applyFont="1" applyBorder="1" applyAlignment="1">
      <alignment horizontal="center" wrapText="1"/>
      <protection/>
    </xf>
    <xf numFmtId="3" fontId="58" fillId="0" borderId="18" xfId="120" applyNumberFormat="1" applyFont="1" applyFill="1" applyBorder="1">
      <alignment/>
      <protection/>
    </xf>
    <xf numFmtId="3" fontId="75" fillId="0" borderId="18" xfId="119" applyNumberFormat="1" applyFont="1" applyBorder="1" applyAlignment="1">
      <alignment wrapText="1"/>
      <protection/>
    </xf>
    <xf numFmtId="3" fontId="46" fillId="0" borderId="41" xfId="119" applyNumberFormat="1" applyFont="1" applyBorder="1" applyAlignment="1">
      <alignment wrapText="1"/>
      <protection/>
    </xf>
    <xf numFmtId="0" fontId="31" fillId="0" borderId="106" xfId="119" applyFont="1" applyFill="1" applyBorder="1" applyAlignment="1" applyProtection="1">
      <alignment vertical="center" wrapText="1"/>
      <protection/>
    </xf>
    <xf numFmtId="0" fontId="58" fillId="0" borderId="0" xfId="120" applyFont="1" applyAlignment="1">
      <alignment wrapText="1"/>
      <protection/>
    </xf>
    <xf numFmtId="0" fontId="37" fillId="0" borderId="0" xfId="120" applyFont="1" applyAlignment="1">
      <alignment wrapText="1"/>
      <protection/>
    </xf>
    <xf numFmtId="3" fontId="58" fillId="0" borderId="44" xfId="120" applyNumberFormat="1" applyFont="1" applyBorder="1">
      <alignment/>
      <protection/>
    </xf>
    <xf numFmtId="3" fontId="87" fillId="0" borderId="44" xfId="120" applyNumberFormat="1" applyFont="1" applyBorder="1">
      <alignment/>
      <protection/>
    </xf>
    <xf numFmtId="3" fontId="58" fillId="0" borderId="44" xfId="120" applyNumberFormat="1" applyFont="1" applyFill="1" applyBorder="1">
      <alignment/>
      <protection/>
    </xf>
    <xf numFmtId="3" fontId="134" fillId="0" borderId="107" xfId="119" applyNumberFormat="1" applyFont="1" applyBorder="1" applyAlignment="1">
      <alignment horizontal="right" wrapText="1"/>
      <protection/>
    </xf>
    <xf numFmtId="3" fontId="30" fillId="0" borderId="18" xfId="120" applyNumberFormat="1" applyFont="1" applyBorder="1">
      <alignment/>
      <protection/>
    </xf>
    <xf numFmtId="3" fontId="30" fillId="0" borderId="108" xfId="120" applyNumberFormat="1" applyFont="1" applyBorder="1">
      <alignment/>
      <protection/>
    </xf>
    <xf numFmtId="3" fontId="134" fillId="0" borderId="18" xfId="119" applyNumberFormat="1" applyFont="1" applyBorder="1" applyAlignment="1">
      <alignment wrapText="1"/>
      <protection/>
    </xf>
    <xf numFmtId="3" fontId="134" fillId="0" borderId="44" xfId="119" applyNumberFormat="1" applyFont="1" applyBorder="1" applyAlignment="1">
      <alignment wrapText="1"/>
      <protection/>
    </xf>
    <xf numFmtId="3" fontId="134" fillId="0" borderId="108" xfId="119" applyNumberFormat="1" applyFont="1" applyBorder="1" applyAlignment="1">
      <alignment wrapText="1"/>
      <protection/>
    </xf>
    <xf numFmtId="3" fontId="125" fillId="0" borderId="44" xfId="119" applyNumberFormat="1" applyFont="1" applyBorder="1" applyAlignment="1">
      <alignment wrapText="1"/>
      <protection/>
    </xf>
    <xf numFmtId="3" fontId="74" fillId="0" borderId="18" xfId="119" applyNumberFormat="1" applyFont="1" applyBorder="1" applyAlignment="1">
      <alignment wrapText="1"/>
      <protection/>
    </xf>
    <xf numFmtId="3" fontId="74" fillId="0" borderId="44" xfId="119" applyNumberFormat="1" applyFont="1" applyBorder="1" applyAlignment="1">
      <alignment wrapText="1"/>
      <protection/>
    </xf>
    <xf numFmtId="3" fontId="74" fillId="0" borderId="108" xfId="119" applyNumberFormat="1" applyFont="1" applyBorder="1" applyAlignment="1">
      <alignment wrapText="1"/>
      <protection/>
    </xf>
    <xf numFmtId="3" fontId="27" fillId="0" borderId="18" xfId="120" applyNumberFormat="1" applyFont="1" applyBorder="1">
      <alignment/>
      <protection/>
    </xf>
    <xf numFmtId="3" fontId="27" fillId="0" borderId="108" xfId="120" applyNumberFormat="1" applyFont="1" applyBorder="1">
      <alignment/>
      <protection/>
    </xf>
    <xf numFmtId="3" fontId="26" fillId="0" borderId="18" xfId="120" applyNumberFormat="1" applyFont="1" applyBorder="1">
      <alignment/>
      <protection/>
    </xf>
    <xf numFmtId="3" fontId="26" fillId="0" borderId="108" xfId="120" applyNumberFormat="1" applyFont="1" applyBorder="1">
      <alignment/>
      <protection/>
    </xf>
    <xf numFmtId="3" fontId="30" fillId="0" borderId="44" xfId="120" applyNumberFormat="1" applyFont="1" applyBorder="1" applyProtection="1">
      <alignment/>
      <protection locked="0"/>
    </xf>
    <xf numFmtId="3" fontId="27" fillId="0" borderId="41" xfId="120" applyNumberFormat="1" applyFont="1" applyBorder="1">
      <alignment/>
      <protection/>
    </xf>
    <xf numFmtId="3" fontId="74" fillId="0" borderId="61" xfId="119" applyNumberFormat="1" applyFont="1" applyBorder="1" applyAlignment="1">
      <alignment wrapText="1"/>
      <protection/>
    </xf>
    <xf numFmtId="3" fontId="27" fillId="0" borderId="100" xfId="120" applyNumberFormat="1" applyFont="1" applyBorder="1">
      <alignment/>
      <protection/>
    </xf>
    <xf numFmtId="3" fontId="134" fillId="0" borderId="69" xfId="119" applyNumberFormat="1" applyFont="1" applyBorder="1" applyAlignment="1">
      <alignment wrapText="1"/>
      <protection/>
    </xf>
    <xf numFmtId="3" fontId="125" fillId="0" borderId="32" xfId="119" applyNumberFormat="1" applyFont="1" applyBorder="1" applyAlignment="1">
      <alignment wrapText="1"/>
      <protection/>
    </xf>
    <xf numFmtId="3" fontId="26" fillId="0" borderId="32" xfId="119" applyNumberFormat="1" applyFont="1" applyBorder="1" applyAlignment="1">
      <alignment wrapText="1"/>
      <protection/>
    </xf>
    <xf numFmtId="3" fontId="134" fillId="0" borderId="32" xfId="119" applyNumberFormat="1" applyFont="1" applyBorder="1" applyAlignment="1">
      <alignment wrapText="1"/>
      <protection/>
    </xf>
    <xf numFmtId="3" fontId="30" fillId="0" borderId="18" xfId="120" applyNumberFormat="1" applyFont="1" applyFill="1" applyBorder="1">
      <alignment/>
      <protection/>
    </xf>
    <xf numFmtId="3" fontId="30" fillId="0" borderId="108" xfId="120" applyNumberFormat="1" applyFont="1" applyFill="1" applyBorder="1">
      <alignment/>
      <protection/>
    </xf>
    <xf numFmtId="3" fontId="74" fillId="0" borderId="41" xfId="119" applyNumberFormat="1" applyFont="1" applyBorder="1" applyAlignment="1">
      <alignment wrapText="1"/>
      <protection/>
    </xf>
    <xf numFmtId="3" fontId="74" fillId="0" borderId="109" xfId="119" applyNumberFormat="1" applyFont="1" applyBorder="1" applyAlignment="1">
      <alignment wrapText="1"/>
      <protection/>
    </xf>
    <xf numFmtId="3" fontId="74" fillId="0" borderId="100" xfId="119" applyNumberFormat="1" applyFont="1" applyBorder="1" applyAlignment="1">
      <alignment wrapText="1"/>
      <protection/>
    </xf>
    <xf numFmtId="3" fontId="125" fillId="0" borderId="18" xfId="119" applyNumberFormat="1" applyFont="1" applyFill="1" applyBorder="1" applyAlignment="1">
      <alignment horizontal="right" wrapText="1"/>
      <protection/>
    </xf>
    <xf numFmtId="3" fontId="30" fillId="0" borderId="44" xfId="120" applyNumberFormat="1" applyFont="1" applyBorder="1">
      <alignment/>
      <protection/>
    </xf>
    <xf numFmtId="3" fontId="26" fillId="0" borderId="44" xfId="120" applyNumberFormat="1" applyFont="1" applyBorder="1">
      <alignment/>
      <protection/>
    </xf>
    <xf numFmtId="3" fontId="30" fillId="0" borderId="44" xfId="120" applyNumberFormat="1" applyFont="1" applyFill="1" applyBorder="1">
      <alignment/>
      <protection/>
    </xf>
    <xf numFmtId="0" fontId="72" fillId="0" borderId="23" xfId="119" applyFont="1" applyBorder="1" applyAlignment="1">
      <alignment wrapText="1"/>
      <protection/>
    </xf>
    <xf numFmtId="0" fontId="72" fillId="0" borderId="19" xfId="119" applyFont="1" applyBorder="1" applyAlignment="1">
      <alignment wrapText="1"/>
      <protection/>
    </xf>
    <xf numFmtId="0" fontId="57" fillId="33" borderId="13" xfId="124" applyFont="1" applyFill="1" applyBorder="1" applyAlignment="1">
      <alignment horizontal="left" vertical="center"/>
      <protection/>
    </xf>
    <xf numFmtId="0" fontId="57" fillId="33" borderId="14" xfId="124" applyFont="1" applyFill="1" applyBorder="1" applyAlignment="1">
      <alignment horizontal="left" vertical="center"/>
      <protection/>
    </xf>
    <xf numFmtId="0" fontId="24" fillId="0" borderId="35" xfId="124" applyFont="1" applyFill="1" applyBorder="1" applyAlignment="1">
      <alignment horizontal="left" vertical="center" wrapText="1"/>
      <protection/>
    </xf>
    <xf numFmtId="0" fontId="24" fillId="0" borderId="32" xfId="124" applyFont="1" applyFill="1" applyBorder="1" applyAlignment="1">
      <alignment horizontal="left" vertical="center" wrapText="1"/>
      <protection/>
    </xf>
    <xf numFmtId="0" fontId="24" fillId="0" borderId="110" xfId="124" applyFont="1" applyFill="1" applyBorder="1" applyAlignment="1">
      <alignment horizontal="left" vertical="center" wrapText="1"/>
      <protection/>
    </xf>
    <xf numFmtId="0" fontId="24" fillId="0" borderId="32" xfId="124" applyFont="1" applyFill="1" applyBorder="1" applyAlignment="1">
      <alignment horizontal="left" vertical="center"/>
      <protection/>
    </xf>
    <xf numFmtId="0" fontId="24" fillId="0" borderId="33" xfId="124" applyFont="1" applyFill="1" applyBorder="1" applyAlignment="1">
      <alignment horizontal="left" vertical="center"/>
      <protection/>
    </xf>
    <xf numFmtId="0" fontId="59" fillId="0" borderId="35" xfId="124" applyFont="1" applyBorder="1" applyAlignment="1">
      <alignment horizontal="left" vertical="center" wrapText="1"/>
      <protection/>
    </xf>
    <xf numFmtId="0" fontId="59" fillId="0" borderId="33" xfId="124" applyFont="1" applyBorder="1" applyAlignment="1">
      <alignment horizontal="left" vertical="center" wrapText="1"/>
      <protection/>
    </xf>
    <xf numFmtId="0" fontId="61" fillId="32" borderId="35" xfId="124" applyFont="1" applyFill="1" applyBorder="1" applyAlignment="1">
      <alignment horizontal="left" vertical="center"/>
      <protection/>
    </xf>
    <xf numFmtId="0" fontId="61" fillId="32" borderId="33" xfId="124" applyFont="1" applyFill="1" applyBorder="1" applyAlignment="1">
      <alignment horizontal="left" vertical="center"/>
      <protection/>
    </xf>
    <xf numFmtId="0" fontId="61" fillId="32" borderId="32" xfId="124" applyFont="1" applyFill="1" applyBorder="1" applyAlignment="1">
      <alignment horizontal="left" vertical="center"/>
      <protection/>
    </xf>
    <xf numFmtId="0" fontId="24" fillId="0" borderId="17" xfId="124" applyFont="1" applyFill="1" applyBorder="1" applyAlignment="1">
      <alignment horizontal="left" vertical="center"/>
      <protection/>
    </xf>
    <xf numFmtId="0" fontId="62" fillId="0" borderId="18" xfId="124" applyFont="1" applyFill="1" applyBorder="1" applyAlignment="1">
      <alignment horizontal="left" vertical="center"/>
      <protection/>
    </xf>
    <xf numFmtId="0" fontId="24" fillId="0" borderId="18" xfId="124" applyFont="1" applyFill="1" applyBorder="1" applyAlignment="1">
      <alignment horizontal="left" vertical="center"/>
      <protection/>
    </xf>
    <xf numFmtId="0" fontId="63" fillId="0" borderId="35" xfId="124" applyFont="1" applyFill="1" applyBorder="1" applyAlignment="1">
      <alignment horizontal="left" vertical="center" wrapText="1"/>
      <protection/>
    </xf>
    <xf numFmtId="0" fontId="63" fillId="0" borderId="33" xfId="124" applyFont="1" applyFill="1" applyBorder="1" applyAlignment="1">
      <alignment horizontal="left" vertical="center" wrapText="1"/>
      <protection/>
    </xf>
    <xf numFmtId="0" fontId="63" fillId="0" borderId="33" xfId="124" applyFont="1" applyFill="1" applyBorder="1" applyAlignment="1">
      <alignment horizontal="left" vertical="center"/>
      <protection/>
    </xf>
    <xf numFmtId="0" fontId="63" fillId="0" borderId="18" xfId="124" applyFont="1" applyFill="1" applyBorder="1" applyAlignment="1">
      <alignment horizontal="left" vertical="center"/>
      <protection/>
    </xf>
    <xf numFmtId="0" fontId="59" fillId="0" borderId="35" xfId="124" applyFont="1" applyFill="1" applyBorder="1" applyAlignment="1">
      <alignment horizontal="left" vertical="center"/>
      <protection/>
    </xf>
    <xf numFmtId="0" fontId="59" fillId="0" borderId="33" xfId="124" applyFont="1" applyFill="1" applyBorder="1" applyAlignment="1">
      <alignment horizontal="left" vertical="center"/>
      <protection/>
    </xf>
    <xf numFmtId="0" fontId="59" fillId="0" borderId="32" xfId="124" applyFont="1" applyBorder="1" applyAlignment="1">
      <alignment horizontal="left"/>
      <protection/>
    </xf>
    <xf numFmtId="0" fontId="59" fillId="0" borderId="33" xfId="124" applyFont="1" applyBorder="1" applyAlignment="1">
      <alignment horizontal="left"/>
      <protection/>
    </xf>
    <xf numFmtId="0" fontId="59" fillId="0" borderId="35" xfId="124" applyFont="1" applyBorder="1" applyAlignment="1">
      <alignment horizontal="left" vertical="center"/>
      <protection/>
    </xf>
    <xf numFmtId="0" fontId="59" fillId="0" borderId="33" xfId="124" applyFont="1" applyBorder="1" applyAlignment="1">
      <alignment horizontal="left" vertical="center"/>
      <protection/>
    </xf>
    <xf numFmtId="0" fontId="61" fillId="32" borderId="17" xfId="124" applyFont="1" applyFill="1" applyBorder="1" applyAlignment="1">
      <alignment horizontal="left" vertical="center"/>
      <protection/>
    </xf>
    <xf numFmtId="0" fontId="61" fillId="32" borderId="18" xfId="124" applyFont="1" applyFill="1" applyBorder="1" applyAlignment="1">
      <alignment horizontal="left" vertical="center"/>
      <protection/>
    </xf>
    <xf numFmtId="0" fontId="57" fillId="0" borderId="0" xfId="124" applyFont="1" applyAlignment="1">
      <alignment horizontal="center"/>
      <protection/>
    </xf>
    <xf numFmtId="0" fontId="71" fillId="0" borderId="0" xfId="100" applyFont="1" applyAlignment="1">
      <alignment horizontal="left" wrapText="1"/>
      <protection/>
    </xf>
    <xf numFmtId="0" fontId="58" fillId="0" borderId="79" xfId="124" applyFont="1" applyBorder="1" applyAlignment="1">
      <alignment horizontal="right"/>
      <protection/>
    </xf>
    <xf numFmtId="0" fontId="24" fillId="0" borderId="35" xfId="124" applyFont="1" applyFill="1" applyBorder="1" applyAlignment="1">
      <alignment horizontal="left" vertical="center"/>
      <protection/>
    </xf>
    <xf numFmtId="0" fontId="24" fillId="0" borderId="110" xfId="124" applyFont="1" applyFill="1" applyBorder="1" applyAlignment="1">
      <alignment horizontal="left" vertical="center"/>
      <protection/>
    </xf>
    <xf numFmtId="0" fontId="73" fillId="0" borderId="36" xfId="119" applyFont="1" applyBorder="1" applyAlignment="1">
      <alignment horizontal="center" wrapText="1"/>
      <protection/>
    </xf>
    <xf numFmtId="0" fontId="73" fillId="0" borderId="40" xfId="119" applyFont="1" applyBorder="1" applyAlignment="1">
      <alignment horizontal="center" wrapText="1"/>
      <protection/>
    </xf>
    <xf numFmtId="0" fontId="70" fillId="0" borderId="37" xfId="119" applyFont="1" applyBorder="1" applyAlignment="1">
      <alignment horizontal="center" wrapText="1"/>
      <protection/>
    </xf>
    <xf numFmtId="0" fontId="70" fillId="0" borderId="41" xfId="119" applyFont="1" applyBorder="1" applyAlignment="1">
      <alignment horizontal="center" wrapText="1"/>
      <protection/>
    </xf>
    <xf numFmtId="0" fontId="47" fillId="0" borderId="37" xfId="119" applyFont="1" applyBorder="1" applyAlignment="1">
      <alignment horizontal="center" wrapText="1"/>
      <protection/>
    </xf>
    <xf numFmtId="0" fontId="47" fillId="0" borderId="41" xfId="119" applyFont="1" applyBorder="1" applyAlignment="1">
      <alignment horizontal="center" wrapText="1"/>
      <protection/>
    </xf>
    <xf numFmtId="0" fontId="133" fillId="0" borderId="37" xfId="119" applyFont="1" applyBorder="1" applyAlignment="1">
      <alignment horizontal="center" wrapText="1"/>
      <protection/>
    </xf>
    <xf numFmtId="0" fontId="133" fillId="0" borderId="75" xfId="119" applyFont="1" applyBorder="1" applyAlignment="1">
      <alignment horizontal="center" wrapText="1"/>
      <protection/>
    </xf>
    <xf numFmtId="0" fontId="69" fillId="0" borderId="0" xfId="119" applyFont="1" applyAlignment="1">
      <alignment horizontal="center" wrapText="1"/>
      <protection/>
    </xf>
    <xf numFmtId="0" fontId="70" fillId="0" borderId="0" xfId="119" applyFont="1" applyAlignment="1">
      <alignment horizontal="center" wrapText="1"/>
      <protection/>
    </xf>
    <xf numFmtId="0" fontId="70" fillId="0" borderId="0" xfId="119" applyFont="1" applyAlignment="1">
      <alignment horizontal="right" wrapText="1"/>
      <protection/>
    </xf>
    <xf numFmtId="0" fontId="72" fillId="0" borderId="0" xfId="119" applyFont="1" applyBorder="1" applyAlignment="1">
      <alignment horizontal="right" wrapText="1"/>
      <protection/>
    </xf>
    <xf numFmtId="0" fontId="118" fillId="0" borderId="0" xfId="120" applyFont="1" applyBorder="1" applyAlignment="1" applyProtection="1">
      <alignment horizontal="center" vertical="center" wrapText="1"/>
      <protection locked="0"/>
    </xf>
    <xf numFmtId="0" fontId="85" fillId="0" borderId="36" xfId="119" applyFont="1" applyBorder="1" applyAlignment="1">
      <alignment horizontal="center" wrapText="1"/>
      <protection/>
    </xf>
    <xf numFmtId="0" fontId="85" fillId="0" borderId="40" xfId="119" applyFont="1" applyBorder="1" applyAlignment="1">
      <alignment horizontal="center" wrapText="1"/>
      <protection/>
    </xf>
    <xf numFmtId="0" fontId="109" fillId="0" borderId="37" xfId="119" applyFont="1" applyBorder="1" applyAlignment="1">
      <alignment horizontal="center" wrapText="1"/>
      <protection/>
    </xf>
    <xf numFmtId="0" fontId="109" fillId="0" borderId="41" xfId="119" applyFont="1" applyBorder="1" applyAlignment="1">
      <alignment horizontal="center" wrapText="1"/>
      <protection/>
    </xf>
    <xf numFmtId="0" fontId="133" fillId="0" borderId="111" xfId="119" applyFont="1" applyBorder="1" applyAlignment="1">
      <alignment horizontal="center" wrapText="1"/>
      <protection/>
    </xf>
    <xf numFmtId="0" fontId="58" fillId="0" borderId="0" xfId="120" applyFont="1" applyAlignment="1">
      <alignment horizontal="right" wrapText="1"/>
      <protection/>
    </xf>
    <xf numFmtId="0" fontId="63" fillId="14" borderId="112" xfId="109" applyFont="1" applyFill="1" applyBorder="1" applyAlignment="1">
      <alignment horizontal="center" vertical="center" wrapText="1"/>
      <protection/>
    </xf>
    <xf numFmtId="0" fontId="63" fillId="14" borderId="113" xfId="109" applyFont="1" applyFill="1" applyBorder="1" applyAlignment="1">
      <alignment horizontal="center" vertical="center" wrapText="1"/>
      <protection/>
    </xf>
    <xf numFmtId="0" fontId="63" fillId="14" borderId="114" xfId="109" applyFont="1" applyFill="1" applyBorder="1" applyAlignment="1">
      <alignment horizontal="center" vertical="center" wrapText="1"/>
      <protection/>
    </xf>
    <xf numFmtId="0" fontId="24" fillId="14" borderId="115" xfId="109" applyFont="1" applyFill="1" applyBorder="1" applyAlignment="1">
      <alignment horizontal="center" vertical="center"/>
      <protection/>
    </xf>
    <xf numFmtId="0" fontId="24" fillId="14" borderId="116" xfId="109" applyFont="1" applyFill="1" applyBorder="1" applyAlignment="1">
      <alignment horizontal="center" vertical="center"/>
      <protection/>
    </xf>
    <xf numFmtId="0" fontId="24" fillId="14" borderId="117" xfId="109" applyFont="1" applyFill="1" applyBorder="1" applyAlignment="1">
      <alignment horizontal="center" vertical="center"/>
      <protection/>
    </xf>
    <xf numFmtId="0" fontId="24" fillId="14" borderId="59" xfId="109" applyFont="1" applyFill="1" applyBorder="1" applyAlignment="1">
      <alignment horizontal="center" vertical="center"/>
      <protection/>
    </xf>
    <xf numFmtId="0" fontId="24" fillId="14" borderId="23" xfId="109" applyFont="1" applyFill="1" applyBorder="1" applyAlignment="1">
      <alignment horizontal="center" vertical="center"/>
      <protection/>
    </xf>
    <xf numFmtId="0" fontId="24" fillId="14" borderId="118" xfId="109" applyFont="1" applyFill="1" applyBorder="1" applyAlignment="1">
      <alignment horizontal="center" vertical="center"/>
      <protection/>
    </xf>
    <xf numFmtId="0" fontId="24" fillId="14" borderId="76" xfId="109" applyFont="1" applyFill="1" applyBorder="1" applyAlignment="1">
      <alignment horizontal="center" vertical="center"/>
      <protection/>
    </xf>
    <xf numFmtId="0" fontId="21" fillId="0" borderId="0" xfId="124" applyFont="1" applyAlignment="1">
      <alignment horizontal="center"/>
      <protection/>
    </xf>
    <xf numFmtId="0" fontId="89" fillId="0" borderId="0" xfId="124" applyFont="1" applyBorder="1" applyAlignment="1">
      <alignment horizontal="center"/>
      <protection/>
    </xf>
    <xf numFmtId="0" fontId="89" fillId="0" borderId="0" xfId="124" applyFont="1" applyBorder="1" applyAlignment="1">
      <alignment horizontal="right"/>
      <protection/>
    </xf>
    <xf numFmtId="0" fontId="90" fillId="0" borderId="0" xfId="108" applyFont="1" applyAlignment="1">
      <alignment horizontal="center"/>
      <protection/>
    </xf>
    <xf numFmtId="0" fontId="21" fillId="0" borderId="0" xfId="113" applyFont="1" applyAlignment="1">
      <alignment horizontal="center" wrapText="1"/>
      <protection/>
    </xf>
    <xf numFmtId="0" fontId="37" fillId="0" borderId="0" xfId="112" applyFont="1" applyAlignment="1">
      <alignment horizontal="right"/>
      <protection/>
    </xf>
    <xf numFmtId="0" fontId="58" fillId="0" borderId="69" xfId="112" applyFont="1" applyBorder="1" applyAlignment="1">
      <alignment horizontal="right"/>
      <protection/>
    </xf>
    <xf numFmtId="0" fontId="47" fillId="14" borderId="55" xfId="112" applyFont="1" applyFill="1" applyBorder="1" applyAlignment="1">
      <alignment horizontal="center" vertical="center" wrapText="1"/>
      <protection/>
    </xf>
    <xf numFmtId="0" fontId="47" fillId="14" borderId="34" xfId="112" applyFont="1" applyFill="1" applyBorder="1" applyAlignment="1">
      <alignment horizontal="center" vertical="center" wrapText="1"/>
      <protection/>
    </xf>
    <xf numFmtId="0" fontId="47" fillId="14" borderId="19" xfId="112" applyFont="1" applyFill="1" applyBorder="1" applyAlignment="1">
      <alignment horizontal="center" vertical="center" wrapText="1"/>
      <protection/>
    </xf>
    <xf numFmtId="0" fontId="47" fillId="14" borderId="18" xfId="112" applyFont="1" applyFill="1" applyBorder="1" applyAlignment="1">
      <alignment horizontal="center" vertical="center" wrapText="1"/>
      <protection/>
    </xf>
    <xf numFmtId="0" fontId="47" fillId="14" borderId="18" xfId="112" applyFont="1" applyFill="1" applyBorder="1" applyAlignment="1">
      <alignment horizontal="center" vertical="center"/>
      <protection/>
    </xf>
    <xf numFmtId="0" fontId="37" fillId="0" borderId="28" xfId="0" applyFont="1" applyBorder="1" applyAlignment="1">
      <alignment horizontal="left" vertical="center" wrapText="1"/>
    </xf>
    <xf numFmtId="0" fontId="37" fillId="0" borderId="31" xfId="0" applyFont="1" applyBorder="1" applyAlignment="1">
      <alignment horizontal="left" vertical="center" wrapText="1"/>
    </xf>
    <xf numFmtId="0" fontId="37" fillId="0" borderId="119" xfId="0" applyFont="1" applyBorder="1" applyAlignment="1">
      <alignment horizontal="left" vertical="center" wrapText="1"/>
    </xf>
    <xf numFmtId="0" fontId="36" fillId="0" borderId="120" xfId="0" applyFont="1" applyBorder="1" applyAlignment="1">
      <alignment horizontal="left" vertical="center" indent="2"/>
    </xf>
    <xf numFmtId="0" fontId="36" fillId="0" borderId="46" xfId="0" applyFont="1" applyBorder="1" applyAlignment="1">
      <alignment horizontal="left" vertical="center" indent="2"/>
    </xf>
    <xf numFmtId="0" fontId="21" fillId="0" borderId="0" xfId="0" applyFont="1" applyAlignment="1">
      <alignment horizontal="center" wrapText="1"/>
    </xf>
    <xf numFmtId="0" fontId="58" fillId="0" borderId="0" xfId="0" applyFont="1" applyBorder="1" applyAlignment="1">
      <alignment horizontal="center"/>
    </xf>
    <xf numFmtId="0" fontId="30" fillId="0" borderId="79" xfId="113" applyFont="1" applyBorder="1" applyAlignment="1">
      <alignment horizontal="right"/>
      <protection/>
    </xf>
    <xf numFmtId="0" fontId="37" fillId="0" borderId="35" xfId="0" applyFont="1" applyBorder="1" applyAlignment="1">
      <alignment vertical="center"/>
    </xf>
    <xf numFmtId="0" fontId="37" fillId="0" borderId="32" xfId="0" applyFont="1" applyBorder="1" applyAlignment="1">
      <alignment vertical="center"/>
    </xf>
    <xf numFmtId="0" fontId="37" fillId="0" borderId="110" xfId="0" applyFont="1" applyBorder="1" applyAlignment="1">
      <alignment vertical="center"/>
    </xf>
    <xf numFmtId="0" fontId="27" fillId="0" borderId="35" xfId="0" applyFont="1" applyBorder="1" applyAlignment="1">
      <alignment horizontal="left" vertical="center"/>
    </xf>
    <xf numFmtId="0" fontId="27" fillId="0" borderId="32" xfId="0" applyFont="1" applyBorder="1" applyAlignment="1">
      <alignment horizontal="left" vertical="center"/>
    </xf>
    <xf numFmtId="0" fontId="27" fillId="0" borderId="33" xfId="0" applyFont="1" applyBorder="1" applyAlignment="1">
      <alignment horizontal="left" vertical="center"/>
    </xf>
    <xf numFmtId="0" fontId="0" fillId="0" borderId="31" xfId="116" applyFont="1" applyFill="1" applyBorder="1" applyAlignment="1">
      <alignment horizontal="justify" vertical="center" wrapText="1"/>
      <protection/>
    </xf>
    <xf numFmtId="0" fontId="27" fillId="0" borderId="0" xfId="116" applyFont="1" applyAlignment="1">
      <alignment horizontal="right" wrapText="1"/>
      <protection/>
    </xf>
    <xf numFmtId="0" fontId="21" fillId="0" borderId="0" xfId="116" applyFont="1" applyAlignment="1">
      <alignment horizontal="center" wrapText="1"/>
      <protection/>
    </xf>
    <xf numFmtId="0" fontId="93" fillId="25" borderId="0" xfId="124" applyFont="1" applyFill="1" applyBorder="1" applyAlignment="1">
      <alignment horizontal="center" vertical="center"/>
      <protection/>
    </xf>
    <xf numFmtId="0" fontId="37" fillId="25" borderId="18" xfId="124" applyFont="1" applyFill="1" applyBorder="1" applyAlignment="1">
      <alignment horizontal="center" vertical="center" wrapText="1"/>
      <protection/>
    </xf>
    <xf numFmtId="0" fontId="37" fillId="25" borderId="55" xfId="124" applyFont="1" applyFill="1" applyBorder="1" applyAlignment="1">
      <alignment horizontal="center" vertical="center" wrapText="1"/>
      <protection/>
    </xf>
    <xf numFmtId="0" fontId="37" fillId="25" borderId="19" xfId="124" applyFont="1" applyFill="1" applyBorder="1" applyAlignment="1">
      <alignment horizontal="center" vertical="center" wrapText="1"/>
      <protection/>
    </xf>
    <xf numFmtId="0" fontId="21" fillId="25" borderId="18" xfId="124" applyFont="1" applyFill="1" applyBorder="1" applyAlignment="1">
      <alignment horizontal="center" vertical="center" wrapText="1"/>
      <protection/>
    </xf>
    <xf numFmtId="0" fontId="117" fillId="0" borderId="0" xfId="124" applyFont="1" applyAlignment="1">
      <alignment horizontal="center"/>
      <protection/>
    </xf>
    <xf numFmtId="0" fontId="65" fillId="25" borderId="18" xfId="124" applyFont="1" applyFill="1" applyBorder="1" applyAlignment="1">
      <alignment horizontal="center" vertical="center" wrapText="1"/>
      <protection/>
    </xf>
    <xf numFmtId="0" fontId="65" fillId="25" borderId="18" xfId="124" applyFont="1" applyFill="1" applyBorder="1" applyAlignment="1">
      <alignment horizontal="center" vertical="center"/>
      <protection/>
    </xf>
    <xf numFmtId="0" fontId="37" fillId="25" borderId="55" xfId="124" applyFont="1" applyFill="1" applyBorder="1" applyAlignment="1">
      <alignment horizontal="center" vertical="center"/>
      <protection/>
    </xf>
    <xf numFmtId="0" fontId="37" fillId="25" borderId="19" xfId="124" applyFont="1" applyFill="1" applyBorder="1" applyAlignment="1">
      <alignment horizontal="center" vertical="center"/>
      <protection/>
    </xf>
    <xf numFmtId="0" fontId="58" fillId="0" borderId="69" xfId="124" applyFont="1" applyBorder="1" applyAlignment="1">
      <alignment horizontal="right"/>
      <protection/>
    </xf>
    <xf numFmtId="0" fontId="21" fillId="25" borderId="55" xfId="124" applyFont="1" applyFill="1" applyBorder="1" applyAlignment="1">
      <alignment horizontal="center" vertical="distributed"/>
      <protection/>
    </xf>
    <xf numFmtId="0" fontId="21" fillId="25" borderId="19" xfId="124" applyFont="1" applyFill="1" applyBorder="1" applyAlignment="1">
      <alignment horizontal="center" vertical="distributed"/>
      <protection/>
    </xf>
    <xf numFmtId="0" fontId="37" fillId="25" borderId="44" xfId="124" applyFont="1" applyFill="1" applyBorder="1" applyAlignment="1">
      <alignment horizontal="center" vertical="center" wrapText="1"/>
      <protection/>
    </xf>
    <xf numFmtId="0" fontId="37" fillId="25" borderId="33" xfId="124" applyFont="1" applyFill="1" applyBorder="1" applyAlignment="1">
      <alignment horizontal="center" vertical="center" wrapText="1"/>
      <protection/>
    </xf>
    <xf numFmtId="0" fontId="126" fillId="0" borderId="0" xfId="100" applyFont="1" applyAlignment="1">
      <alignment horizontal="center"/>
      <protection/>
    </xf>
    <xf numFmtId="0" fontId="71" fillId="0" borderId="121" xfId="100" applyFont="1" applyBorder="1" applyAlignment="1">
      <alignment horizontal="left" wrapText="1"/>
      <protection/>
    </xf>
    <xf numFmtId="0" fontId="45" fillId="34" borderId="52" xfId="100" applyFont="1" applyFill="1" applyBorder="1" applyAlignment="1">
      <alignment horizontal="left" vertical="center" wrapText="1"/>
      <protection/>
    </xf>
    <xf numFmtId="0" fontId="45" fillId="34" borderId="122" xfId="100" applyFont="1" applyFill="1" applyBorder="1" applyAlignment="1">
      <alignment horizontal="center" vertical="center" wrapText="1"/>
      <protection/>
    </xf>
    <xf numFmtId="0" fontId="45" fillId="34" borderId="90" xfId="100" applyFont="1" applyFill="1" applyBorder="1" applyAlignment="1">
      <alignment horizontal="center" vertical="center" wrapText="1"/>
      <protection/>
    </xf>
    <xf numFmtId="0" fontId="45" fillId="34" borderId="123" xfId="100" applyFont="1" applyFill="1" applyBorder="1" applyAlignment="1">
      <alignment horizontal="center" vertical="center" wrapText="1"/>
      <protection/>
    </xf>
    <xf numFmtId="166" fontId="28" fillId="0" borderId="79" xfId="116" applyNumberFormat="1" applyFont="1" applyFill="1" applyBorder="1" applyAlignment="1">
      <alignment horizontal="right" vertical="center" wrapText="1"/>
      <protection/>
    </xf>
    <xf numFmtId="0" fontId="36" fillId="0" borderId="0" xfId="116" applyFont="1" applyAlignment="1">
      <alignment horizontal="right" wrapText="1"/>
      <protection/>
    </xf>
    <xf numFmtId="166" fontId="44" fillId="0" borderId="106" xfId="116" applyNumberFormat="1" applyFont="1" applyFill="1" applyBorder="1" applyAlignment="1" applyProtection="1">
      <alignment horizontal="center" textRotation="180" wrapText="1"/>
      <protection/>
    </xf>
    <xf numFmtId="166" fontId="111" fillId="0" borderId="0" xfId="116" applyNumberFormat="1" applyFont="1" applyFill="1" applyAlignment="1" applyProtection="1">
      <alignment horizontal="center" vertical="center" wrapText="1"/>
      <protection/>
    </xf>
    <xf numFmtId="166" fontId="33" fillId="0" borderId="13" xfId="116" applyNumberFormat="1" applyFont="1" applyFill="1" applyBorder="1" applyAlignment="1" applyProtection="1">
      <alignment horizontal="left" vertical="center" wrapText="1" indent="2"/>
      <protection/>
    </xf>
    <xf numFmtId="166" fontId="33" fillId="0" borderId="14" xfId="116" applyNumberFormat="1" applyFont="1" applyFill="1" applyBorder="1" applyAlignment="1" applyProtection="1">
      <alignment horizontal="left" vertical="center" wrapText="1" indent="2"/>
      <protection/>
    </xf>
    <xf numFmtId="166" fontId="41" fillId="0" borderId="26" xfId="116" applyNumberFormat="1" applyFont="1" applyFill="1" applyBorder="1" applyAlignment="1" applyProtection="1">
      <alignment horizontal="center" vertical="center"/>
      <protection/>
    </xf>
    <xf numFmtId="166" fontId="41" fillId="0" borderId="25" xfId="116" applyNumberFormat="1" applyFont="1" applyFill="1" applyBorder="1" applyAlignment="1" applyProtection="1">
      <alignment horizontal="center" vertical="center"/>
      <protection/>
    </xf>
    <xf numFmtId="166" fontId="41" fillId="0" borderId="16" xfId="116" applyNumberFormat="1" applyFont="1" applyFill="1" applyBorder="1" applyAlignment="1" applyProtection="1">
      <alignment horizontal="center" vertical="center"/>
      <protection/>
    </xf>
    <xf numFmtId="166" fontId="41" fillId="0" borderId="15" xfId="116" applyNumberFormat="1" applyFont="1" applyFill="1" applyBorder="1" applyAlignment="1" applyProtection="1">
      <alignment horizontal="center" vertical="center" wrapText="1"/>
      <protection/>
    </xf>
    <xf numFmtId="166" fontId="41" fillId="0" borderId="17" xfId="116" applyNumberFormat="1" applyFont="1" applyFill="1" applyBorder="1" applyAlignment="1" applyProtection="1">
      <alignment horizontal="center" vertical="center" wrapText="1"/>
      <protection/>
    </xf>
    <xf numFmtId="166" fontId="41" fillId="0" borderId="18" xfId="116" applyNumberFormat="1" applyFont="1" applyFill="1" applyBorder="1" applyAlignment="1" applyProtection="1">
      <alignment horizontal="center" vertical="center"/>
      <protection/>
    </xf>
    <xf numFmtId="166" fontId="41" fillId="0" borderId="16" xfId="116" applyNumberFormat="1" applyFont="1" applyFill="1" applyBorder="1" applyAlignment="1" applyProtection="1">
      <alignment horizontal="center" vertical="center" wrapText="1"/>
      <protection/>
    </xf>
    <xf numFmtId="166" fontId="41" fillId="0" borderId="18" xfId="116" applyNumberFormat="1" applyFont="1" applyFill="1" applyBorder="1" applyAlignment="1" applyProtection="1">
      <alignment horizontal="center" vertical="center" wrapText="1"/>
      <protection/>
    </xf>
    <xf numFmtId="0" fontId="89" fillId="0" borderId="33" xfId="117" applyFont="1" applyBorder="1" applyAlignment="1">
      <alignment horizontal="left" wrapText="1"/>
      <protection/>
    </xf>
    <xf numFmtId="0" fontId="89" fillId="0" borderId="18" xfId="117" applyFont="1" applyBorder="1" applyAlignment="1">
      <alignment horizontal="left" wrapText="1"/>
      <protection/>
    </xf>
    <xf numFmtId="0" fontId="89" fillId="0" borderId="44" xfId="117" applyFont="1" applyBorder="1" applyAlignment="1">
      <alignment horizontal="left" wrapText="1"/>
      <protection/>
    </xf>
    <xf numFmtId="0" fontId="89" fillId="0" borderId="32" xfId="117" applyFont="1" applyBorder="1" applyAlignment="1">
      <alignment horizontal="left" wrapText="1"/>
      <protection/>
    </xf>
    <xf numFmtId="0" fontId="28" fillId="0" borderId="31" xfId="115" applyFont="1" applyFill="1" applyBorder="1" applyAlignment="1">
      <alignment horizontal="center" vertical="center" wrapText="1"/>
      <protection/>
    </xf>
    <xf numFmtId="0" fontId="33" fillId="0" borderId="0" xfId="115" applyFont="1" applyFill="1" applyAlignment="1">
      <alignment horizontal="left" wrapText="1"/>
      <protection/>
    </xf>
    <xf numFmtId="0" fontId="34" fillId="0" borderId="62" xfId="115" applyFont="1" applyFill="1" applyBorder="1" applyAlignment="1" applyProtection="1">
      <alignment horizontal="center" vertical="center" wrapText="1"/>
      <protection/>
    </xf>
    <xf numFmtId="0" fontId="34" fillId="0" borderId="63" xfId="115" applyFont="1" applyFill="1" applyBorder="1" applyAlignment="1" applyProtection="1">
      <alignment horizontal="center" vertical="center" wrapText="1"/>
      <protection/>
    </xf>
    <xf numFmtId="0" fontId="28" fillId="0" borderId="117" xfId="115" applyFont="1" applyFill="1" applyBorder="1" applyAlignment="1" applyProtection="1">
      <alignment horizontal="center" vertical="center"/>
      <protection/>
    </xf>
    <xf numFmtId="0" fontId="28" fillId="0" borderId="70" xfId="115" applyFont="1" applyFill="1" applyBorder="1" applyAlignment="1" applyProtection="1">
      <alignment horizontal="center" vertical="center"/>
      <protection/>
    </xf>
    <xf numFmtId="0" fontId="28" fillId="0" borderId="115" xfId="115" applyFont="1" applyFill="1" applyBorder="1" applyAlignment="1" applyProtection="1">
      <alignment horizontal="center" vertical="center"/>
      <protection/>
    </xf>
    <xf numFmtId="0" fontId="28" fillId="0" borderId="35" xfId="115" applyFont="1" applyFill="1" applyBorder="1" applyAlignment="1" applyProtection="1">
      <alignment horizontal="left"/>
      <protection/>
    </xf>
    <xf numFmtId="0" fontId="28" fillId="0" borderId="32" xfId="115" applyFont="1" applyFill="1" applyBorder="1" applyAlignment="1" applyProtection="1">
      <alignment horizontal="left"/>
      <protection/>
    </xf>
    <xf numFmtId="0" fontId="28" fillId="0" borderId="110" xfId="115" applyFont="1" applyFill="1" applyBorder="1" applyAlignment="1" applyProtection="1">
      <alignment horizontal="left"/>
      <protection/>
    </xf>
    <xf numFmtId="0" fontId="28" fillId="0" borderId="18" xfId="115" applyFont="1" applyFill="1" applyBorder="1" applyAlignment="1" applyProtection="1">
      <alignment horizontal="center"/>
      <protection locked="0"/>
    </xf>
    <xf numFmtId="168" fontId="28" fillId="0" borderId="18" xfId="80" applyNumberFormat="1" applyFont="1" applyFill="1" applyBorder="1" applyAlignment="1" applyProtection="1">
      <alignment horizontal="center"/>
      <protection locked="0"/>
    </xf>
    <xf numFmtId="168" fontId="28" fillId="0" borderId="25" xfId="80" applyNumberFormat="1" applyFont="1" applyFill="1" applyBorder="1" applyAlignment="1" applyProtection="1">
      <alignment horizontal="center"/>
      <protection locked="0"/>
    </xf>
    <xf numFmtId="0" fontId="34" fillId="0" borderId="14" xfId="115" applyFont="1" applyFill="1" applyBorder="1" applyAlignment="1" applyProtection="1">
      <alignment horizontal="center" vertical="center" wrapText="1"/>
      <protection/>
    </xf>
    <xf numFmtId="168" fontId="34" fillId="0" borderId="14" xfId="80" applyNumberFormat="1" applyFont="1" applyFill="1" applyBorder="1" applyAlignment="1" applyProtection="1">
      <alignment horizontal="center"/>
      <protection/>
    </xf>
    <xf numFmtId="168" fontId="34" fillId="0" borderId="27" xfId="80" applyNumberFormat="1" applyFont="1" applyFill="1" applyBorder="1" applyAlignment="1" applyProtection="1">
      <alignment horizontal="center"/>
      <protection/>
    </xf>
    <xf numFmtId="166" fontId="33" fillId="0" borderId="0" xfId="115" applyNumberFormat="1" applyFont="1" applyFill="1" applyBorder="1" applyAlignment="1" applyProtection="1">
      <alignment horizontal="left" vertical="center"/>
      <protection/>
    </xf>
    <xf numFmtId="0" fontId="31" fillId="0" borderId="15" xfId="115" applyFont="1" applyFill="1" applyBorder="1" applyAlignment="1">
      <alignment horizontal="center" vertical="center" wrapText="1"/>
      <protection/>
    </xf>
    <xf numFmtId="0" fontId="31" fillId="0" borderId="56" xfId="115" applyFont="1" applyFill="1" applyBorder="1" applyAlignment="1">
      <alignment horizontal="center" vertical="center" wrapText="1"/>
      <protection/>
    </xf>
    <xf numFmtId="0" fontId="31" fillId="0" borderId="16" xfId="115" applyFont="1" applyFill="1" applyBorder="1" applyAlignment="1">
      <alignment horizontal="center" vertical="center" wrapText="1"/>
      <protection/>
    </xf>
    <xf numFmtId="0" fontId="31" fillId="0" borderId="55" xfId="115" applyFont="1" applyFill="1" applyBorder="1" applyAlignment="1">
      <alignment horizontal="center" vertical="center" wrapText="1"/>
      <protection/>
    </xf>
    <xf numFmtId="0" fontId="31" fillId="0" borderId="118" xfId="115" applyFont="1" applyFill="1" applyBorder="1" applyAlignment="1">
      <alignment horizontal="center" vertical="center" wrapText="1"/>
      <protection/>
    </xf>
    <xf numFmtId="0" fontId="31" fillId="0" borderId="116" xfId="115" applyFont="1" applyFill="1" applyBorder="1" applyAlignment="1">
      <alignment horizontal="center" vertical="center" wrapText="1"/>
      <protection/>
    </xf>
    <xf numFmtId="0" fontId="31" fillId="0" borderId="76" xfId="115" applyFont="1" applyFill="1" applyBorder="1" applyAlignment="1">
      <alignment horizontal="center" vertical="center" wrapText="1"/>
      <protection/>
    </xf>
    <xf numFmtId="0" fontId="31" fillId="0" borderId="26" xfId="115" applyFont="1" applyFill="1" applyBorder="1" applyAlignment="1">
      <alignment horizontal="center" vertical="center" wrapText="1"/>
      <protection/>
    </xf>
    <xf numFmtId="0" fontId="31" fillId="0" borderId="66" xfId="115" applyFont="1" applyFill="1" applyBorder="1" applyAlignment="1">
      <alignment horizontal="center" vertical="center" wrapText="1"/>
      <protection/>
    </xf>
    <xf numFmtId="0" fontId="28" fillId="0" borderId="18" xfId="115" applyFont="1" applyFill="1" applyBorder="1" applyAlignment="1" applyProtection="1">
      <alignment horizontal="center" vertical="center"/>
      <protection/>
    </xf>
    <xf numFmtId="0" fontId="28" fillId="0" borderId="25" xfId="115" applyFont="1" applyFill="1" applyBorder="1" applyAlignment="1" applyProtection="1">
      <alignment horizontal="center" vertical="center"/>
      <protection/>
    </xf>
    <xf numFmtId="166" fontId="32" fillId="0" borderId="0" xfId="115" applyNumberFormat="1" applyFont="1" applyFill="1" applyBorder="1" applyAlignment="1" applyProtection="1">
      <alignment horizontal="center" vertical="center" wrapText="1"/>
      <protection/>
    </xf>
    <xf numFmtId="0" fontId="27" fillId="0" borderId="0" xfId="117" applyFont="1" applyAlignment="1">
      <alignment horizontal="right" wrapText="1"/>
      <protection/>
    </xf>
    <xf numFmtId="0" fontId="36" fillId="0" borderId="0" xfId="117" applyFont="1" applyAlignment="1">
      <alignment horizontal="right" wrapText="1"/>
      <protection/>
    </xf>
    <xf numFmtId="166" fontId="28" fillId="0" borderId="0" xfId="117" applyNumberFormat="1" applyFont="1" applyFill="1" applyBorder="1" applyAlignment="1">
      <alignment horizontal="right" vertical="center" wrapText="1"/>
      <protection/>
    </xf>
    <xf numFmtId="0" fontId="31" fillId="0" borderId="16" xfId="115" applyFont="1" applyFill="1" applyBorder="1" applyAlignment="1" applyProtection="1">
      <alignment horizontal="center" vertical="center" wrapText="1"/>
      <protection/>
    </xf>
    <xf numFmtId="0" fontId="34" fillId="0" borderId="16" xfId="115" applyFont="1" applyFill="1" applyBorder="1" applyAlignment="1" applyProtection="1">
      <alignment horizontal="center" vertical="center" wrapText="1"/>
      <protection/>
    </xf>
    <xf numFmtId="0" fontId="34" fillId="0" borderId="26" xfId="115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Alignment="1" applyProtection="1">
      <alignment horizontal="center" vertical="top" wrapText="1"/>
      <protection locked="0"/>
    </xf>
    <xf numFmtId="0" fontId="39" fillId="0" borderId="0" xfId="0" applyFont="1" applyFill="1" applyAlignment="1">
      <alignment horizontal="center"/>
    </xf>
    <xf numFmtId="0" fontId="32" fillId="0" borderId="0" xfId="118" applyFont="1" applyFill="1" applyAlignment="1" applyProtection="1">
      <alignment horizontal="center" vertical="center"/>
      <protection locked="0"/>
    </xf>
    <xf numFmtId="0" fontId="32" fillId="0" borderId="0" xfId="118" applyFont="1" applyFill="1" applyAlignment="1">
      <alignment horizontal="center"/>
      <protection/>
    </xf>
    <xf numFmtId="0" fontId="32" fillId="0" borderId="0" xfId="118" applyFont="1" applyFill="1" applyAlignment="1" applyProtection="1">
      <alignment horizontal="center" vertical="center"/>
      <protection locked="0"/>
    </xf>
    <xf numFmtId="0" fontId="35" fillId="0" borderId="79" xfId="118" applyFont="1" applyFill="1" applyBorder="1" applyAlignment="1">
      <alignment horizontal="left"/>
      <protection/>
    </xf>
    <xf numFmtId="0" fontId="32" fillId="0" borderId="0" xfId="0" applyFont="1" applyFill="1" applyAlignment="1" applyProtection="1">
      <alignment horizontal="center" vertical="center" wrapText="1"/>
      <protection/>
    </xf>
    <xf numFmtId="0" fontId="41" fillId="0" borderId="21" xfId="0" applyFont="1" applyFill="1" applyBorder="1" applyAlignment="1" applyProtection="1">
      <alignment horizontal="center" vertical="center" wrapText="1"/>
      <protection/>
    </xf>
    <xf numFmtId="0" fontId="41" fillId="0" borderId="22" xfId="0" applyFont="1" applyFill="1" applyBorder="1" applyAlignment="1" applyProtection="1">
      <alignment horizontal="center" vertical="center" wrapText="1"/>
      <protection/>
    </xf>
    <xf numFmtId="0" fontId="41" fillId="0" borderId="120" xfId="0" applyFont="1" applyFill="1" applyBorder="1" applyAlignment="1" applyProtection="1">
      <alignment horizontal="left" vertical="center" wrapText="1" indent="1"/>
      <protection/>
    </xf>
    <xf numFmtId="0" fontId="41" fillId="0" borderId="46" xfId="0" applyFont="1" applyFill="1" applyBorder="1" applyAlignment="1" applyProtection="1">
      <alignment horizontal="left" vertical="center" wrapText="1" indent="1"/>
      <protection/>
    </xf>
    <xf numFmtId="0" fontId="41" fillId="0" borderId="59" xfId="0" applyFont="1" applyFill="1" applyBorder="1" applyAlignment="1" applyProtection="1">
      <alignment horizontal="center" vertical="center" wrapText="1"/>
      <protection/>
    </xf>
    <xf numFmtId="0" fontId="41" fillId="0" borderId="57" xfId="0" applyFont="1" applyFill="1" applyBorder="1" applyAlignment="1" applyProtection="1">
      <alignment horizontal="center" vertical="center" wrapText="1"/>
      <protection/>
    </xf>
    <xf numFmtId="0" fontId="41" fillId="0" borderId="29" xfId="0" applyFont="1" applyFill="1" applyBorder="1" applyAlignment="1" applyProtection="1">
      <alignment horizontal="center" vertical="center" wrapText="1"/>
      <protection/>
    </xf>
    <xf numFmtId="0" fontId="41" fillId="0" borderId="58" xfId="0" applyFont="1" applyFill="1" applyBorder="1" applyAlignment="1" applyProtection="1">
      <alignment horizontal="center" vertical="center" wrapText="1"/>
      <protection/>
    </xf>
    <xf numFmtId="0" fontId="31" fillId="0" borderId="59" xfId="118" applyFont="1" applyFill="1" applyBorder="1" applyAlignment="1" quotePrefix="1">
      <alignment horizontal="center" vertical="center" wrapText="1"/>
      <protection/>
    </xf>
    <xf numFmtId="0" fontId="31" fillId="0" borderId="68" xfId="118" applyFont="1" applyFill="1" applyBorder="1" applyAlignment="1" quotePrefix="1">
      <alignment horizontal="center" vertical="center" wrapText="1"/>
      <protection/>
    </xf>
    <xf numFmtId="0" fontId="31" fillId="0" borderId="29" xfId="118" applyFont="1" applyFill="1" applyBorder="1" applyAlignment="1">
      <alignment horizontal="center" vertical="center"/>
      <protection/>
    </xf>
    <xf numFmtId="0" fontId="31" fillId="0" borderId="34" xfId="118" applyFont="1" applyFill="1" applyBorder="1" applyAlignment="1">
      <alignment horizontal="center" vertical="center"/>
      <protection/>
    </xf>
    <xf numFmtId="0" fontId="31" fillId="0" borderId="30" xfId="118" applyFont="1" applyFill="1" applyBorder="1" applyAlignment="1">
      <alignment horizontal="center" vertical="center"/>
      <protection/>
    </xf>
    <xf numFmtId="0" fontId="31" fillId="0" borderId="124" xfId="118" applyFont="1" applyFill="1" applyBorder="1" applyAlignment="1">
      <alignment horizontal="center" vertical="center"/>
      <protection/>
    </xf>
    <xf numFmtId="0" fontId="31" fillId="0" borderId="125" xfId="118" applyFont="1" applyFill="1" applyBorder="1" applyAlignment="1">
      <alignment horizontal="center" vertical="center"/>
      <protection/>
    </xf>
    <xf numFmtId="0" fontId="31" fillId="0" borderId="50" xfId="118" applyFont="1" applyFill="1" applyBorder="1" applyAlignment="1">
      <alignment horizontal="center" vertical="center"/>
      <protection/>
    </xf>
    <xf numFmtId="0" fontId="25" fillId="0" borderId="16" xfId="122" applyFont="1" applyFill="1" applyBorder="1" applyAlignment="1" applyProtection="1">
      <alignment horizontal="center" vertical="center" textRotation="90"/>
      <protection/>
    </xf>
    <xf numFmtId="0" fontId="25" fillId="0" borderId="18" xfId="122" applyFont="1" applyFill="1" applyBorder="1" applyAlignment="1" applyProtection="1">
      <alignment horizontal="center" vertical="center" textRotation="90"/>
      <protection/>
    </xf>
    <xf numFmtId="0" fontId="33" fillId="0" borderId="16" xfId="122" applyFont="1" applyFill="1" applyBorder="1" applyAlignment="1" applyProtection="1">
      <alignment horizontal="center" vertical="center" wrapText="1"/>
      <protection/>
    </xf>
    <xf numFmtId="0" fontId="33" fillId="0" borderId="18" xfId="122" applyFont="1" applyFill="1" applyBorder="1" applyAlignment="1" applyProtection="1">
      <alignment horizontal="center" vertical="center" wrapText="1"/>
      <protection/>
    </xf>
    <xf numFmtId="0" fontId="33" fillId="0" borderId="26" xfId="122" applyFont="1" applyFill="1" applyBorder="1" applyAlignment="1" applyProtection="1">
      <alignment horizontal="center" vertical="center" wrapText="1"/>
      <protection/>
    </xf>
    <xf numFmtId="0" fontId="33" fillId="0" borderId="25" xfId="122" applyFont="1" applyFill="1" applyBorder="1" applyAlignment="1" applyProtection="1">
      <alignment horizontal="center" vertical="center" wrapText="1"/>
      <protection/>
    </xf>
    <xf numFmtId="0" fontId="21" fillId="0" borderId="0" xfId="123" applyFont="1" applyFill="1" applyAlignment="1" applyProtection="1">
      <alignment horizontal="center" vertical="center" wrapText="1"/>
      <protection/>
    </xf>
    <xf numFmtId="0" fontId="16" fillId="0" borderId="0" xfId="123" applyFont="1" applyFill="1" applyAlignment="1" applyProtection="1">
      <alignment horizontal="left"/>
      <protection/>
    </xf>
    <xf numFmtId="0" fontId="32" fillId="0" borderId="15" xfId="122" applyFont="1" applyFill="1" applyBorder="1" applyAlignment="1" applyProtection="1">
      <alignment horizontal="center" vertical="center" wrapText="1"/>
      <protection/>
    </xf>
    <xf numFmtId="0" fontId="32" fillId="0" borderId="17" xfId="122" applyFont="1" applyFill="1" applyBorder="1" applyAlignment="1" applyProtection="1">
      <alignment horizontal="center" vertical="center" wrapText="1"/>
      <protection/>
    </xf>
    <xf numFmtId="0" fontId="21" fillId="0" borderId="0" xfId="123" applyFont="1" applyFill="1" applyAlignment="1" applyProtection="1">
      <alignment horizontal="center" vertical="center"/>
      <protection/>
    </xf>
    <xf numFmtId="0" fontId="30" fillId="0" borderId="0" xfId="123" applyFont="1" applyFill="1" applyBorder="1" applyAlignment="1" applyProtection="1">
      <alignment horizontal="right"/>
      <protection/>
    </xf>
    <xf numFmtId="0" fontId="24" fillId="0" borderId="59" xfId="123" applyFont="1" applyFill="1" applyBorder="1" applyAlignment="1" applyProtection="1">
      <alignment horizontal="center" vertical="center" wrapText="1"/>
      <protection/>
    </xf>
    <xf numFmtId="0" fontId="24" fillId="0" borderId="68" xfId="123" applyFont="1" applyFill="1" applyBorder="1" applyAlignment="1" applyProtection="1">
      <alignment horizontal="center" vertical="center" wrapText="1"/>
      <protection/>
    </xf>
    <xf numFmtId="0" fontId="25" fillId="0" borderId="29" xfId="122" applyFont="1" applyFill="1" applyBorder="1" applyAlignment="1" applyProtection="1">
      <alignment horizontal="center" vertical="center" textRotation="90"/>
      <protection/>
    </xf>
    <xf numFmtId="0" fontId="25" fillId="0" borderId="34" xfId="122" applyFont="1" applyFill="1" applyBorder="1" applyAlignment="1" applyProtection="1">
      <alignment horizontal="center" vertical="center" textRotation="90"/>
      <protection/>
    </xf>
    <xf numFmtId="0" fontId="23" fillId="0" borderId="16" xfId="123" applyFont="1" applyFill="1" applyBorder="1" applyAlignment="1" applyProtection="1">
      <alignment horizontal="center" vertical="center" wrapText="1"/>
      <protection/>
    </xf>
    <xf numFmtId="0" fontId="23" fillId="0" borderId="18" xfId="123" applyFont="1" applyFill="1" applyBorder="1" applyAlignment="1" applyProtection="1">
      <alignment horizontal="center" vertical="center" wrapText="1"/>
      <protection/>
    </xf>
    <xf numFmtId="0" fontId="23" fillId="0" borderId="26" xfId="123" applyFont="1" applyFill="1" applyBorder="1" applyAlignment="1" applyProtection="1">
      <alignment horizontal="center" vertical="center" wrapText="1"/>
      <protection/>
    </xf>
    <xf numFmtId="0" fontId="23" fillId="0" borderId="25" xfId="123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 wrapText="1"/>
      <protection locked="0"/>
    </xf>
    <xf numFmtId="0" fontId="46" fillId="0" borderId="20" xfId="0" applyFont="1" applyBorder="1" applyAlignment="1" applyProtection="1">
      <alignment wrapText="1"/>
      <protection/>
    </xf>
    <xf numFmtId="0" fontId="46" fillId="0" borderId="21" xfId="0" applyFont="1" applyBorder="1" applyAlignment="1" applyProtection="1">
      <alignment wrapText="1"/>
      <protection/>
    </xf>
    <xf numFmtId="0" fontId="44" fillId="0" borderId="0" xfId="0" applyFont="1" applyAlignment="1" applyProtection="1">
      <alignment horizontal="center" textRotation="180"/>
      <protection/>
    </xf>
  </cellXfs>
  <cellStyles count="12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2 2" xfId="77"/>
    <cellStyle name="Ezres 3" xfId="78"/>
    <cellStyle name="Ezres 3 2" xfId="79"/>
    <cellStyle name="Ezres 4" xfId="80"/>
    <cellStyle name="Ezres 4 2" xfId="81"/>
    <cellStyle name="Ezres 5" xfId="82"/>
    <cellStyle name="Figyelmeztetés" xfId="83"/>
    <cellStyle name="Good" xfId="84"/>
    <cellStyle name="Heading 1" xfId="85"/>
    <cellStyle name="Heading 2" xfId="86"/>
    <cellStyle name="Heading 3" xfId="87"/>
    <cellStyle name="Heading 4" xfId="88"/>
    <cellStyle name="Hyperlink" xfId="89"/>
    <cellStyle name="Hivatkozott cella" xfId="90"/>
    <cellStyle name="Input" xfId="91"/>
    <cellStyle name="Jegyzet" xfId="92"/>
    <cellStyle name="Jó" xfId="93"/>
    <cellStyle name="Kimenet" xfId="94"/>
    <cellStyle name="Followed Hyperlink" xfId="95"/>
    <cellStyle name="Linked Cell" xfId="96"/>
    <cellStyle name="Magyarázó szöveg" xfId="97"/>
    <cellStyle name="Neutral" xfId="98"/>
    <cellStyle name="Normál 2" xfId="99"/>
    <cellStyle name="Normál 2 2" xfId="100"/>
    <cellStyle name="Normál 3" xfId="101"/>
    <cellStyle name="Normál 3 2" xfId="102"/>
    <cellStyle name="Normál 4" xfId="103"/>
    <cellStyle name="Normál 5" xfId="104"/>
    <cellStyle name="Normál 6" xfId="105"/>
    <cellStyle name="Normál 7" xfId="106"/>
    <cellStyle name="Normál_  3   _2010.évi állami" xfId="107"/>
    <cellStyle name="Normál_12.sz.mell.2013.évi fejlesztés 2" xfId="108"/>
    <cellStyle name="Normál_2004.évi normatívák" xfId="109"/>
    <cellStyle name="Normál_2010.évi tervezett beruházás, felújítás" xfId="110"/>
    <cellStyle name="Normál_3aszm 2" xfId="111"/>
    <cellStyle name="Normál_6szm" xfId="112"/>
    <cellStyle name="Normál_6szm 2" xfId="113"/>
    <cellStyle name="Normál_költségvetés módosítás I." xfId="114"/>
    <cellStyle name="Normál_KVRENMUNKA" xfId="115"/>
    <cellStyle name="Normál_Másolat eredetijeKVIREND" xfId="116"/>
    <cellStyle name="Normál_Másolat eredetijeKVIREND 2" xfId="117"/>
    <cellStyle name="Normál_minta" xfId="118"/>
    <cellStyle name="Normál_Táblák (saját, bővebb)" xfId="119"/>
    <cellStyle name="Normál_Táblák 01-08 08.31." xfId="120"/>
    <cellStyle name="Normal_tanusitv" xfId="121"/>
    <cellStyle name="Normál_VAGYONK" xfId="122"/>
    <cellStyle name="Normál_VAGYONKIM" xfId="123"/>
    <cellStyle name="Normál_Zalakaros" xfId="124"/>
    <cellStyle name="Note" xfId="125"/>
    <cellStyle name="Output" xfId="126"/>
    <cellStyle name="Összesen" xfId="127"/>
    <cellStyle name="Currency" xfId="128"/>
    <cellStyle name="Currency [0]" xfId="129"/>
    <cellStyle name="Rossz" xfId="130"/>
    <cellStyle name="Semleges" xfId="131"/>
    <cellStyle name="Számítás" xfId="132"/>
    <cellStyle name="Percent" xfId="133"/>
    <cellStyle name="Százalék 2" xfId="134"/>
    <cellStyle name="Title" xfId="135"/>
    <cellStyle name="Total" xfId="136"/>
    <cellStyle name="Warning Text" xfId="137"/>
  </cellStyles>
  <dxfs count="4">
    <dxf>
      <font>
        <color indexed="10"/>
      </font>
    </dxf>
    <dxf>
      <font>
        <color indexed="13"/>
      </font>
    </dxf>
    <dxf>
      <font>
        <color rgb="FFFFFF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"/>
  <sheetViews>
    <sheetView tabSelected="1" zoomScale="90" zoomScaleNormal="90" zoomScaleSheetLayoutView="100" zoomScalePageLayoutView="90" workbookViewId="0" topLeftCell="A1">
      <selection activeCell="B3" sqref="B3"/>
    </sheetView>
  </sheetViews>
  <sheetFormatPr defaultColWidth="9.125" defaultRowHeight="12.75"/>
  <cols>
    <col min="1" max="1" width="4.50390625" style="58" customWidth="1"/>
    <col min="2" max="2" width="43.875" style="58" customWidth="1"/>
    <col min="3" max="3" width="16.00390625" style="58" customWidth="1"/>
    <col min="4" max="5" width="15.50390625" style="58" customWidth="1"/>
    <col min="6" max="6" width="5.625" style="58" customWidth="1"/>
    <col min="7" max="7" width="47.625" style="58" customWidth="1"/>
    <col min="8" max="8" width="15.50390625" style="58" customWidth="1"/>
    <col min="9" max="9" width="15.875" style="58" customWidth="1"/>
    <col min="10" max="10" width="15.50390625" style="58" customWidth="1"/>
    <col min="11" max="16384" width="9.125" style="58" customWidth="1"/>
  </cols>
  <sheetData>
    <row r="1" spans="1:10" ht="18.75">
      <c r="A1" s="1094" t="s">
        <v>280</v>
      </c>
      <c r="B1" s="1094"/>
      <c r="C1" s="1094"/>
      <c r="D1" s="1094"/>
      <c r="E1" s="1094"/>
      <c r="F1" s="1094"/>
      <c r="G1" s="1094"/>
      <c r="H1" s="1094"/>
      <c r="I1" s="1094"/>
      <c r="J1" s="1094"/>
    </row>
    <row r="2" spans="1:10" ht="18.75">
      <c r="A2" s="1094" t="s">
        <v>774</v>
      </c>
      <c r="B2" s="1094"/>
      <c r="C2" s="1094"/>
      <c r="D2" s="1094"/>
      <c r="E2" s="1094"/>
      <c r="F2" s="1094"/>
      <c r="G2" s="1094"/>
      <c r="H2" s="1094"/>
      <c r="I2" s="1094"/>
      <c r="J2" s="1094"/>
    </row>
    <row r="3" spans="1:10" ht="18.75">
      <c r="A3" s="57"/>
      <c r="B3" s="57"/>
      <c r="C3" s="57"/>
      <c r="D3" s="57"/>
      <c r="E3" s="57"/>
      <c r="F3" s="57"/>
      <c r="G3" s="57"/>
      <c r="H3" s="57"/>
      <c r="I3" s="59"/>
      <c r="J3" s="60"/>
    </row>
    <row r="4" spans="1:10" ht="15.75" thickBot="1">
      <c r="A4" s="1095" t="s">
        <v>927</v>
      </c>
      <c r="B4" s="1095"/>
      <c r="I4" s="1096" t="s">
        <v>630</v>
      </c>
      <c r="J4" s="1096"/>
    </row>
    <row r="5" spans="1:10" ht="47.25" customHeight="1">
      <c r="A5" s="61"/>
      <c r="B5" s="62" t="s">
        <v>281</v>
      </c>
      <c r="C5" s="63" t="s">
        <v>734</v>
      </c>
      <c r="D5" s="63" t="s">
        <v>735</v>
      </c>
      <c r="E5" s="64" t="s">
        <v>736</v>
      </c>
      <c r="F5" s="65"/>
      <c r="G5" s="62" t="s">
        <v>281</v>
      </c>
      <c r="H5" s="63" t="s">
        <v>734</v>
      </c>
      <c r="I5" s="63" t="s">
        <v>735</v>
      </c>
      <c r="J5" s="64" t="s">
        <v>736</v>
      </c>
    </row>
    <row r="6" spans="1:10" ht="15" customHeight="1">
      <c r="A6" s="1097" t="s">
        <v>282</v>
      </c>
      <c r="B6" s="1072"/>
      <c r="C6" s="1072"/>
      <c r="D6" s="1072"/>
      <c r="E6" s="1098"/>
      <c r="F6" s="1072" t="s">
        <v>283</v>
      </c>
      <c r="G6" s="1072"/>
      <c r="H6" s="1072"/>
      <c r="I6" s="1072"/>
      <c r="J6" s="1098"/>
    </row>
    <row r="7" spans="1:10" ht="15" customHeight="1">
      <c r="A7" s="67" t="s">
        <v>250</v>
      </c>
      <c r="B7" s="68" t="s">
        <v>284</v>
      </c>
      <c r="C7" s="69"/>
      <c r="D7" s="69"/>
      <c r="E7" s="70"/>
      <c r="F7" s="71" t="s">
        <v>250</v>
      </c>
      <c r="G7" s="72" t="s">
        <v>284</v>
      </c>
      <c r="H7" s="69"/>
      <c r="I7" s="69"/>
      <c r="J7" s="70"/>
    </row>
    <row r="8" spans="1:10" ht="15" customHeight="1">
      <c r="A8" s="67"/>
      <c r="B8" s="73" t="s">
        <v>192</v>
      </c>
      <c r="C8" s="895">
        <v>160974547</v>
      </c>
      <c r="D8" s="895">
        <v>186972372</v>
      </c>
      <c r="E8" s="896">
        <v>186972372</v>
      </c>
      <c r="F8" s="897"/>
      <c r="G8" s="73" t="s">
        <v>285</v>
      </c>
      <c r="H8" s="69">
        <v>47206036</v>
      </c>
      <c r="I8" s="69">
        <v>54662026</v>
      </c>
      <c r="J8" s="70">
        <v>52933858</v>
      </c>
    </row>
    <row r="9" spans="1:10" ht="27" customHeight="1">
      <c r="A9" s="67"/>
      <c r="B9" s="898" t="s">
        <v>286</v>
      </c>
      <c r="C9" s="74">
        <v>82450000</v>
      </c>
      <c r="D9" s="74">
        <v>104823985</v>
      </c>
      <c r="E9" s="75">
        <v>104823985</v>
      </c>
      <c r="F9" s="71"/>
      <c r="G9" s="76" t="s">
        <v>287</v>
      </c>
      <c r="H9" s="69">
        <v>11598180</v>
      </c>
      <c r="I9" s="69">
        <v>11880426</v>
      </c>
      <c r="J9" s="70">
        <v>10533024</v>
      </c>
    </row>
    <row r="10" spans="1:10" ht="15" customHeight="1">
      <c r="A10" s="67"/>
      <c r="B10" s="73" t="s">
        <v>288</v>
      </c>
      <c r="C10" s="74">
        <v>11883000</v>
      </c>
      <c r="D10" s="74">
        <v>14247985</v>
      </c>
      <c r="E10" s="75">
        <v>14150614</v>
      </c>
      <c r="F10" s="71"/>
      <c r="G10" s="73" t="s">
        <v>289</v>
      </c>
      <c r="H10" s="69">
        <v>42555558</v>
      </c>
      <c r="I10" s="69">
        <v>93831884</v>
      </c>
      <c r="J10" s="70">
        <v>56666006</v>
      </c>
    </row>
    <row r="11" spans="1:10" ht="15" customHeight="1">
      <c r="A11" s="67"/>
      <c r="B11" s="73" t="s">
        <v>290</v>
      </c>
      <c r="C11" s="74">
        <v>50000</v>
      </c>
      <c r="D11" s="74">
        <v>10000</v>
      </c>
      <c r="E11" s="75">
        <v>10000</v>
      </c>
      <c r="F11" s="71"/>
      <c r="G11" s="73" t="s">
        <v>291</v>
      </c>
      <c r="H11" s="69">
        <v>6315000</v>
      </c>
      <c r="I11" s="69">
        <v>5991150</v>
      </c>
      <c r="J11" s="70">
        <v>4217690</v>
      </c>
    </row>
    <row r="12" spans="1:10" ht="15" customHeight="1">
      <c r="A12" s="899"/>
      <c r="B12" s="900"/>
      <c r="C12" s="901"/>
      <c r="D12" s="901"/>
      <c r="E12" s="902"/>
      <c r="F12" s="71"/>
      <c r="G12" s="73" t="s">
        <v>292</v>
      </c>
      <c r="H12" s="69">
        <v>52680225</v>
      </c>
      <c r="I12" s="69">
        <v>59727225</v>
      </c>
      <c r="J12" s="70">
        <v>59553893</v>
      </c>
    </row>
    <row r="13" spans="1:10" ht="15" customHeight="1">
      <c r="A13" s="899"/>
      <c r="B13" s="900"/>
      <c r="C13" s="901"/>
      <c r="D13" s="901"/>
      <c r="E13" s="902"/>
      <c r="F13" s="71"/>
      <c r="G13" s="73" t="s">
        <v>775</v>
      </c>
      <c r="H13" s="69">
        <v>57879594</v>
      </c>
      <c r="I13" s="69">
        <v>0</v>
      </c>
      <c r="J13" s="70">
        <v>0</v>
      </c>
    </row>
    <row r="14" spans="1:10" ht="15" customHeight="1">
      <c r="A14" s="899"/>
      <c r="B14" s="900" t="s">
        <v>293</v>
      </c>
      <c r="C14" s="901">
        <f>SUM(C8:C11)</f>
        <v>255357547</v>
      </c>
      <c r="D14" s="901">
        <f>SUM(D8:D11)</f>
        <v>306054342</v>
      </c>
      <c r="E14" s="902">
        <f>SUM(E8:E11)</f>
        <v>305956971</v>
      </c>
      <c r="F14" s="71"/>
      <c r="G14" s="80" t="s">
        <v>293</v>
      </c>
      <c r="H14" s="81">
        <f>SUM(H8:H13)</f>
        <v>218234593</v>
      </c>
      <c r="I14" s="81">
        <f>SUM(I8:I13)</f>
        <v>226092711</v>
      </c>
      <c r="J14" s="82">
        <f>SUM(J8:J13)</f>
        <v>183904471</v>
      </c>
    </row>
    <row r="15" spans="1:10" ht="15" customHeight="1">
      <c r="A15" s="899"/>
      <c r="B15" s="900"/>
      <c r="C15" s="901"/>
      <c r="D15" s="901"/>
      <c r="E15" s="902"/>
      <c r="F15" s="71"/>
      <c r="G15" s="80"/>
      <c r="H15" s="81"/>
      <c r="I15" s="81"/>
      <c r="J15" s="82"/>
    </row>
    <row r="16" spans="1:10" ht="15" customHeight="1">
      <c r="A16" s="899" t="s">
        <v>198</v>
      </c>
      <c r="B16" s="903" t="s">
        <v>294</v>
      </c>
      <c r="C16" s="904"/>
      <c r="D16" s="904"/>
      <c r="E16" s="905"/>
      <c r="F16" s="71" t="s">
        <v>198</v>
      </c>
      <c r="G16" s="68" t="s">
        <v>294</v>
      </c>
      <c r="H16" s="69"/>
      <c r="I16" s="69"/>
      <c r="J16" s="70"/>
    </row>
    <row r="17" spans="1:10" ht="15" customHeight="1">
      <c r="A17" s="899"/>
      <c r="B17" s="100" t="s">
        <v>776</v>
      </c>
      <c r="C17" s="906">
        <v>12066452</v>
      </c>
      <c r="D17" s="906">
        <v>15791142</v>
      </c>
      <c r="E17" s="907">
        <v>15791142</v>
      </c>
      <c r="F17" s="897"/>
      <c r="G17" s="73" t="s">
        <v>295</v>
      </c>
      <c r="H17" s="69">
        <v>56933600</v>
      </c>
      <c r="I17" s="69">
        <v>59222246</v>
      </c>
      <c r="J17" s="908">
        <v>59094079</v>
      </c>
    </row>
    <row r="18" spans="1:10" ht="27" customHeight="1">
      <c r="A18" s="899"/>
      <c r="B18" s="100" t="s">
        <v>777</v>
      </c>
      <c r="C18" s="904">
        <v>16023000</v>
      </c>
      <c r="D18" s="904">
        <v>19502527</v>
      </c>
      <c r="E18" s="905">
        <v>18842288</v>
      </c>
      <c r="F18" s="71"/>
      <c r="G18" s="76" t="s">
        <v>297</v>
      </c>
      <c r="H18" s="69">
        <v>11858308</v>
      </c>
      <c r="I18" s="69">
        <v>11700822</v>
      </c>
      <c r="J18" s="908">
        <v>11692068</v>
      </c>
    </row>
    <row r="19" spans="1:10" ht="15" customHeight="1">
      <c r="A19" s="899"/>
      <c r="B19" s="900"/>
      <c r="C19" s="901"/>
      <c r="D19" s="901"/>
      <c r="E19" s="902"/>
      <c r="F19" s="71"/>
      <c r="G19" s="73" t="s">
        <v>298</v>
      </c>
      <c r="H19" s="69">
        <v>34520000</v>
      </c>
      <c r="I19" s="69">
        <v>35787776</v>
      </c>
      <c r="J19" s="908">
        <v>34822245</v>
      </c>
    </row>
    <row r="20" spans="1:10" ht="15" customHeight="1">
      <c r="A20" s="899"/>
      <c r="B20" s="900"/>
      <c r="C20" s="901"/>
      <c r="D20" s="901"/>
      <c r="E20" s="902"/>
      <c r="F20" s="71"/>
      <c r="G20" s="73" t="s">
        <v>778</v>
      </c>
      <c r="H20" s="69">
        <v>0</v>
      </c>
      <c r="I20" s="69">
        <v>75066</v>
      </c>
      <c r="J20" s="908">
        <v>75066</v>
      </c>
    </row>
    <row r="21" spans="1:10" ht="15" customHeight="1">
      <c r="A21" s="899"/>
      <c r="B21" s="900" t="s">
        <v>296</v>
      </c>
      <c r="C21" s="901">
        <f>SUM(C17:C19)</f>
        <v>28089452</v>
      </c>
      <c r="D21" s="901">
        <f>SUM(D17:D19)</f>
        <v>35293669</v>
      </c>
      <c r="E21" s="902">
        <f>SUM(E17:E19)</f>
        <v>34633430</v>
      </c>
      <c r="F21" s="71"/>
      <c r="G21" s="80" t="s">
        <v>296</v>
      </c>
      <c r="H21" s="81">
        <f>SUM(H16:H20)</f>
        <v>103311908</v>
      </c>
      <c r="I21" s="81">
        <f>SUM(I16:I20)</f>
        <v>106785910</v>
      </c>
      <c r="J21" s="82">
        <f>SUM(J16:J20)</f>
        <v>105683458</v>
      </c>
    </row>
    <row r="22" spans="1:10" ht="15" customHeight="1">
      <c r="A22" s="899"/>
      <c r="B22" s="900"/>
      <c r="C22" s="901"/>
      <c r="D22" s="901"/>
      <c r="E22" s="902"/>
      <c r="F22" s="71"/>
      <c r="G22" s="80"/>
      <c r="H22" s="81"/>
      <c r="I22" s="81"/>
      <c r="J22" s="82"/>
    </row>
    <row r="23" spans="1:10" ht="15" customHeight="1">
      <c r="A23" s="899" t="s">
        <v>199</v>
      </c>
      <c r="B23" s="903" t="s">
        <v>779</v>
      </c>
      <c r="C23" s="904"/>
      <c r="D23" s="904"/>
      <c r="E23" s="905"/>
      <c r="F23" s="67" t="s">
        <v>199</v>
      </c>
      <c r="G23" s="79" t="s">
        <v>779</v>
      </c>
      <c r="H23" s="69"/>
      <c r="I23" s="69"/>
      <c r="J23" s="70"/>
    </row>
    <row r="24" spans="1:10" ht="15" customHeight="1">
      <c r="A24" s="899"/>
      <c r="B24" s="100" t="s">
        <v>780</v>
      </c>
      <c r="C24" s="904">
        <v>0</v>
      </c>
      <c r="D24" s="904">
        <v>1260</v>
      </c>
      <c r="E24" s="905">
        <v>1260</v>
      </c>
      <c r="F24" s="897"/>
      <c r="G24" s="73" t="s">
        <v>781</v>
      </c>
      <c r="H24" s="69">
        <v>0</v>
      </c>
      <c r="I24" s="69">
        <v>2411260</v>
      </c>
      <c r="J24" s="70">
        <v>2382633</v>
      </c>
    </row>
    <row r="25" spans="1:10" ht="28.5" customHeight="1">
      <c r="A25" s="899"/>
      <c r="B25" s="100"/>
      <c r="C25" s="904"/>
      <c r="D25" s="904"/>
      <c r="E25" s="905"/>
      <c r="F25" s="71"/>
      <c r="G25" s="76" t="s">
        <v>782</v>
      </c>
      <c r="H25" s="69">
        <v>0</v>
      </c>
      <c r="I25" s="69">
        <v>471000</v>
      </c>
      <c r="J25" s="70">
        <v>442927</v>
      </c>
    </row>
    <row r="26" spans="1:10" ht="15" customHeight="1">
      <c r="A26" s="899"/>
      <c r="B26" s="900"/>
      <c r="C26" s="901"/>
      <c r="D26" s="901"/>
      <c r="E26" s="902"/>
      <c r="F26" s="71"/>
      <c r="G26" s="73" t="s">
        <v>783</v>
      </c>
      <c r="H26" s="69">
        <v>0</v>
      </c>
      <c r="I26" s="69">
        <v>327328</v>
      </c>
      <c r="J26" s="70">
        <v>273315</v>
      </c>
    </row>
    <row r="27" spans="1:10" ht="15" customHeight="1">
      <c r="A27" s="899"/>
      <c r="B27" s="900" t="s">
        <v>784</v>
      </c>
      <c r="C27" s="901">
        <f>SUM(C24:C26)</f>
        <v>0</v>
      </c>
      <c r="D27" s="901">
        <f>SUM(D24:D26)</f>
        <v>1260</v>
      </c>
      <c r="E27" s="902">
        <f>SUM(E24:E26)</f>
        <v>1260</v>
      </c>
      <c r="F27" s="71"/>
      <c r="G27" s="77" t="s">
        <v>784</v>
      </c>
      <c r="H27" s="81">
        <f>SUM(H23:H26)</f>
        <v>0</v>
      </c>
      <c r="I27" s="81">
        <f>SUM(I23:I26)</f>
        <v>3209588</v>
      </c>
      <c r="J27" s="82">
        <f>SUM(J23:J26)</f>
        <v>3098875</v>
      </c>
    </row>
    <row r="28" spans="1:10" ht="15" customHeight="1">
      <c r="A28" s="909"/>
      <c r="B28" s="910"/>
      <c r="C28" s="911"/>
      <c r="D28" s="911"/>
      <c r="E28" s="912"/>
      <c r="F28" s="85"/>
      <c r="G28" s="77"/>
      <c r="H28" s="81"/>
      <c r="I28" s="81"/>
      <c r="J28" s="82"/>
    </row>
    <row r="29" spans="1:10" ht="15" customHeight="1">
      <c r="A29" s="1086" t="s">
        <v>299</v>
      </c>
      <c r="B29" s="1087"/>
      <c r="C29" s="901">
        <f>C14+C21+C27</f>
        <v>283446999</v>
      </c>
      <c r="D29" s="901">
        <f>D14+D21+D27</f>
        <v>341349271</v>
      </c>
      <c r="E29" s="901">
        <f>E14+E21+E27</f>
        <v>340591661</v>
      </c>
      <c r="F29" s="1088" t="s">
        <v>785</v>
      </c>
      <c r="G29" s="1089"/>
      <c r="H29" s="81">
        <f>H14+H21+H27</f>
        <v>321546501</v>
      </c>
      <c r="I29" s="81">
        <f>I14+I21+I27</f>
        <v>336088209</v>
      </c>
      <c r="J29" s="82">
        <f>J14+J21+J27</f>
        <v>292686804</v>
      </c>
    </row>
    <row r="30" spans="1:10" ht="15" customHeight="1">
      <c r="A30" s="909"/>
      <c r="B30" s="910"/>
      <c r="C30" s="911"/>
      <c r="D30" s="911"/>
      <c r="E30" s="912"/>
      <c r="F30" s="86"/>
      <c r="G30" s="87"/>
      <c r="H30" s="88"/>
      <c r="I30" s="88"/>
      <c r="J30" s="89"/>
    </row>
    <row r="31" spans="1:10" ht="15" customHeight="1">
      <c r="A31" s="1086" t="s">
        <v>786</v>
      </c>
      <c r="B31" s="1087"/>
      <c r="C31" s="901">
        <v>0</v>
      </c>
      <c r="D31" s="901">
        <v>4488745</v>
      </c>
      <c r="E31" s="902">
        <v>4488745</v>
      </c>
      <c r="F31" s="1090" t="s">
        <v>787</v>
      </c>
      <c r="G31" s="1091"/>
      <c r="H31" s="81">
        <v>4276181</v>
      </c>
      <c r="I31" s="81">
        <v>4286264</v>
      </c>
      <c r="J31" s="82">
        <v>4276181</v>
      </c>
    </row>
    <row r="32" spans="1:10" ht="15" customHeight="1">
      <c r="A32" s="913"/>
      <c r="B32" s="903"/>
      <c r="C32" s="904"/>
      <c r="D32" s="904"/>
      <c r="E32" s="905"/>
      <c r="F32" s="90"/>
      <c r="G32" s="79"/>
      <c r="H32" s="88"/>
      <c r="I32" s="88"/>
      <c r="J32" s="89"/>
    </row>
    <row r="33" spans="1:10" ht="15" customHeight="1">
      <c r="A33" s="1092" t="s">
        <v>300</v>
      </c>
      <c r="B33" s="1093"/>
      <c r="C33" s="914">
        <f>C29+C31</f>
        <v>283446999</v>
      </c>
      <c r="D33" s="914">
        <f>D29+D31</f>
        <v>345838016</v>
      </c>
      <c r="E33" s="915">
        <f>E29+E31</f>
        <v>345080406</v>
      </c>
      <c r="F33" s="1077" t="s">
        <v>301</v>
      </c>
      <c r="G33" s="1093" t="s">
        <v>301</v>
      </c>
      <c r="H33" s="916">
        <f>H29+H31</f>
        <v>325822682</v>
      </c>
      <c r="I33" s="916">
        <f>I29+I31</f>
        <v>340374473</v>
      </c>
      <c r="J33" s="917">
        <f>J29+J31</f>
        <v>296962985</v>
      </c>
    </row>
    <row r="34" spans="1:10" ht="15" customHeight="1">
      <c r="A34" s="397"/>
      <c r="B34" s="398"/>
      <c r="C34" s="399"/>
      <c r="D34" s="399"/>
      <c r="E34" s="400"/>
      <c r="F34" s="401"/>
      <c r="G34" s="398"/>
      <c r="H34" s="402"/>
      <c r="I34" s="402"/>
      <c r="J34" s="403"/>
    </row>
    <row r="35" spans="1:10" ht="15" customHeight="1">
      <c r="A35" s="1079" t="s">
        <v>302</v>
      </c>
      <c r="B35" s="1080"/>
      <c r="C35" s="91"/>
      <c r="D35" s="91"/>
      <c r="E35" s="92"/>
      <c r="F35" s="1073" t="s">
        <v>539</v>
      </c>
      <c r="G35" s="1080"/>
      <c r="H35" s="94"/>
      <c r="I35" s="94"/>
      <c r="J35" s="95"/>
    </row>
    <row r="36" spans="1:10" ht="15" customHeight="1">
      <c r="A36" s="1079" t="s">
        <v>303</v>
      </c>
      <c r="B36" s="1081"/>
      <c r="C36" s="91"/>
      <c r="D36" s="91"/>
      <c r="E36" s="92"/>
      <c r="F36" s="1073" t="s">
        <v>304</v>
      </c>
      <c r="G36" s="1081"/>
      <c r="H36" s="94"/>
      <c r="I36" s="94"/>
      <c r="J36" s="95"/>
    </row>
    <row r="37" spans="1:10" ht="15" customHeight="1">
      <c r="A37" s="899" t="s">
        <v>250</v>
      </c>
      <c r="B37" s="918" t="s">
        <v>284</v>
      </c>
      <c r="C37" s="919"/>
      <c r="D37" s="919"/>
      <c r="E37" s="908"/>
      <c r="F37" s="98" t="s">
        <v>250</v>
      </c>
      <c r="G37" s="72" t="s">
        <v>284</v>
      </c>
      <c r="H37" s="69"/>
      <c r="I37" s="69"/>
      <c r="J37" s="70"/>
    </row>
    <row r="38" spans="1:10" ht="15" customHeight="1">
      <c r="A38" s="920"/>
      <c r="B38" s="921" t="s">
        <v>305</v>
      </c>
      <c r="C38" s="919">
        <v>86185955</v>
      </c>
      <c r="D38" s="919">
        <v>268000</v>
      </c>
      <c r="E38" s="908">
        <v>268000</v>
      </c>
      <c r="F38" s="98"/>
      <c r="G38" s="73" t="s">
        <v>788</v>
      </c>
      <c r="H38" s="69">
        <v>38100000</v>
      </c>
      <c r="I38" s="69">
        <v>39789217</v>
      </c>
      <c r="J38" s="70">
        <v>39058972</v>
      </c>
    </row>
    <row r="39" spans="1:10" ht="15" customHeight="1">
      <c r="A39" s="920"/>
      <c r="B39" s="921" t="s">
        <v>306</v>
      </c>
      <c r="C39" s="919">
        <v>0</v>
      </c>
      <c r="D39" s="919">
        <v>11000</v>
      </c>
      <c r="E39" s="908">
        <v>11000</v>
      </c>
      <c r="F39" s="98"/>
      <c r="G39" s="100" t="s">
        <v>789</v>
      </c>
      <c r="H39" s="69">
        <v>95154097</v>
      </c>
      <c r="I39" s="69">
        <v>16920000</v>
      </c>
      <c r="J39" s="70">
        <v>5628763</v>
      </c>
    </row>
    <row r="40" spans="1:10" ht="15" customHeight="1">
      <c r="A40" s="920"/>
      <c r="B40" s="921" t="s">
        <v>790</v>
      </c>
      <c r="C40" s="919">
        <v>0</v>
      </c>
      <c r="D40" s="919">
        <v>0</v>
      </c>
      <c r="E40" s="908">
        <v>0</v>
      </c>
      <c r="F40" s="98"/>
      <c r="G40" s="100" t="s">
        <v>791</v>
      </c>
      <c r="H40" s="69">
        <v>550000</v>
      </c>
      <c r="I40" s="69">
        <v>39131351</v>
      </c>
      <c r="J40" s="70">
        <v>39131351</v>
      </c>
    </row>
    <row r="41" spans="1:10" s="105" customFormat="1" ht="15.75">
      <c r="A41" s="920"/>
      <c r="B41" s="107" t="s">
        <v>293</v>
      </c>
      <c r="C41" s="922">
        <f>SUM(C38:C40)</f>
        <v>86185955</v>
      </c>
      <c r="D41" s="922">
        <f>SUM(D38:D40)</f>
        <v>279000</v>
      </c>
      <c r="E41" s="923">
        <f>SUM(E38:E40)</f>
        <v>279000</v>
      </c>
      <c r="F41" s="102"/>
      <c r="G41" s="80" t="s">
        <v>293</v>
      </c>
      <c r="H41" s="103">
        <f>SUM(H38:H40)</f>
        <v>133804097</v>
      </c>
      <c r="I41" s="103">
        <f>SUM(I38:I40)</f>
        <v>95840568</v>
      </c>
      <c r="J41" s="104">
        <f>SUM(J38:J40)</f>
        <v>83819086</v>
      </c>
    </row>
    <row r="42" spans="1:10" s="105" customFormat="1" ht="15.75">
      <c r="A42" s="920"/>
      <c r="B42" s="107"/>
      <c r="C42" s="922"/>
      <c r="D42" s="922"/>
      <c r="E42" s="923"/>
      <c r="F42" s="102"/>
      <c r="G42" s="80"/>
      <c r="H42" s="103"/>
      <c r="I42" s="103"/>
      <c r="J42" s="104"/>
    </row>
    <row r="43" spans="1:10" s="105" customFormat="1" ht="15.75">
      <c r="A43" s="924" t="s">
        <v>198</v>
      </c>
      <c r="B43" s="925" t="s">
        <v>294</v>
      </c>
      <c r="C43" s="926"/>
      <c r="D43" s="926"/>
      <c r="E43" s="927"/>
      <c r="F43" s="98" t="s">
        <v>198</v>
      </c>
      <c r="G43" s="68" t="s">
        <v>294</v>
      </c>
      <c r="H43" s="69"/>
      <c r="I43" s="69"/>
      <c r="J43" s="70"/>
    </row>
    <row r="44" spans="1:10" s="105" customFormat="1" ht="15.75">
      <c r="A44" s="928"/>
      <c r="B44" s="929" t="s">
        <v>629</v>
      </c>
      <c r="C44" s="919">
        <v>15000</v>
      </c>
      <c r="D44" s="919">
        <v>0</v>
      </c>
      <c r="E44" s="908">
        <v>0</v>
      </c>
      <c r="F44" s="98"/>
      <c r="G44" s="100" t="s">
        <v>792</v>
      </c>
      <c r="H44" s="106">
        <v>254000</v>
      </c>
      <c r="I44" s="69">
        <v>84000</v>
      </c>
      <c r="J44" s="908">
        <v>80501</v>
      </c>
    </row>
    <row r="45" spans="1:10" s="105" customFormat="1" ht="15.75">
      <c r="A45" s="928"/>
      <c r="B45" s="930" t="s">
        <v>296</v>
      </c>
      <c r="C45" s="931">
        <f>C44</f>
        <v>15000</v>
      </c>
      <c r="D45" s="931">
        <f>D44</f>
        <v>0</v>
      </c>
      <c r="E45" s="932">
        <f>E44</f>
        <v>0</v>
      </c>
      <c r="F45" s="98"/>
      <c r="G45" s="107" t="s">
        <v>307</v>
      </c>
      <c r="H45" s="108">
        <f>SUM(H44)</f>
        <v>254000</v>
      </c>
      <c r="I45" s="81">
        <f>SUM(I44)</f>
        <v>84000</v>
      </c>
      <c r="J45" s="82">
        <f>SUM(J44)</f>
        <v>80501</v>
      </c>
    </row>
    <row r="46" spans="1:10" s="105" customFormat="1" ht="15.75">
      <c r="A46" s="933"/>
      <c r="B46" s="930"/>
      <c r="C46" s="931"/>
      <c r="D46" s="931"/>
      <c r="E46" s="932"/>
      <c r="F46" s="98"/>
      <c r="G46" s="107"/>
      <c r="H46" s="108"/>
      <c r="I46" s="81"/>
      <c r="J46" s="82"/>
    </row>
    <row r="47" spans="1:10" s="105" customFormat="1" ht="15.75">
      <c r="A47" s="924" t="s">
        <v>199</v>
      </c>
      <c r="B47" s="903" t="s">
        <v>779</v>
      </c>
      <c r="C47" s="926"/>
      <c r="D47" s="926"/>
      <c r="E47" s="927"/>
      <c r="F47" s="98" t="s">
        <v>199</v>
      </c>
      <c r="G47" s="79" t="s">
        <v>779</v>
      </c>
      <c r="H47" s="69"/>
      <c r="I47" s="69"/>
      <c r="J47" s="70"/>
    </row>
    <row r="48" spans="1:10" s="105" customFormat="1" ht="15.75">
      <c r="A48" s="928"/>
      <c r="B48" s="929"/>
      <c r="C48" s="919"/>
      <c r="D48" s="919"/>
      <c r="E48" s="908"/>
      <c r="F48" s="98"/>
      <c r="G48" s="100" t="s">
        <v>800</v>
      </c>
      <c r="H48" s="106">
        <v>0</v>
      </c>
      <c r="I48" s="69">
        <v>50800</v>
      </c>
      <c r="J48" s="70">
        <v>50800</v>
      </c>
    </row>
    <row r="49" spans="1:10" s="105" customFormat="1" ht="15.75">
      <c r="A49" s="928"/>
      <c r="B49" s="900" t="s">
        <v>784</v>
      </c>
      <c r="C49" s="931">
        <f>C48</f>
        <v>0</v>
      </c>
      <c r="D49" s="931">
        <f>D48</f>
        <v>0</v>
      </c>
      <c r="E49" s="932">
        <f>E48</f>
        <v>0</v>
      </c>
      <c r="F49" s="98"/>
      <c r="G49" s="900" t="s">
        <v>784</v>
      </c>
      <c r="H49" s="108">
        <f>SUM(H48)</f>
        <v>0</v>
      </c>
      <c r="I49" s="81">
        <f>SUM(I48)</f>
        <v>50800</v>
      </c>
      <c r="J49" s="82">
        <f>SUM(J48)</f>
        <v>50800</v>
      </c>
    </row>
    <row r="50" spans="1:10" s="105" customFormat="1" ht="15.75">
      <c r="A50" s="933"/>
      <c r="B50" s="900"/>
      <c r="C50" s="931"/>
      <c r="D50" s="931"/>
      <c r="E50" s="932"/>
      <c r="F50" s="98"/>
      <c r="G50" s="107"/>
      <c r="H50" s="108"/>
      <c r="I50" s="81"/>
      <c r="J50" s="82"/>
    </row>
    <row r="51" spans="1:10" ht="15" customHeight="1">
      <c r="A51" s="1082" t="s">
        <v>793</v>
      </c>
      <c r="B51" s="1083"/>
      <c r="C51" s="901">
        <f>C41+C45+C49</f>
        <v>86200955</v>
      </c>
      <c r="D51" s="901">
        <f>D41+D45+D49</f>
        <v>279000</v>
      </c>
      <c r="E51" s="901">
        <f>E41+E45+E49</f>
        <v>279000</v>
      </c>
      <c r="F51" s="1084" t="s">
        <v>794</v>
      </c>
      <c r="G51" s="1085"/>
      <c r="H51" s="81">
        <f>H41+H45+H49</f>
        <v>134058097</v>
      </c>
      <c r="I51" s="81">
        <f>I41+I45+I49</f>
        <v>95975368</v>
      </c>
      <c r="J51" s="82">
        <f>J41+J45+J49</f>
        <v>83950387</v>
      </c>
    </row>
    <row r="52" spans="1:10" ht="15" customHeight="1">
      <c r="A52" s="934"/>
      <c r="B52" s="935"/>
      <c r="C52" s="911"/>
      <c r="D52" s="911"/>
      <c r="E52" s="912"/>
      <c r="F52" s="66"/>
      <c r="G52" s="93"/>
      <c r="H52" s="88"/>
      <c r="I52" s="88"/>
      <c r="J52" s="89"/>
    </row>
    <row r="53" spans="1:10" ht="15" customHeight="1">
      <c r="A53" s="1069" t="s">
        <v>795</v>
      </c>
      <c r="B53" s="1070"/>
      <c r="C53" s="1070"/>
      <c r="D53" s="1070"/>
      <c r="E53" s="1071"/>
      <c r="F53" s="1072" t="s">
        <v>308</v>
      </c>
      <c r="G53" s="1073"/>
      <c r="H53" s="88"/>
      <c r="I53" s="88"/>
      <c r="J53" s="89"/>
    </row>
    <row r="54" spans="1:10" ht="15" customHeight="1">
      <c r="A54" s="924" t="s">
        <v>250</v>
      </c>
      <c r="B54" s="936" t="s">
        <v>284</v>
      </c>
      <c r="C54" s="919"/>
      <c r="D54" s="919"/>
      <c r="E54" s="908"/>
      <c r="F54" s="98" t="s">
        <v>250</v>
      </c>
      <c r="G54" s="97" t="s">
        <v>284</v>
      </c>
      <c r="H54" s="88"/>
      <c r="I54" s="88"/>
      <c r="J54" s="89"/>
    </row>
    <row r="55" spans="1:10" ht="32.25" customHeight="1">
      <c r="A55" s="938"/>
      <c r="B55" s="937" t="s">
        <v>799</v>
      </c>
      <c r="C55" s="69">
        <v>88071346</v>
      </c>
      <c r="D55" s="69">
        <v>88071346</v>
      </c>
      <c r="E55" s="70">
        <v>88071346</v>
      </c>
      <c r="F55" s="98"/>
      <c r="G55" s="939"/>
      <c r="H55" s="69"/>
      <c r="I55" s="69"/>
      <c r="J55" s="70"/>
    </row>
    <row r="56" spans="1:10" s="105" customFormat="1" ht="15.75">
      <c r="A56" s="99"/>
      <c r="B56" s="80" t="s">
        <v>293</v>
      </c>
      <c r="C56" s="101">
        <f>SUM(C55:C55)</f>
        <v>88071346</v>
      </c>
      <c r="D56" s="101">
        <f>SUM(D55:D55)</f>
        <v>88071346</v>
      </c>
      <c r="E56" s="101">
        <f>SUM(E55:E55)</f>
        <v>88071346</v>
      </c>
      <c r="F56" s="102"/>
      <c r="G56" s="80" t="s">
        <v>293</v>
      </c>
      <c r="H56" s="103">
        <f>SUM(H54:H55)</f>
        <v>0</v>
      </c>
      <c r="I56" s="103">
        <f>SUM(I54:I55)</f>
        <v>0</v>
      </c>
      <c r="J56" s="104">
        <f>SUM(J54:J55)</f>
        <v>0</v>
      </c>
    </row>
    <row r="57" spans="1:10" ht="15" customHeight="1">
      <c r="A57" s="940" t="s">
        <v>198</v>
      </c>
      <c r="B57" s="941" t="s">
        <v>294</v>
      </c>
      <c r="C57" s="88"/>
      <c r="D57" s="88"/>
      <c r="E57" s="89"/>
      <c r="F57" s="98" t="s">
        <v>198</v>
      </c>
      <c r="G57" s="79" t="s">
        <v>294</v>
      </c>
      <c r="H57" s="88"/>
      <c r="I57" s="88"/>
      <c r="J57" s="89"/>
    </row>
    <row r="58" spans="1:10" ht="25.5" customHeight="1">
      <c r="A58" s="938"/>
      <c r="B58" s="937" t="s">
        <v>796</v>
      </c>
      <c r="C58" s="74">
        <v>2161479</v>
      </c>
      <c r="D58" s="74">
        <v>2161479</v>
      </c>
      <c r="E58" s="905">
        <v>2161479</v>
      </c>
      <c r="F58" s="98"/>
      <c r="G58" s="79"/>
      <c r="H58" s="69"/>
      <c r="I58" s="69"/>
      <c r="J58" s="70"/>
    </row>
    <row r="59" spans="1:10" ht="15" customHeight="1">
      <c r="A59" s="940" t="s">
        <v>199</v>
      </c>
      <c r="B59" s="79" t="s">
        <v>779</v>
      </c>
      <c r="C59" s="88"/>
      <c r="D59" s="88"/>
      <c r="E59" s="89"/>
      <c r="F59" s="98" t="s">
        <v>199</v>
      </c>
      <c r="G59" s="79" t="s">
        <v>779</v>
      </c>
      <c r="H59" s="88"/>
      <c r="I59" s="88"/>
      <c r="J59" s="89"/>
    </row>
    <row r="60" spans="1:10" ht="27" customHeight="1">
      <c r="A60" s="942"/>
      <c r="B60" s="943"/>
      <c r="C60" s="74"/>
      <c r="D60" s="74"/>
      <c r="E60" s="75"/>
      <c r="F60" s="110"/>
      <c r="G60" s="79"/>
      <c r="H60" s="69"/>
      <c r="I60" s="69"/>
      <c r="J60" s="70"/>
    </row>
    <row r="61" spans="1:39" ht="15" customHeight="1">
      <c r="A61" s="1074" t="s">
        <v>797</v>
      </c>
      <c r="B61" s="1075"/>
      <c r="C61" s="78">
        <f>C56+C58</f>
        <v>90232825</v>
      </c>
      <c r="D61" s="78">
        <f>D56+D58</f>
        <v>90232825</v>
      </c>
      <c r="E61" s="78">
        <f>E56+E58</f>
        <v>90232825</v>
      </c>
      <c r="F61" s="1074" t="s">
        <v>798</v>
      </c>
      <c r="G61" s="1075"/>
      <c r="H61" s="81">
        <f>H56+H58</f>
        <v>0</v>
      </c>
      <c r="I61" s="81">
        <f>I56+I58</f>
        <v>0</v>
      </c>
      <c r="J61" s="81">
        <f>J56+J58</f>
        <v>0</v>
      </c>
      <c r="K61" s="343"/>
      <c r="L61" s="343"/>
      <c r="M61" s="343"/>
      <c r="N61" s="343"/>
      <c r="O61" s="343"/>
      <c r="P61" s="343"/>
      <c r="Q61" s="343"/>
      <c r="R61" s="343"/>
      <c r="S61" s="343"/>
      <c r="T61" s="343"/>
      <c r="U61" s="343"/>
      <c r="V61" s="343"/>
      <c r="W61" s="343"/>
      <c r="X61" s="343"/>
      <c r="Y61" s="343"/>
      <c r="Z61" s="343"/>
      <c r="AA61" s="343"/>
      <c r="AB61" s="343"/>
      <c r="AC61" s="343"/>
      <c r="AD61" s="343"/>
      <c r="AE61" s="343"/>
      <c r="AF61" s="343"/>
      <c r="AG61" s="343"/>
      <c r="AH61" s="343"/>
      <c r="AI61" s="343"/>
      <c r="AJ61" s="343"/>
      <c r="AK61" s="343"/>
      <c r="AL61" s="343"/>
      <c r="AM61" s="343"/>
    </row>
    <row r="62" spans="1:39" ht="15" customHeight="1">
      <c r="A62" s="944"/>
      <c r="B62" s="945"/>
      <c r="C62" s="83"/>
      <c r="D62" s="83"/>
      <c r="E62" s="84"/>
      <c r="F62" s="110"/>
      <c r="G62" s="110"/>
      <c r="H62" s="88"/>
      <c r="I62" s="88"/>
      <c r="J62" s="89"/>
      <c r="K62" s="343"/>
      <c r="L62" s="343"/>
      <c r="M62" s="343"/>
      <c r="N62" s="343"/>
      <c r="O62" s="343"/>
      <c r="P62" s="343"/>
      <c r="Q62" s="343"/>
      <c r="R62" s="343"/>
      <c r="S62" s="343"/>
      <c r="T62" s="343"/>
      <c r="U62" s="343"/>
      <c r="V62" s="343"/>
      <c r="W62" s="343"/>
      <c r="X62" s="343"/>
      <c r="Y62" s="343"/>
      <c r="Z62" s="343"/>
      <c r="AA62" s="343"/>
      <c r="AB62" s="343"/>
      <c r="AC62" s="343"/>
      <c r="AD62" s="343"/>
      <c r="AE62" s="343"/>
      <c r="AF62" s="343"/>
      <c r="AG62" s="343"/>
      <c r="AH62" s="343"/>
      <c r="AI62" s="343"/>
      <c r="AJ62" s="343"/>
      <c r="AK62" s="343"/>
      <c r="AL62" s="343"/>
      <c r="AM62" s="343"/>
    </row>
    <row r="63" spans="1:39" s="111" customFormat="1" ht="15" customHeight="1">
      <c r="A63" s="1076" t="s">
        <v>309</v>
      </c>
      <c r="B63" s="1077"/>
      <c r="C63" s="946">
        <f>C51+C61</f>
        <v>176433780</v>
      </c>
      <c r="D63" s="946">
        <f>D51+D61</f>
        <v>90511825</v>
      </c>
      <c r="E63" s="947">
        <f>E51+E61</f>
        <v>90511825</v>
      </c>
      <c r="F63" s="1078" t="s">
        <v>310</v>
      </c>
      <c r="G63" s="1077"/>
      <c r="H63" s="916">
        <f>H51+H61</f>
        <v>134058097</v>
      </c>
      <c r="I63" s="916">
        <f>I51+I61</f>
        <v>95975368</v>
      </c>
      <c r="J63" s="917">
        <f>J51+J61</f>
        <v>83950387</v>
      </c>
      <c r="K63" s="343"/>
      <c r="L63" s="343"/>
      <c r="M63" s="343"/>
      <c r="N63" s="343"/>
      <c r="O63" s="343"/>
      <c r="P63" s="343"/>
      <c r="Q63" s="343"/>
      <c r="R63" s="343"/>
      <c r="S63" s="343"/>
      <c r="T63" s="343"/>
      <c r="U63" s="343"/>
      <c r="V63" s="343"/>
      <c r="W63" s="343"/>
      <c r="X63" s="343"/>
      <c r="Y63" s="343"/>
      <c r="Z63" s="343"/>
      <c r="AA63" s="343"/>
      <c r="AB63" s="343"/>
      <c r="AC63" s="343"/>
      <c r="AD63" s="343"/>
      <c r="AE63" s="343"/>
      <c r="AF63" s="343"/>
      <c r="AG63" s="343"/>
      <c r="AH63" s="343"/>
      <c r="AI63" s="343"/>
      <c r="AJ63" s="343"/>
      <c r="AK63" s="343"/>
      <c r="AL63" s="343"/>
      <c r="AM63" s="343"/>
    </row>
    <row r="64" spans="1:39" ht="15" customHeight="1">
      <c r="A64" s="109"/>
      <c r="B64" s="98"/>
      <c r="C64" s="83"/>
      <c r="D64" s="83"/>
      <c r="E64" s="84"/>
      <c r="F64" s="110"/>
      <c r="G64" s="110"/>
      <c r="H64" s="88"/>
      <c r="I64" s="88"/>
      <c r="J64" s="89"/>
      <c r="K64" s="343"/>
      <c r="L64" s="343"/>
      <c r="M64" s="343"/>
      <c r="N64" s="343"/>
      <c r="O64" s="343"/>
      <c r="P64" s="343"/>
      <c r="Q64" s="343"/>
      <c r="R64" s="343"/>
      <c r="S64" s="343"/>
      <c r="T64" s="343"/>
      <c r="U64" s="343"/>
      <c r="V64" s="343"/>
      <c r="W64" s="343"/>
      <c r="X64" s="343"/>
      <c r="Y64" s="343"/>
      <c r="Z64" s="343"/>
      <c r="AA64" s="343"/>
      <c r="AB64" s="343"/>
      <c r="AC64" s="343"/>
      <c r="AD64" s="343"/>
      <c r="AE64" s="343"/>
      <c r="AF64" s="343"/>
      <c r="AG64" s="343"/>
      <c r="AH64" s="343"/>
      <c r="AI64" s="343"/>
      <c r="AJ64" s="343"/>
      <c r="AK64" s="343"/>
      <c r="AL64" s="343"/>
      <c r="AM64" s="343"/>
    </row>
    <row r="65" spans="1:10" ht="15" customHeight="1" thickBot="1">
      <c r="A65" s="1067" t="s">
        <v>311</v>
      </c>
      <c r="B65" s="1068"/>
      <c r="C65" s="948">
        <f>C33+C63</f>
        <v>459880779</v>
      </c>
      <c r="D65" s="948">
        <f>D33+D63</f>
        <v>436349841</v>
      </c>
      <c r="E65" s="949">
        <f>E33+E63</f>
        <v>435592231</v>
      </c>
      <c r="F65" s="950"/>
      <c r="G65" s="951" t="s">
        <v>312</v>
      </c>
      <c r="H65" s="948">
        <f>H33+H63</f>
        <v>459880779</v>
      </c>
      <c r="I65" s="948">
        <f>I33+I63</f>
        <v>436349841</v>
      </c>
      <c r="J65" s="949">
        <f>J33+J63</f>
        <v>380913372</v>
      </c>
    </row>
    <row r="66" s="112" customFormat="1" ht="12.75"/>
    <row r="67" spans="1:256" ht="15" customHeight="1">
      <c r="A67" s="952"/>
      <c r="B67" s="953"/>
      <c r="C67" s="952"/>
      <c r="D67" s="952"/>
      <c r="E67" s="952"/>
      <c r="F67" s="952"/>
      <c r="G67" s="952"/>
      <c r="H67" s="952"/>
      <c r="I67" s="952"/>
      <c r="J67" s="952"/>
      <c r="K67" s="952"/>
      <c r="L67" s="952"/>
      <c r="M67" s="952"/>
      <c r="N67" s="952"/>
      <c r="O67" s="952"/>
      <c r="P67" s="952"/>
      <c r="Q67" s="952"/>
      <c r="R67" s="952"/>
      <c r="S67" s="952"/>
      <c r="T67" s="952"/>
      <c r="U67" s="952"/>
      <c r="V67" s="952"/>
      <c r="W67" s="952"/>
      <c r="X67" s="952"/>
      <c r="Y67" s="952"/>
      <c r="Z67" s="952"/>
      <c r="AA67" s="952"/>
      <c r="AB67" s="952"/>
      <c r="AC67" s="952"/>
      <c r="AD67" s="952"/>
      <c r="AE67" s="952"/>
      <c r="AF67" s="952"/>
      <c r="AG67" s="952"/>
      <c r="AH67" s="952"/>
      <c r="AI67" s="952"/>
      <c r="AJ67" s="952"/>
      <c r="AK67" s="952"/>
      <c r="AL67" s="952"/>
      <c r="AM67" s="952"/>
      <c r="AN67" s="952"/>
      <c r="AO67" s="952"/>
      <c r="AP67" s="952"/>
      <c r="AQ67" s="952"/>
      <c r="AR67" s="952"/>
      <c r="AS67" s="952"/>
      <c r="AT67" s="952"/>
      <c r="AU67" s="952"/>
      <c r="AV67" s="952"/>
      <c r="AW67" s="952"/>
      <c r="AX67" s="952"/>
      <c r="AY67" s="952"/>
      <c r="AZ67" s="952"/>
      <c r="BA67" s="952"/>
      <c r="BB67" s="952"/>
      <c r="BC67" s="952"/>
      <c r="BD67" s="952"/>
      <c r="BE67" s="952"/>
      <c r="BF67" s="952"/>
      <c r="BG67" s="952"/>
      <c r="BH67" s="952"/>
      <c r="BI67" s="952"/>
      <c r="BJ67" s="952"/>
      <c r="BK67" s="952"/>
      <c r="BL67" s="952"/>
      <c r="BM67" s="952"/>
      <c r="BN67" s="952"/>
      <c r="BO67" s="952"/>
      <c r="BP67" s="952"/>
      <c r="BQ67" s="952"/>
      <c r="BR67" s="952"/>
      <c r="BS67" s="952" t="s">
        <v>313</v>
      </c>
      <c r="BT67" s="952" t="s">
        <v>313</v>
      </c>
      <c r="BU67" s="952" t="s">
        <v>313</v>
      </c>
      <c r="BV67" s="952" t="s">
        <v>313</v>
      </c>
      <c r="BW67" s="952" t="s">
        <v>313</v>
      </c>
      <c r="BX67" s="952" t="s">
        <v>313</v>
      </c>
      <c r="BY67" s="952" t="s">
        <v>313</v>
      </c>
      <c r="BZ67" s="952" t="s">
        <v>313</v>
      </c>
      <c r="CA67" s="952" t="s">
        <v>313</v>
      </c>
      <c r="CB67" s="952" t="s">
        <v>313</v>
      </c>
      <c r="CC67" s="952" t="s">
        <v>313</v>
      </c>
      <c r="CD67" s="952" t="s">
        <v>313</v>
      </c>
      <c r="CE67" s="952" t="s">
        <v>313</v>
      </c>
      <c r="CF67" s="952" t="s">
        <v>313</v>
      </c>
      <c r="CG67" s="952" t="s">
        <v>313</v>
      </c>
      <c r="CH67" s="952" t="s">
        <v>313</v>
      </c>
      <c r="CI67" s="952" t="s">
        <v>313</v>
      </c>
      <c r="CJ67" s="952" t="s">
        <v>313</v>
      </c>
      <c r="CK67" s="952" t="s">
        <v>313</v>
      </c>
      <c r="CL67" s="952" t="s">
        <v>313</v>
      </c>
      <c r="CM67" s="952" t="s">
        <v>313</v>
      </c>
      <c r="CN67" s="952" t="s">
        <v>313</v>
      </c>
      <c r="CO67" s="952" t="s">
        <v>313</v>
      </c>
      <c r="CP67" s="952" t="s">
        <v>313</v>
      </c>
      <c r="CQ67" s="952" t="s">
        <v>313</v>
      </c>
      <c r="CR67" s="952" t="s">
        <v>313</v>
      </c>
      <c r="CS67" s="952" t="s">
        <v>313</v>
      </c>
      <c r="CT67" s="952" t="s">
        <v>313</v>
      </c>
      <c r="CU67" s="952" t="s">
        <v>313</v>
      </c>
      <c r="CV67" s="952" t="s">
        <v>313</v>
      </c>
      <c r="CW67" s="952" t="s">
        <v>313</v>
      </c>
      <c r="CX67" s="952" t="s">
        <v>313</v>
      </c>
      <c r="CY67" s="952" t="s">
        <v>313</v>
      </c>
      <c r="CZ67" s="952" t="s">
        <v>313</v>
      </c>
      <c r="DA67" s="952" t="s">
        <v>313</v>
      </c>
      <c r="DB67" s="952" t="s">
        <v>313</v>
      </c>
      <c r="DC67" s="952" t="s">
        <v>313</v>
      </c>
      <c r="DD67" s="952" t="s">
        <v>313</v>
      </c>
      <c r="DE67" s="952" t="s">
        <v>313</v>
      </c>
      <c r="DF67" s="952" t="s">
        <v>313</v>
      </c>
      <c r="DG67" s="952" t="s">
        <v>313</v>
      </c>
      <c r="DH67" s="952" t="s">
        <v>313</v>
      </c>
      <c r="DI67" s="952" t="s">
        <v>313</v>
      </c>
      <c r="DJ67" s="952" t="s">
        <v>313</v>
      </c>
      <c r="DK67" s="952" t="s">
        <v>313</v>
      </c>
      <c r="DL67" s="952" t="s">
        <v>313</v>
      </c>
      <c r="DM67" s="952" t="s">
        <v>313</v>
      </c>
      <c r="DN67" s="952" t="s">
        <v>313</v>
      </c>
      <c r="DO67" s="952" t="s">
        <v>313</v>
      </c>
      <c r="DP67" s="952" t="s">
        <v>313</v>
      </c>
      <c r="DQ67" s="952" t="s">
        <v>313</v>
      </c>
      <c r="DR67" s="952" t="s">
        <v>313</v>
      </c>
      <c r="DS67" s="952" t="s">
        <v>313</v>
      </c>
      <c r="DT67" s="952" t="s">
        <v>313</v>
      </c>
      <c r="DU67" s="952" t="s">
        <v>313</v>
      </c>
      <c r="DV67" s="952" t="s">
        <v>313</v>
      </c>
      <c r="DW67" s="952" t="s">
        <v>313</v>
      </c>
      <c r="DX67" s="952" t="s">
        <v>313</v>
      </c>
      <c r="DY67" s="952" t="s">
        <v>313</v>
      </c>
      <c r="DZ67" s="952" t="s">
        <v>313</v>
      </c>
      <c r="EA67" s="952" t="s">
        <v>313</v>
      </c>
      <c r="EB67" s="952" t="s">
        <v>313</v>
      </c>
      <c r="EC67" s="952" t="s">
        <v>313</v>
      </c>
      <c r="ED67" s="952" t="s">
        <v>313</v>
      </c>
      <c r="EE67" s="952" t="s">
        <v>313</v>
      </c>
      <c r="EF67" s="952" t="s">
        <v>313</v>
      </c>
      <c r="EG67" s="952" t="s">
        <v>313</v>
      </c>
      <c r="EH67" s="952" t="s">
        <v>313</v>
      </c>
      <c r="EI67" s="952" t="s">
        <v>313</v>
      </c>
      <c r="EJ67" s="952" t="s">
        <v>313</v>
      </c>
      <c r="EK67" s="952" t="s">
        <v>313</v>
      </c>
      <c r="EL67" s="952" t="s">
        <v>313</v>
      </c>
      <c r="EM67" s="952" t="s">
        <v>313</v>
      </c>
      <c r="EN67" s="952" t="s">
        <v>313</v>
      </c>
      <c r="EO67" s="952" t="s">
        <v>313</v>
      </c>
      <c r="EP67" s="952" t="s">
        <v>313</v>
      </c>
      <c r="EQ67" s="952" t="s">
        <v>313</v>
      </c>
      <c r="ER67" s="952" t="s">
        <v>313</v>
      </c>
      <c r="ES67" s="952" t="s">
        <v>313</v>
      </c>
      <c r="ET67" s="952" t="s">
        <v>313</v>
      </c>
      <c r="EU67" s="952" t="s">
        <v>313</v>
      </c>
      <c r="EV67" s="952" t="s">
        <v>313</v>
      </c>
      <c r="EW67" s="952" t="s">
        <v>313</v>
      </c>
      <c r="EX67" s="952" t="s">
        <v>313</v>
      </c>
      <c r="EY67" s="952" t="s">
        <v>313</v>
      </c>
      <c r="EZ67" s="952" t="s">
        <v>313</v>
      </c>
      <c r="FA67" s="952" t="s">
        <v>313</v>
      </c>
      <c r="FB67" s="952" t="s">
        <v>313</v>
      </c>
      <c r="FC67" s="952" t="s">
        <v>313</v>
      </c>
      <c r="FD67" s="952" t="s">
        <v>313</v>
      </c>
      <c r="FE67" s="952" t="s">
        <v>313</v>
      </c>
      <c r="FF67" s="952" t="s">
        <v>313</v>
      </c>
      <c r="FG67" s="952" t="s">
        <v>313</v>
      </c>
      <c r="FH67" s="952" t="s">
        <v>313</v>
      </c>
      <c r="FI67" s="952" t="s">
        <v>313</v>
      </c>
      <c r="FJ67" s="952" t="s">
        <v>313</v>
      </c>
      <c r="FK67" s="952" t="s">
        <v>313</v>
      </c>
      <c r="FL67" s="952" t="s">
        <v>313</v>
      </c>
      <c r="FM67" s="952" t="s">
        <v>313</v>
      </c>
      <c r="FN67" s="952" t="s">
        <v>313</v>
      </c>
      <c r="FO67" s="952" t="s">
        <v>313</v>
      </c>
      <c r="FP67" s="952" t="s">
        <v>313</v>
      </c>
      <c r="FQ67" s="952" t="s">
        <v>313</v>
      </c>
      <c r="FR67" s="952" t="s">
        <v>313</v>
      </c>
      <c r="FS67" s="952" t="s">
        <v>313</v>
      </c>
      <c r="FT67" s="952" t="s">
        <v>313</v>
      </c>
      <c r="FU67" s="952" t="s">
        <v>313</v>
      </c>
      <c r="FV67" s="952" t="s">
        <v>313</v>
      </c>
      <c r="FW67" s="952" t="s">
        <v>313</v>
      </c>
      <c r="FX67" s="952" t="s">
        <v>313</v>
      </c>
      <c r="FY67" s="952" t="s">
        <v>313</v>
      </c>
      <c r="FZ67" s="952" t="s">
        <v>313</v>
      </c>
      <c r="GA67" s="952" t="s">
        <v>313</v>
      </c>
      <c r="GB67" s="952" t="s">
        <v>313</v>
      </c>
      <c r="GC67" s="952" t="s">
        <v>313</v>
      </c>
      <c r="GD67" s="952" t="s">
        <v>313</v>
      </c>
      <c r="GE67" s="952" t="s">
        <v>313</v>
      </c>
      <c r="GF67" s="952" t="s">
        <v>313</v>
      </c>
      <c r="GG67" s="952" t="s">
        <v>313</v>
      </c>
      <c r="GH67" s="952" t="s">
        <v>313</v>
      </c>
      <c r="GI67" s="952" t="s">
        <v>313</v>
      </c>
      <c r="GJ67" s="952" t="s">
        <v>313</v>
      </c>
      <c r="GK67" s="952" t="s">
        <v>313</v>
      </c>
      <c r="GL67" s="952" t="s">
        <v>313</v>
      </c>
      <c r="GM67" s="952" t="s">
        <v>313</v>
      </c>
      <c r="GN67" s="952" t="s">
        <v>313</v>
      </c>
      <c r="GO67" s="952" t="s">
        <v>313</v>
      </c>
      <c r="GP67" s="952" t="s">
        <v>313</v>
      </c>
      <c r="GQ67" s="952" t="s">
        <v>313</v>
      </c>
      <c r="GR67" s="952" t="s">
        <v>313</v>
      </c>
      <c r="GS67" s="952" t="s">
        <v>313</v>
      </c>
      <c r="GT67" s="952" t="s">
        <v>313</v>
      </c>
      <c r="GU67" s="952" t="s">
        <v>313</v>
      </c>
      <c r="GV67" s="952" t="s">
        <v>313</v>
      </c>
      <c r="GW67" s="952" t="s">
        <v>313</v>
      </c>
      <c r="GX67" s="952" t="s">
        <v>313</v>
      </c>
      <c r="GY67" s="952" t="s">
        <v>313</v>
      </c>
      <c r="GZ67" s="952" t="s">
        <v>313</v>
      </c>
      <c r="HA67" s="952" t="s">
        <v>313</v>
      </c>
      <c r="HB67" s="952" t="s">
        <v>313</v>
      </c>
      <c r="HC67" s="952" t="s">
        <v>313</v>
      </c>
      <c r="HD67" s="952" t="s">
        <v>313</v>
      </c>
      <c r="HE67" s="952" t="s">
        <v>313</v>
      </c>
      <c r="HF67" s="952" t="s">
        <v>313</v>
      </c>
      <c r="HG67" s="952" t="s">
        <v>313</v>
      </c>
      <c r="HH67" s="952" t="s">
        <v>313</v>
      </c>
      <c r="HI67" s="952" t="s">
        <v>313</v>
      </c>
      <c r="HJ67" s="952" t="s">
        <v>313</v>
      </c>
      <c r="HK67" s="952" t="s">
        <v>313</v>
      </c>
      <c r="HL67" s="952" t="s">
        <v>313</v>
      </c>
      <c r="HM67" s="952" t="s">
        <v>313</v>
      </c>
      <c r="HN67" s="952" t="s">
        <v>313</v>
      </c>
      <c r="HO67" s="952" t="s">
        <v>313</v>
      </c>
      <c r="HP67" s="952" t="s">
        <v>313</v>
      </c>
      <c r="HQ67" s="952" t="s">
        <v>313</v>
      </c>
      <c r="HR67" s="952" t="s">
        <v>313</v>
      </c>
      <c r="HS67" s="952" t="s">
        <v>313</v>
      </c>
      <c r="HT67" s="952" t="s">
        <v>313</v>
      </c>
      <c r="HU67" s="952" t="s">
        <v>313</v>
      </c>
      <c r="HV67" s="952" t="s">
        <v>313</v>
      </c>
      <c r="HW67" s="952" t="s">
        <v>313</v>
      </c>
      <c r="HX67" s="952" t="s">
        <v>313</v>
      </c>
      <c r="HY67" s="952" t="s">
        <v>313</v>
      </c>
      <c r="HZ67" s="952" t="s">
        <v>313</v>
      </c>
      <c r="IA67" s="952" t="s">
        <v>313</v>
      </c>
      <c r="IB67" s="952" t="s">
        <v>313</v>
      </c>
      <c r="IC67" s="952" t="s">
        <v>313</v>
      </c>
      <c r="ID67" s="952" t="s">
        <v>313</v>
      </c>
      <c r="IE67" s="952" t="s">
        <v>313</v>
      </c>
      <c r="IF67" s="952" t="s">
        <v>313</v>
      </c>
      <c r="IG67" s="952" t="s">
        <v>313</v>
      </c>
      <c r="IH67" s="952" t="s">
        <v>313</v>
      </c>
      <c r="II67" s="952" t="s">
        <v>313</v>
      </c>
      <c r="IJ67" s="952" t="s">
        <v>313</v>
      </c>
      <c r="IK67" s="952" t="s">
        <v>313</v>
      </c>
      <c r="IL67" s="952" t="s">
        <v>313</v>
      </c>
      <c r="IM67" s="952" t="s">
        <v>313</v>
      </c>
      <c r="IN67" s="952" t="s">
        <v>313</v>
      </c>
      <c r="IO67" s="952" t="s">
        <v>313</v>
      </c>
      <c r="IP67" s="952" t="s">
        <v>313</v>
      </c>
      <c r="IQ67" s="952" t="s">
        <v>313</v>
      </c>
      <c r="IR67" s="952" t="s">
        <v>313</v>
      </c>
      <c r="IS67" s="952" t="s">
        <v>313</v>
      </c>
      <c r="IT67" s="952" t="s">
        <v>313</v>
      </c>
      <c r="IU67" s="952" t="s">
        <v>313</v>
      </c>
      <c r="IV67" s="952" t="s">
        <v>313</v>
      </c>
    </row>
    <row r="68" s="112" customFormat="1" ht="12.75"/>
    <row r="69" s="112" customFormat="1" ht="12.75"/>
    <row r="70" s="112" customFormat="1" ht="12.75"/>
    <row r="71" s="112" customFormat="1" ht="12.75"/>
    <row r="72" s="112" customFormat="1" ht="12.75">
      <c r="G72" s="114"/>
    </row>
    <row r="73" s="112" customFormat="1" ht="12.75"/>
    <row r="74" s="112" customFormat="1" ht="12.75"/>
    <row r="75" s="112" customFormat="1" ht="12.75"/>
    <row r="76" s="112" customFormat="1" ht="12.75"/>
    <row r="77" s="112" customFormat="1" ht="12.75"/>
    <row r="78" s="112" customFormat="1" ht="12.75"/>
    <row r="79" s="112" customFormat="1" ht="12.75"/>
    <row r="80" s="112" customFormat="1" ht="12.75"/>
    <row r="81" s="112" customFormat="1" ht="12.75"/>
    <row r="82" s="112" customFormat="1" ht="12.75"/>
    <row r="83" s="112" customFormat="1" ht="12.75"/>
    <row r="84" s="112" customFormat="1" ht="12.75"/>
    <row r="85" s="112" customFormat="1" ht="12.75"/>
    <row r="86" s="112" customFormat="1" ht="12.75"/>
    <row r="87" s="112" customFormat="1" ht="12.75"/>
    <row r="88" s="112" customFormat="1" ht="12.75"/>
    <row r="89" s="112" customFormat="1" ht="12.75"/>
    <row r="90" s="112" customFormat="1" ht="12.75"/>
    <row r="91" s="112" customFormat="1" ht="12.75"/>
    <row r="92" s="112" customFormat="1" ht="12.75"/>
    <row r="93" s="112" customFormat="1" ht="12.75"/>
    <row r="94" s="112" customFormat="1" ht="12.75"/>
    <row r="95" s="112" customFormat="1" ht="12.75"/>
    <row r="96" s="112" customFormat="1" ht="12.75"/>
    <row r="97" s="112" customFormat="1" ht="12.75"/>
    <row r="98" s="112" customFormat="1" ht="12.75"/>
    <row r="99" s="112" customFormat="1" ht="12.75"/>
    <row r="100" s="112" customFormat="1" ht="12.75"/>
    <row r="101" s="112" customFormat="1" ht="12.75"/>
    <row r="102" s="112" customFormat="1" ht="12.75"/>
    <row r="103" s="112" customFormat="1" ht="12.75"/>
    <row r="104" s="112" customFormat="1" ht="12.75"/>
    <row r="105" s="112" customFormat="1" ht="12.75"/>
    <row r="106" s="112" customFormat="1" ht="12.75"/>
    <row r="107" s="112" customFormat="1" ht="12.75"/>
    <row r="108" s="112" customFormat="1" ht="12.75"/>
    <row r="109" s="112" customFormat="1" ht="12.75"/>
    <row r="110" s="112" customFormat="1" ht="12.75"/>
    <row r="111" s="112" customFormat="1" ht="12.75"/>
    <row r="112" s="112" customFormat="1" ht="12.75"/>
    <row r="113" s="112" customFormat="1" ht="12.75"/>
    <row r="114" s="112" customFormat="1" ht="12.75"/>
    <row r="115" s="112" customFormat="1" ht="12.75"/>
    <row r="116" s="112" customFormat="1" ht="12.75"/>
    <row r="117" s="112" customFormat="1" ht="12.75"/>
    <row r="118" s="112" customFormat="1" ht="12.75"/>
    <row r="119" s="112" customFormat="1" ht="12.75"/>
    <row r="120" s="112" customFormat="1" ht="12.75"/>
    <row r="121" s="112" customFormat="1" ht="12.75"/>
    <row r="122" s="112" customFormat="1" ht="12.75"/>
    <row r="123" s="112" customFormat="1" ht="12.75"/>
    <row r="124" s="112" customFormat="1" ht="12.75"/>
    <row r="125" s="112" customFormat="1" ht="12.75"/>
    <row r="126" s="112" customFormat="1" ht="12.75"/>
    <row r="127" s="112" customFormat="1" ht="12.75"/>
    <row r="128" s="112" customFormat="1" ht="12.75"/>
    <row r="129" s="112" customFormat="1" ht="12.75"/>
    <row r="130" s="112" customFormat="1" ht="12.75"/>
    <row r="131" s="112" customFormat="1" ht="12.75"/>
    <row r="132" s="112" customFormat="1" ht="12.75"/>
    <row r="133" s="112" customFormat="1" ht="12.75"/>
    <row r="134" s="112" customFormat="1" ht="12.75"/>
    <row r="135" s="112" customFormat="1" ht="12.75"/>
    <row r="136" s="112" customFormat="1" ht="12.75"/>
    <row r="137" s="112" customFormat="1" ht="12.75"/>
    <row r="138" s="112" customFormat="1" ht="12.75"/>
    <row r="139" s="112" customFormat="1" ht="12.75"/>
    <row r="140" s="112" customFormat="1" ht="12.75"/>
    <row r="141" s="112" customFormat="1" ht="12.75"/>
    <row r="142" s="112" customFormat="1" ht="12.75"/>
    <row r="143" s="112" customFormat="1" ht="12.75"/>
    <row r="144" s="112" customFormat="1" ht="12.75"/>
    <row r="145" s="112" customFormat="1" ht="12.75"/>
    <row r="146" s="112" customFormat="1" ht="12.75"/>
    <row r="147" s="112" customFormat="1" ht="12.75"/>
    <row r="148" s="112" customFormat="1" ht="12.75"/>
    <row r="149" s="112" customFormat="1" ht="12.75"/>
    <row r="150" s="112" customFormat="1" ht="12.75"/>
    <row r="151" s="112" customFormat="1" ht="12.75"/>
    <row r="152" s="112" customFormat="1" ht="12.75"/>
    <row r="153" s="112" customFormat="1" ht="12.75"/>
    <row r="154" s="112" customFormat="1" ht="12.75"/>
    <row r="155" s="112" customFormat="1" ht="12.75"/>
    <row r="156" s="112" customFormat="1" ht="12.75"/>
    <row r="157" s="112" customFormat="1" ht="12.75"/>
    <row r="158" s="112" customFormat="1" ht="12.75"/>
    <row r="159" s="112" customFormat="1" ht="12.75"/>
    <row r="160" s="112" customFormat="1" ht="12.75"/>
    <row r="161" s="112" customFormat="1" ht="12.75"/>
    <row r="162" s="112" customFormat="1" ht="12.75"/>
    <row r="163" s="112" customFormat="1" ht="12.75"/>
    <row r="164" s="112" customFormat="1" ht="12.75"/>
    <row r="165" s="112" customFormat="1" ht="12.75"/>
    <row r="166" s="112" customFormat="1" ht="12.75"/>
    <row r="167" s="112" customFormat="1" ht="12.75"/>
    <row r="168" s="112" customFormat="1" ht="12.75"/>
    <row r="169" s="112" customFormat="1" ht="12.75"/>
    <row r="170" s="112" customFormat="1" ht="12.75"/>
    <row r="171" s="112" customFormat="1" ht="12.75"/>
    <row r="172" s="112" customFormat="1" ht="12.75"/>
    <row r="173" s="112" customFormat="1" ht="12.75"/>
    <row r="174" s="112" customFormat="1" ht="12.75"/>
    <row r="175" s="112" customFormat="1" ht="12.75"/>
    <row r="176" s="112" customFormat="1" ht="12.75"/>
    <row r="177" s="112" customFormat="1" ht="12.75"/>
    <row r="178" s="112" customFormat="1" ht="12.75"/>
    <row r="179" s="112" customFormat="1" ht="12.75"/>
    <row r="180" s="112" customFormat="1" ht="12.75"/>
    <row r="181" s="112" customFormat="1" ht="12.75"/>
    <row r="182" s="112" customFormat="1" ht="12.75"/>
    <row r="183" s="112" customFormat="1" ht="12.75"/>
    <row r="184" s="112" customFormat="1" ht="12.75"/>
    <row r="185" s="112" customFormat="1" ht="12.75"/>
    <row r="186" s="112" customFormat="1" ht="12.75"/>
    <row r="187" s="112" customFormat="1" ht="12.75"/>
    <row r="188" s="112" customFormat="1" ht="12.75"/>
    <row r="189" s="112" customFormat="1" ht="12.75"/>
    <row r="190" s="112" customFormat="1" ht="12.75"/>
    <row r="191" s="112" customFormat="1" ht="12.75"/>
    <row r="192" s="112" customFormat="1" ht="12.75"/>
    <row r="193" s="112" customFormat="1" ht="12.75"/>
    <row r="194" s="112" customFormat="1" ht="12.75"/>
    <row r="195" s="112" customFormat="1" ht="12.75"/>
    <row r="196" s="112" customFormat="1" ht="12.75"/>
    <row r="197" s="112" customFormat="1" ht="12.75"/>
    <row r="198" s="112" customFormat="1" ht="12.75"/>
    <row r="199" s="112" customFormat="1" ht="12.75"/>
    <row r="200" s="112" customFormat="1" ht="12.75"/>
    <row r="201" s="112" customFormat="1" ht="12.75"/>
    <row r="202" s="112" customFormat="1" ht="12.75"/>
    <row r="203" s="112" customFormat="1" ht="12.75"/>
    <row r="204" s="112" customFormat="1" ht="12.75"/>
    <row r="205" s="112" customFormat="1" ht="12.75"/>
    <row r="206" s="112" customFormat="1" ht="12.75"/>
    <row r="207" s="112" customFormat="1" ht="12.75"/>
    <row r="208" s="112" customFormat="1" ht="12.75"/>
    <row r="209" s="112" customFormat="1" ht="12.75"/>
    <row r="210" s="112" customFormat="1" ht="12.75"/>
    <row r="211" s="112" customFormat="1" ht="12.75"/>
    <row r="212" s="112" customFormat="1" ht="12.75"/>
    <row r="213" s="112" customFormat="1" ht="12.75"/>
    <row r="214" s="112" customFormat="1" ht="12.75"/>
    <row r="215" s="112" customFormat="1" ht="12.75"/>
    <row r="216" s="112" customFormat="1" ht="12.75"/>
    <row r="217" s="112" customFormat="1" ht="12.75"/>
    <row r="218" s="112" customFormat="1" ht="12.75"/>
    <row r="219" s="112" customFormat="1" ht="12.75"/>
    <row r="220" s="112" customFormat="1" ht="12.75"/>
    <row r="221" s="112" customFormat="1" ht="12.75"/>
    <row r="222" s="112" customFormat="1" ht="12.75"/>
    <row r="223" s="112" customFormat="1" ht="12.75"/>
    <row r="224" s="112" customFormat="1" ht="12.75"/>
    <row r="225" s="112" customFormat="1" ht="12.75"/>
    <row r="226" s="112" customFormat="1" ht="12.75"/>
    <row r="227" s="112" customFormat="1" ht="12.75"/>
    <row r="228" s="112" customFormat="1" ht="12.75"/>
    <row r="229" s="112" customFormat="1" ht="12.75"/>
    <row r="230" s="112" customFormat="1" ht="12.75"/>
    <row r="231" s="112" customFormat="1" ht="12.75"/>
    <row r="232" s="112" customFormat="1" ht="12.75"/>
    <row r="233" s="112" customFormat="1" ht="12.75"/>
    <row r="234" s="112" customFormat="1" ht="12.75"/>
    <row r="235" s="112" customFormat="1" ht="12.75"/>
    <row r="236" s="112" customFormat="1" ht="12.75"/>
    <row r="237" s="112" customFormat="1" ht="12.75"/>
  </sheetData>
  <sheetProtection/>
  <mergeCells count="25">
    <mergeCell ref="A1:J1"/>
    <mergeCell ref="A2:J2"/>
    <mergeCell ref="A4:B4"/>
    <mergeCell ref="I4:J4"/>
    <mergeCell ref="A6:E6"/>
    <mergeCell ref="F6:J6"/>
    <mergeCell ref="A29:B29"/>
    <mergeCell ref="F29:G29"/>
    <mergeCell ref="A31:B31"/>
    <mergeCell ref="F31:G31"/>
    <mergeCell ref="A33:B33"/>
    <mergeCell ref="F33:G33"/>
    <mergeCell ref="A35:B35"/>
    <mergeCell ref="F35:G35"/>
    <mergeCell ref="A36:B36"/>
    <mergeCell ref="F36:G36"/>
    <mergeCell ref="A51:B51"/>
    <mergeCell ref="F51:G51"/>
    <mergeCell ref="A65:B65"/>
    <mergeCell ref="A53:E53"/>
    <mergeCell ref="F53:G53"/>
    <mergeCell ref="A61:B61"/>
    <mergeCell ref="F61:G61"/>
    <mergeCell ref="A63:B63"/>
    <mergeCell ref="F63:G63"/>
  </mergeCells>
  <printOptions horizontalCentered="1"/>
  <pageMargins left="0.2362204724409449" right="0.2362204724409449" top="0" bottom="0" header="0.2755905511811024" footer="0.1968503937007874"/>
  <pageSetup fitToHeight="1" fitToWidth="1" horizontalDpi="600" verticalDpi="600" orientation="landscape" paperSize="9" scale="52" r:id="rId1"/>
  <rowBreaks count="1" manualBreakCount="1">
    <brk id="34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625" style="477" customWidth="1"/>
    <col min="2" max="2" width="63.125" style="428" customWidth="1"/>
    <col min="3" max="3" width="15.375" style="428" customWidth="1"/>
    <col min="4" max="4" width="17.375" style="428" customWidth="1"/>
    <col min="5" max="16384" width="9.375" style="428" customWidth="1"/>
  </cols>
  <sheetData>
    <row r="1" spans="1:4" ht="40.5" customHeight="1">
      <c r="A1" s="1156" t="s">
        <v>803</v>
      </c>
      <c r="B1" s="1156"/>
      <c r="C1" s="1156"/>
      <c r="D1" s="1156"/>
    </row>
    <row r="2" spans="1:4" ht="15.75" customHeight="1">
      <c r="A2" s="426"/>
      <c r="B2" s="427"/>
      <c r="C2" s="1155"/>
      <c r="D2" s="1155"/>
    </row>
    <row r="3" spans="1:4" s="433" customFormat="1" ht="15.75" thickBot="1">
      <c r="A3" s="894" t="s">
        <v>936</v>
      </c>
      <c r="B3" s="430"/>
      <c r="C3" s="431"/>
      <c r="D3" s="432" t="s">
        <v>643</v>
      </c>
    </row>
    <row r="4" spans="1:4" s="460" customFormat="1" ht="48" customHeight="1">
      <c r="A4" s="478" t="s">
        <v>272</v>
      </c>
      <c r="B4" s="479" t="s">
        <v>127</v>
      </c>
      <c r="C4" s="479" t="s">
        <v>128</v>
      </c>
      <c r="D4" s="480" t="s">
        <v>129</v>
      </c>
    </row>
    <row r="5" spans="1:4" s="460" customFormat="1" ht="14.25" customHeight="1" thickBot="1">
      <c r="A5" s="481"/>
      <c r="B5" s="482"/>
      <c r="C5" s="482"/>
      <c r="D5" s="483"/>
    </row>
    <row r="6" spans="1:4" s="460" customFormat="1" ht="13.5" customHeight="1" thickBot="1">
      <c r="A6" s="457" t="s">
        <v>250</v>
      </c>
      <c r="B6" s="458" t="s">
        <v>198</v>
      </c>
      <c r="C6" s="458" t="s">
        <v>199</v>
      </c>
      <c r="D6" s="459" t="s">
        <v>200</v>
      </c>
    </row>
    <row r="7" spans="1:4" ht="18" customHeight="1">
      <c r="A7" s="461" t="s">
        <v>263</v>
      </c>
      <c r="B7" s="462" t="s">
        <v>130</v>
      </c>
      <c r="C7" s="463">
        <f>154038+41590</f>
        <v>195628</v>
      </c>
      <c r="D7" s="464">
        <v>0</v>
      </c>
    </row>
    <row r="8" spans="1:4" ht="18" customHeight="1">
      <c r="A8" s="465" t="s">
        <v>264</v>
      </c>
      <c r="B8" s="466" t="s">
        <v>131</v>
      </c>
      <c r="C8" s="467">
        <v>0</v>
      </c>
      <c r="D8" s="468">
        <v>0</v>
      </c>
    </row>
    <row r="9" spans="1:4" ht="18" customHeight="1">
      <c r="A9" s="465" t="s">
        <v>265</v>
      </c>
      <c r="B9" s="466" t="s">
        <v>132</v>
      </c>
      <c r="C9" s="467">
        <v>0</v>
      </c>
      <c r="D9" s="468">
        <v>0</v>
      </c>
    </row>
    <row r="10" spans="1:4" ht="18" customHeight="1">
      <c r="A10" s="465" t="s">
        <v>266</v>
      </c>
      <c r="B10" s="466" t="s">
        <v>133</v>
      </c>
      <c r="C10" s="467">
        <v>0</v>
      </c>
      <c r="D10" s="468">
        <v>0</v>
      </c>
    </row>
    <row r="11" spans="1:4" ht="18" customHeight="1">
      <c r="A11" s="465" t="s">
        <v>267</v>
      </c>
      <c r="B11" s="466" t="s">
        <v>134</v>
      </c>
      <c r="C11" s="467">
        <f>SUM(C12:C17)</f>
        <v>102172459</v>
      </c>
      <c r="D11" s="468">
        <v>0</v>
      </c>
    </row>
    <row r="12" spans="1:4" ht="18" customHeight="1">
      <c r="A12" s="746" t="s">
        <v>268</v>
      </c>
      <c r="B12" s="747" t="s">
        <v>135</v>
      </c>
      <c r="C12" s="748">
        <v>0</v>
      </c>
      <c r="D12" s="749">
        <v>0</v>
      </c>
    </row>
    <row r="13" spans="1:4" ht="18" customHeight="1">
      <c r="A13" s="746" t="s">
        <v>269</v>
      </c>
      <c r="B13" s="750" t="s">
        <v>136</v>
      </c>
      <c r="C13" s="748">
        <v>0</v>
      </c>
      <c r="D13" s="749">
        <v>0</v>
      </c>
    </row>
    <row r="14" spans="1:4" ht="18" customHeight="1">
      <c r="A14" s="746" t="s">
        <v>271</v>
      </c>
      <c r="B14" s="750" t="s">
        <v>137</v>
      </c>
      <c r="C14" s="748">
        <v>0</v>
      </c>
      <c r="D14" s="749">
        <v>0</v>
      </c>
    </row>
    <row r="15" spans="1:4" ht="18" customHeight="1">
      <c r="A15" s="746" t="s">
        <v>211</v>
      </c>
      <c r="B15" s="750" t="s">
        <v>138</v>
      </c>
      <c r="C15" s="748">
        <v>0</v>
      </c>
      <c r="D15" s="749">
        <v>0</v>
      </c>
    </row>
    <row r="16" spans="1:4" ht="18" customHeight="1">
      <c r="A16" s="746" t="s">
        <v>212</v>
      </c>
      <c r="B16" s="750" t="s">
        <v>139</v>
      </c>
      <c r="C16" s="748">
        <v>0</v>
      </c>
      <c r="D16" s="749">
        <v>0</v>
      </c>
    </row>
    <row r="17" spans="1:4" ht="22.5" customHeight="1">
      <c r="A17" s="746" t="s">
        <v>213</v>
      </c>
      <c r="B17" s="750" t="s">
        <v>140</v>
      </c>
      <c r="C17" s="748">
        <v>102172459</v>
      </c>
      <c r="D17" s="749">
        <v>0</v>
      </c>
    </row>
    <row r="18" spans="1:4" ht="18" customHeight="1">
      <c r="A18" s="465" t="s">
        <v>214</v>
      </c>
      <c r="B18" s="466" t="s">
        <v>141</v>
      </c>
      <c r="C18" s="467">
        <v>2588076</v>
      </c>
      <c r="D18" s="468">
        <v>0</v>
      </c>
    </row>
    <row r="19" spans="1:4" ht="18" customHeight="1">
      <c r="A19" s="465" t="s">
        <v>215</v>
      </c>
      <c r="B19" s="466" t="s">
        <v>166</v>
      </c>
      <c r="C19" s="467">
        <v>2574502</v>
      </c>
      <c r="D19" s="468">
        <v>0</v>
      </c>
    </row>
    <row r="20" spans="1:4" ht="18" customHeight="1">
      <c r="A20" s="465" t="s">
        <v>216</v>
      </c>
      <c r="B20" s="466" t="s">
        <v>167</v>
      </c>
      <c r="C20" s="467">
        <v>484789</v>
      </c>
      <c r="D20" s="468" t="s">
        <v>542</v>
      </c>
    </row>
    <row r="21" spans="1:4" ht="18" customHeight="1">
      <c r="A21" s="465" t="s">
        <v>217</v>
      </c>
      <c r="B21" s="466" t="s">
        <v>142</v>
      </c>
      <c r="C21" s="467">
        <v>0</v>
      </c>
      <c r="D21" s="468" t="s">
        <v>542</v>
      </c>
    </row>
    <row r="22" spans="1:4" ht="18" customHeight="1">
      <c r="A22" s="465" t="s">
        <v>218</v>
      </c>
      <c r="B22" s="466" t="s">
        <v>898</v>
      </c>
      <c r="C22" s="467">
        <v>0</v>
      </c>
      <c r="D22" s="468">
        <v>0</v>
      </c>
    </row>
    <row r="23" spans="1:4" ht="18" customHeight="1">
      <c r="A23" s="465" t="s">
        <v>219</v>
      </c>
      <c r="B23" s="469"/>
      <c r="C23" s="470"/>
      <c r="D23" s="471"/>
    </row>
    <row r="24" spans="1:4" ht="18" customHeight="1">
      <c r="A24" s="465" t="s">
        <v>220</v>
      </c>
      <c r="B24" s="472"/>
      <c r="C24" s="470"/>
      <c r="D24" s="471"/>
    </row>
    <row r="25" spans="1:4" ht="18" customHeight="1" thickBot="1">
      <c r="A25" s="484" t="s">
        <v>221</v>
      </c>
      <c r="B25" s="473" t="s">
        <v>143</v>
      </c>
      <c r="C25" s="474">
        <f>+C7+C8+C9+C10+C11+C18+C19+C20+C21+C22+C23+C24</f>
        <v>108015454</v>
      </c>
      <c r="D25" s="474">
        <f>SUM(D7:D22)</f>
        <v>0</v>
      </c>
    </row>
    <row r="26" spans="1:4" ht="8.25" customHeight="1">
      <c r="A26" s="475"/>
      <c r="B26" s="1154"/>
      <c r="C26" s="1154"/>
      <c r="D26" s="1154"/>
    </row>
    <row r="27" spans="1:4" ht="12.75">
      <c r="A27" s="426"/>
      <c r="B27" s="476"/>
      <c r="C27" s="476"/>
      <c r="D27" s="476"/>
    </row>
  </sheetData>
  <sheetProtection/>
  <mergeCells count="3">
    <mergeCell ref="B26:D26"/>
    <mergeCell ref="C2:D2"/>
    <mergeCell ref="A1:D1"/>
  </mergeCells>
  <printOptions horizontalCentered="1"/>
  <pageMargins left="0.7874015748031497" right="0.7874015748031497" top="1.062992125984252" bottom="0.984251968503937" header="0.7874015748031497" footer="0.7874015748031497"/>
  <pageSetup fitToHeight="1" fitToWidth="1" horizontalDpi="300" verticalDpi="300" orientation="portrait" paperSize="9" scale="94" r:id="rId1"/>
  <headerFooter alignWithMargins="0">
    <oddHeader>&amp;R&amp;"Times New Roman CE,Dőlt"&amp;11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7"/>
  <sheetViews>
    <sheetView view="pageBreakPreview" zoomScale="70" zoomScaleNormal="80" zoomScaleSheetLayoutView="70" zoomScalePageLayoutView="0" workbookViewId="0" topLeftCell="A1">
      <selection activeCell="A4" sqref="A4:A5"/>
    </sheetView>
  </sheetViews>
  <sheetFormatPr defaultColWidth="10.625" defaultRowHeight="12.75"/>
  <cols>
    <col min="1" max="1" width="16.125" style="58" customWidth="1"/>
    <col min="2" max="2" width="68.00390625" style="58" customWidth="1"/>
    <col min="3" max="3" width="10.00390625" style="299" customWidth="1"/>
    <col min="4" max="11" width="18.875" style="58" customWidth="1"/>
    <col min="12" max="12" width="16.50390625" style="58" customWidth="1"/>
    <col min="13" max="13" width="24.375" style="58" customWidth="1"/>
    <col min="14" max="14" width="7.125" style="58" customWidth="1"/>
    <col min="15" max="15" width="7.875" style="58" customWidth="1"/>
    <col min="16" max="16" width="52.625" style="58" customWidth="1"/>
    <col min="17" max="17" width="12.50390625" style="58" customWidth="1"/>
    <col min="18" max="18" width="15.00390625" style="58" customWidth="1"/>
    <col min="19" max="22" width="12.50390625" style="58" customWidth="1"/>
    <col min="23" max="25" width="14.625" style="58" customWidth="1"/>
    <col min="26" max="27" width="8.00390625" style="58" customWidth="1"/>
    <col min="28" max="28" width="10.00390625" style="58" customWidth="1"/>
    <col min="29" max="16384" width="10.625" style="58" customWidth="1"/>
  </cols>
  <sheetData>
    <row r="1" spans="1:13" s="230" customFormat="1" ht="19.5">
      <c r="A1" s="1162" t="s">
        <v>841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</row>
    <row r="2" spans="1:13" s="230" customFormat="1" ht="1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230" customFormat="1" ht="12.75">
      <c r="A3" s="894" t="s">
        <v>937</v>
      </c>
      <c r="C3" s="231"/>
      <c r="M3" s="622" t="s">
        <v>630</v>
      </c>
    </row>
    <row r="4" spans="1:28" s="234" customFormat="1" ht="31.5" customHeight="1">
      <c r="A4" s="1163" t="s">
        <v>1</v>
      </c>
      <c r="B4" s="1164" t="s">
        <v>262</v>
      </c>
      <c r="C4" s="485" t="s">
        <v>2</v>
      </c>
      <c r="D4" s="1158" t="s">
        <v>3</v>
      </c>
      <c r="E4" s="1158" t="s">
        <v>4</v>
      </c>
      <c r="F4" s="1158" t="s">
        <v>172</v>
      </c>
      <c r="G4" s="1158" t="s">
        <v>5</v>
      </c>
      <c r="H4" s="1159" t="s">
        <v>6</v>
      </c>
      <c r="I4" s="1158" t="s">
        <v>81</v>
      </c>
      <c r="J4" s="1158" t="s">
        <v>7</v>
      </c>
      <c r="K4" s="1159" t="s">
        <v>8</v>
      </c>
      <c r="L4" s="1159" t="s">
        <v>695</v>
      </c>
      <c r="M4" s="1161" t="s">
        <v>478</v>
      </c>
      <c r="N4" s="233"/>
      <c r="O4" s="233"/>
      <c r="P4" s="233"/>
      <c r="Q4" s="1157"/>
      <c r="R4" s="1157"/>
      <c r="S4" s="1157"/>
      <c r="T4" s="1157"/>
      <c r="U4" s="1157"/>
      <c r="V4" s="1157"/>
      <c r="W4" s="1157"/>
      <c r="X4" s="1157"/>
      <c r="Y4" s="1157"/>
      <c r="Z4" s="1157"/>
      <c r="AA4" s="1157"/>
      <c r="AB4" s="1157"/>
    </row>
    <row r="5" spans="1:28" s="234" customFormat="1" ht="15.75" customHeight="1">
      <c r="A5" s="1163"/>
      <c r="B5" s="1164"/>
      <c r="C5" s="485" t="s">
        <v>9</v>
      </c>
      <c r="D5" s="1158"/>
      <c r="E5" s="1158"/>
      <c r="F5" s="1158"/>
      <c r="G5" s="1158"/>
      <c r="H5" s="1160"/>
      <c r="I5" s="1158"/>
      <c r="J5" s="1158"/>
      <c r="K5" s="1160"/>
      <c r="L5" s="1160"/>
      <c r="M5" s="1161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</row>
    <row r="6" spans="1:28" ht="18" customHeight="1">
      <c r="A6" s="235"/>
      <c r="B6" s="236" t="s">
        <v>10</v>
      </c>
      <c r="C6" s="237"/>
      <c r="D6" s="69"/>
      <c r="E6" s="489"/>
      <c r="F6" s="489"/>
      <c r="G6" s="489"/>
      <c r="H6" s="489"/>
      <c r="I6" s="489"/>
      <c r="J6" s="489"/>
      <c r="K6" s="489"/>
      <c r="L6" s="489"/>
      <c r="M6" s="490"/>
      <c r="N6" s="238"/>
      <c r="O6" s="238"/>
      <c r="P6" s="239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</row>
    <row r="7" spans="1:28" ht="19.5" customHeight="1">
      <c r="A7" s="241" t="s">
        <v>11</v>
      </c>
      <c r="B7" s="73" t="s">
        <v>12</v>
      </c>
      <c r="C7" s="242" t="s">
        <v>13</v>
      </c>
      <c r="D7" s="243">
        <v>8710877</v>
      </c>
      <c r="E7" s="243">
        <v>1859449</v>
      </c>
      <c r="F7" s="243">
        <v>4078306</v>
      </c>
      <c r="G7" s="243"/>
      <c r="H7" s="243"/>
      <c r="I7" s="243">
        <v>2144488</v>
      </c>
      <c r="J7" s="243"/>
      <c r="K7" s="243"/>
      <c r="L7" s="243"/>
      <c r="M7" s="244">
        <f>SUM(D7:K7)</f>
        <v>16793120</v>
      </c>
      <c r="N7" s="245"/>
      <c r="O7" s="245"/>
      <c r="P7" s="246"/>
      <c r="Q7" s="240"/>
      <c r="R7" s="240"/>
      <c r="S7" s="240"/>
      <c r="T7" s="247"/>
      <c r="U7" s="247"/>
      <c r="V7" s="247"/>
      <c r="W7" s="247"/>
      <c r="X7" s="247"/>
      <c r="Y7" s="247"/>
      <c r="Z7" s="247"/>
      <c r="AA7" s="247"/>
      <c r="AB7" s="247"/>
    </row>
    <row r="8" spans="1:28" ht="19.5" customHeight="1">
      <c r="A8" s="241" t="s">
        <v>14</v>
      </c>
      <c r="B8" s="100" t="s">
        <v>15</v>
      </c>
      <c r="C8" s="242" t="s">
        <v>13</v>
      </c>
      <c r="D8" s="243"/>
      <c r="E8" s="243"/>
      <c r="F8" s="243">
        <v>529128</v>
      </c>
      <c r="G8" s="243"/>
      <c r="H8" s="243"/>
      <c r="I8" s="243"/>
      <c r="J8" s="243"/>
      <c r="K8" s="243"/>
      <c r="L8" s="243"/>
      <c r="M8" s="244">
        <f>SUM(D8:K8)</f>
        <v>529128</v>
      </c>
      <c r="N8" s="245"/>
      <c r="O8" s="245"/>
      <c r="P8" s="249"/>
      <c r="Q8" s="250"/>
      <c r="R8" s="250"/>
      <c r="S8" s="251"/>
      <c r="T8" s="250"/>
      <c r="U8" s="250"/>
      <c r="V8" s="251"/>
      <c r="W8" s="252"/>
      <c r="X8" s="252"/>
      <c r="Y8" s="253"/>
      <c r="Z8" s="254"/>
      <c r="AA8" s="254"/>
      <c r="AB8" s="251"/>
    </row>
    <row r="9" spans="1:28" ht="19.5" customHeight="1">
      <c r="A9" s="241" t="s">
        <v>531</v>
      </c>
      <c r="B9" s="100" t="s">
        <v>16</v>
      </c>
      <c r="C9" s="242" t="s">
        <v>13</v>
      </c>
      <c r="D9" s="243"/>
      <c r="E9" s="243"/>
      <c r="F9" s="243">
        <v>66433</v>
      </c>
      <c r="G9" s="243"/>
      <c r="H9" s="243"/>
      <c r="I9" s="243">
        <v>2802500</v>
      </c>
      <c r="J9" s="243">
        <v>1600001</v>
      </c>
      <c r="K9" s="243"/>
      <c r="L9" s="243"/>
      <c r="M9" s="244">
        <f>SUM(D9:K9)</f>
        <v>4468934</v>
      </c>
      <c r="N9" s="245"/>
      <c r="O9" s="245"/>
      <c r="P9" s="249"/>
      <c r="Q9" s="250"/>
      <c r="R9" s="250"/>
      <c r="S9" s="251"/>
      <c r="T9" s="250"/>
      <c r="U9" s="250"/>
      <c r="V9" s="251"/>
      <c r="W9" s="252"/>
      <c r="X9" s="252"/>
      <c r="Y9" s="253"/>
      <c r="Z9" s="254"/>
      <c r="AA9" s="254"/>
      <c r="AB9" s="251"/>
    </row>
    <row r="10" spans="1:28" ht="19.5" customHeight="1">
      <c r="A10" s="241" t="s">
        <v>570</v>
      </c>
      <c r="B10" s="100" t="s">
        <v>571</v>
      </c>
      <c r="C10" s="242" t="s">
        <v>13</v>
      </c>
      <c r="D10" s="243">
        <f>1607545+4050</f>
        <v>1611595</v>
      </c>
      <c r="E10" s="243">
        <v>294532</v>
      </c>
      <c r="F10" s="243">
        <v>990561</v>
      </c>
      <c r="G10" s="243"/>
      <c r="H10" s="243"/>
      <c r="I10" s="243"/>
      <c r="J10" s="243"/>
      <c r="K10" s="243"/>
      <c r="L10" s="243"/>
      <c r="M10" s="244">
        <f>SUM(D10:K10)</f>
        <v>2896688</v>
      </c>
      <c r="N10" s="245"/>
      <c r="O10" s="245"/>
      <c r="P10" s="249"/>
      <c r="Q10" s="250"/>
      <c r="R10" s="250"/>
      <c r="S10" s="251"/>
      <c r="T10" s="250"/>
      <c r="U10" s="250"/>
      <c r="V10" s="251"/>
      <c r="W10" s="252"/>
      <c r="X10" s="252"/>
      <c r="Y10" s="253"/>
      <c r="Z10" s="254"/>
      <c r="AA10" s="254"/>
      <c r="AB10" s="251"/>
    </row>
    <row r="11" spans="1:28" ht="19.5" customHeight="1">
      <c r="A11" s="241" t="s">
        <v>17</v>
      </c>
      <c r="B11" s="100" t="s">
        <v>573</v>
      </c>
      <c r="C11" s="242" t="s">
        <v>13</v>
      </c>
      <c r="D11" s="243"/>
      <c r="E11" s="243"/>
      <c r="F11" s="243"/>
      <c r="G11" s="243"/>
      <c r="H11" s="243">
        <v>2708018</v>
      </c>
      <c r="I11" s="243"/>
      <c r="J11" s="243"/>
      <c r="K11" s="243"/>
      <c r="L11" s="243">
        <v>4276181</v>
      </c>
      <c r="M11" s="244">
        <f>SUM(D11:L11)</f>
        <v>6984199</v>
      </c>
      <c r="N11" s="245"/>
      <c r="O11" s="245"/>
      <c r="P11" s="249"/>
      <c r="Q11" s="250"/>
      <c r="R11" s="250"/>
      <c r="S11" s="251"/>
      <c r="T11" s="250"/>
      <c r="U11" s="250"/>
      <c r="V11" s="251"/>
      <c r="W11" s="252"/>
      <c r="X11" s="252"/>
      <c r="Y11" s="253"/>
      <c r="Z11" s="254"/>
      <c r="AA11" s="254"/>
      <c r="AB11" s="251"/>
    </row>
    <row r="12" spans="1:28" ht="19.5" customHeight="1">
      <c r="A12" s="241" t="s">
        <v>18</v>
      </c>
      <c r="B12" s="100" t="s">
        <v>694</v>
      </c>
      <c r="C12" s="242" t="s">
        <v>13</v>
      </c>
      <c r="D12" s="243"/>
      <c r="E12" s="243"/>
      <c r="F12" s="243"/>
      <c r="G12" s="243"/>
      <c r="H12" s="243">
        <v>45034937</v>
      </c>
      <c r="I12" s="243"/>
      <c r="J12" s="243"/>
      <c r="K12" s="243"/>
      <c r="L12" s="243"/>
      <c r="M12" s="244">
        <f>SUM(D12:L12)</f>
        <v>45034937</v>
      </c>
      <c r="N12" s="245"/>
      <c r="O12" s="245"/>
      <c r="P12" s="249"/>
      <c r="Q12" s="250"/>
      <c r="R12" s="250"/>
      <c r="S12" s="251"/>
      <c r="T12" s="250"/>
      <c r="U12" s="250"/>
      <c r="V12" s="251"/>
      <c r="W12" s="252"/>
      <c r="X12" s="252"/>
      <c r="Y12" s="253"/>
      <c r="Z12" s="254"/>
      <c r="AA12" s="254"/>
      <c r="AB12" s="251"/>
    </row>
    <row r="13" spans="1:28" s="234" customFormat="1" ht="19.5" customHeight="1">
      <c r="A13" s="262" t="s">
        <v>202</v>
      </c>
      <c r="B13" s="263" t="s">
        <v>20</v>
      </c>
      <c r="C13" s="264"/>
      <c r="D13" s="265">
        <f aca="true" t="shared" si="0" ref="D13:M13">SUM(D7:D12)</f>
        <v>10322472</v>
      </c>
      <c r="E13" s="265">
        <f t="shared" si="0"/>
        <v>2153981</v>
      </c>
      <c r="F13" s="265">
        <f t="shared" si="0"/>
        <v>5664428</v>
      </c>
      <c r="G13" s="265">
        <f t="shared" si="0"/>
        <v>0</v>
      </c>
      <c r="H13" s="265">
        <f t="shared" si="0"/>
        <v>47742955</v>
      </c>
      <c r="I13" s="265">
        <f t="shared" si="0"/>
        <v>4946988</v>
      </c>
      <c r="J13" s="265">
        <f t="shared" si="0"/>
        <v>1600001</v>
      </c>
      <c r="K13" s="265">
        <f t="shared" si="0"/>
        <v>0</v>
      </c>
      <c r="L13" s="265">
        <f t="shared" si="0"/>
        <v>4276181</v>
      </c>
      <c r="M13" s="265">
        <f t="shared" si="0"/>
        <v>76707006</v>
      </c>
      <c r="N13" s="266"/>
      <c r="O13" s="266"/>
      <c r="P13" s="267"/>
      <c r="Q13" s="268"/>
      <c r="R13" s="268"/>
      <c r="S13" s="269"/>
      <c r="T13" s="268"/>
      <c r="U13" s="268"/>
      <c r="V13" s="269"/>
      <c r="W13" s="270"/>
      <c r="X13" s="270"/>
      <c r="Y13" s="271"/>
      <c r="Z13" s="272"/>
      <c r="AA13" s="272"/>
      <c r="AB13" s="269"/>
    </row>
    <row r="14" spans="1:28" ht="9" customHeight="1">
      <c r="A14" s="241"/>
      <c r="B14" s="248"/>
      <c r="C14" s="248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5"/>
      <c r="O14" s="245"/>
      <c r="P14" s="249"/>
      <c r="Q14" s="250"/>
      <c r="R14" s="250"/>
      <c r="S14" s="251"/>
      <c r="T14" s="250"/>
      <c r="U14" s="250"/>
      <c r="V14" s="251"/>
      <c r="W14" s="252"/>
      <c r="X14" s="252"/>
      <c r="Y14" s="253"/>
      <c r="Z14" s="254"/>
      <c r="AA14" s="254"/>
      <c r="AB14" s="251"/>
    </row>
    <row r="15" spans="1:52" ht="19.5" customHeight="1">
      <c r="A15" s="255" t="s">
        <v>21</v>
      </c>
      <c r="B15" s="486" t="s">
        <v>22</v>
      </c>
      <c r="C15" s="242" t="s">
        <v>13</v>
      </c>
      <c r="D15" s="243">
        <v>5335982</v>
      </c>
      <c r="E15" s="243">
        <v>752713</v>
      </c>
      <c r="F15" s="243">
        <v>48910</v>
      </c>
      <c r="G15" s="243"/>
      <c r="H15" s="243"/>
      <c r="I15" s="243"/>
      <c r="J15" s="243"/>
      <c r="K15" s="243"/>
      <c r="L15" s="243"/>
      <c r="M15" s="244">
        <f>SUM(D15:K15)</f>
        <v>6137605</v>
      </c>
      <c r="N15" s="273"/>
      <c r="O15" s="273"/>
      <c r="P15" s="245"/>
      <c r="Q15" s="240"/>
      <c r="R15" s="240"/>
      <c r="S15" s="251"/>
      <c r="T15" s="247"/>
      <c r="U15" s="247"/>
      <c r="V15" s="251"/>
      <c r="W15" s="247"/>
      <c r="X15" s="252"/>
      <c r="Y15" s="251"/>
      <c r="Z15" s="247"/>
      <c r="AA15" s="247"/>
      <c r="AB15" s="251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</row>
    <row r="16" spans="1:28" ht="19.5" customHeight="1">
      <c r="A16" s="241" t="s">
        <v>527</v>
      </c>
      <c r="B16" s="73" t="s">
        <v>23</v>
      </c>
      <c r="C16" s="242" t="s">
        <v>13</v>
      </c>
      <c r="D16" s="243"/>
      <c r="E16" s="243"/>
      <c r="F16" s="243">
        <v>1156688</v>
      </c>
      <c r="G16" s="243"/>
      <c r="H16" s="243"/>
      <c r="I16" s="243"/>
      <c r="J16" s="243">
        <v>698500</v>
      </c>
      <c r="K16" s="243"/>
      <c r="L16" s="243"/>
      <c r="M16" s="244">
        <f>SUM(D16:K16)</f>
        <v>1855188</v>
      </c>
      <c r="N16" s="273"/>
      <c r="O16" s="273"/>
      <c r="P16" s="245"/>
      <c r="Q16" s="240"/>
      <c r="R16" s="240"/>
      <c r="S16" s="251"/>
      <c r="T16" s="247"/>
      <c r="U16" s="247"/>
      <c r="V16" s="251"/>
      <c r="W16" s="247"/>
      <c r="X16" s="274"/>
      <c r="Y16" s="251"/>
      <c r="Z16" s="247"/>
      <c r="AA16" s="247"/>
      <c r="AB16" s="251"/>
    </row>
    <row r="17" spans="1:28" ht="19.5" customHeight="1">
      <c r="A17" s="241" t="s">
        <v>729</v>
      </c>
      <c r="B17" s="73" t="s">
        <v>730</v>
      </c>
      <c r="C17" s="242" t="s">
        <v>13</v>
      </c>
      <c r="D17" s="243">
        <v>632033</v>
      </c>
      <c r="E17" s="243">
        <v>110925</v>
      </c>
      <c r="F17" s="243">
        <v>7185000</v>
      </c>
      <c r="G17" s="243"/>
      <c r="H17" s="243">
        <v>3200000</v>
      </c>
      <c r="I17" s="243">
        <v>5400000</v>
      </c>
      <c r="J17" s="243"/>
      <c r="K17" s="243">
        <v>38321351</v>
      </c>
      <c r="L17" s="243"/>
      <c r="M17" s="244">
        <f>SUM(D17:K17)</f>
        <v>54849309</v>
      </c>
      <c r="N17" s="273"/>
      <c r="O17" s="273"/>
      <c r="P17" s="245"/>
      <c r="Q17" s="240"/>
      <c r="R17" s="240"/>
      <c r="S17" s="251"/>
      <c r="T17" s="247"/>
      <c r="U17" s="247"/>
      <c r="V17" s="251"/>
      <c r="W17" s="247"/>
      <c r="X17" s="274"/>
      <c r="Y17" s="251"/>
      <c r="Z17" s="247"/>
      <c r="AA17" s="247"/>
      <c r="AB17" s="251"/>
    </row>
    <row r="18" spans="1:28" s="234" customFormat="1" ht="19.5" customHeight="1">
      <c r="A18" s="263" t="s">
        <v>205</v>
      </c>
      <c r="B18" s="263" t="s">
        <v>24</v>
      </c>
      <c r="C18" s="264"/>
      <c r="D18" s="265">
        <f>SUM(D15:D17)</f>
        <v>5968015</v>
      </c>
      <c r="E18" s="265">
        <f aca="true" t="shared" si="1" ref="E18:L18">SUM(E15:E17)</f>
        <v>863638</v>
      </c>
      <c r="F18" s="265">
        <f t="shared" si="1"/>
        <v>8390598</v>
      </c>
      <c r="G18" s="265">
        <f t="shared" si="1"/>
        <v>0</v>
      </c>
      <c r="H18" s="265">
        <f t="shared" si="1"/>
        <v>3200000</v>
      </c>
      <c r="I18" s="265">
        <f t="shared" si="1"/>
        <v>5400000</v>
      </c>
      <c r="J18" s="265">
        <f t="shared" si="1"/>
        <v>698500</v>
      </c>
      <c r="K18" s="265">
        <f t="shared" si="1"/>
        <v>38321351</v>
      </c>
      <c r="L18" s="265">
        <f t="shared" si="1"/>
        <v>0</v>
      </c>
      <c r="M18" s="265">
        <f>SUM(M15:M17)</f>
        <v>62842102</v>
      </c>
      <c r="N18" s="275"/>
      <c r="O18" s="275"/>
      <c r="P18" s="276"/>
      <c r="Q18" s="277"/>
      <c r="R18" s="277"/>
      <c r="S18" s="269"/>
      <c r="T18" s="277"/>
      <c r="U18" s="277"/>
      <c r="V18" s="269"/>
      <c r="W18" s="278"/>
      <c r="X18" s="278"/>
      <c r="Y18" s="269"/>
      <c r="Z18" s="277"/>
      <c r="AA18" s="277"/>
      <c r="AB18" s="269"/>
    </row>
    <row r="19" spans="1:28" ht="11.25" customHeight="1">
      <c r="A19" s="241"/>
      <c r="B19" s="242"/>
      <c r="C19" s="242"/>
      <c r="D19" s="243"/>
      <c r="E19" s="243"/>
      <c r="F19" s="243"/>
      <c r="G19" s="243"/>
      <c r="H19" s="243"/>
      <c r="I19" s="243"/>
      <c r="J19" s="243"/>
      <c r="K19" s="243"/>
      <c r="L19" s="243"/>
      <c r="M19" s="244"/>
      <c r="N19" s="273"/>
      <c r="O19" s="273"/>
      <c r="P19" s="246"/>
      <c r="Q19" s="240"/>
      <c r="R19" s="240"/>
      <c r="S19" s="251"/>
      <c r="T19" s="240"/>
      <c r="U19" s="240"/>
      <c r="V19" s="251"/>
      <c r="W19" s="247"/>
      <c r="X19" s="247"/>
      <c r="Y19" s="251"/>
      <c r="Z19" s="240"/>
      <c r="AA19" s="240"/>
      <c r="AB19" s="251"/>
    </row>
    <row r="20" spans="1:52" s="261" customFormat="1" ht="19.5" customHeight="1">
      <c r="A20" s="255" t="s">
        <v>537</v>
      </c>
      <c r="B20" s="486" t="s">
        <v>25</v>
      </c>
      <c r="C20" s="256" t="s">
        <v>13</v>
      </c>
      <c r="D20" s="257"/>
      <c r="E20" s="257"/>
      <c r="F20" s="257">
        <v>1187750</v>
      </c>
      <c r="G20" s="257"/>
      <c r="H20" s="257"/>
      <c r="I20" s="257"/>
      <c r="J20" s="257">
        <v>2487919</v>
      </c>
      <c r="K20" s="257"/>
      <c r="L20" s="257"/>
      <c r="M20" s="279">
        <f>SUM(D20:K20)</f>
        <v>3675669</v>
      </c>
      <c r="N20" s="280"/>
      <c r="O20" s="280"/>
      <c r="P20" s="258"/>
      <c r="Q20" s="259"/>
      <c r="R20" s="259"/>
      <c r="S20" s="281"/>
      <c r="T20" s="260"/>
      <c r="U20" s="260"/>
      <c r="V20" s="281"/>
      <c r="W20" s="260"/>
      <c r="X20" s="282"/>
      <c r="Y20" s="281"/>
      <c r="Z20" s="260"/>
      <c r="AA20" s="260"/>
      <c r="AB20" s="281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283"/>
    </row>
    <row r="21" spans="1:52" s="261" customFormat="1" ht="19.5" customHeight="1">
      <c r="A21" s="284" t="s">
        <v>206</v>
      </c>
      <c r="B21" s="285" t="s">
        <v>26</v>
      </c>
      <c r="C21" s="256"/>
      <c r="D21" s="279">
        <f aca="true" t="shared" si="2" ref="D21:K21">SUM(D20:D20)</f>
        <v>0</v>
      </c>
      <c r="E21" s="279">
        <f t="shared" si="2"/>
        <v>0</v>
      </c>
      <c r="F21" s="279">
        <f t="shared" si="2"/>
        <v>1187750</v>
      </c>
      <c r="G21" s="279">
        <f t="shared" si="2"/>
        <v>0</v>
      </c>
      <c r="H21" s="279">
        <f t="shared" si="2"/>
        <v>0</v>
      </c>
      <c r="I21" s="279">
        <f t="shared" si="2"/>
        <v>0</v>
      </c>
      <c r="J21" s="279">
        <f t="shared" si="2"/>
        <v>2487919</v>
      </c>
      <c r="K21" s="279">
        <f t="shared" si="2"/>
        <v>0</v>
      </c>
      <c r="L21" s="279">
        <f>SUM(L20:L20)</f>
        <v>0</v>
      </c>
      <c r="M21" s="331">
        <f>SUM(M20:M20)</f>
        <v>3675669</v>
      </c>
      <c r="N21" s="280"/>
      <c r="O21" s="280"/>
      <c r="P21" s="258"/>
      <c r="Q21" s="259"/>
      <c r="R21" s="259"/>
      <c r="S21" s="281"/>
      <c r="T21" s="260"/>
      <c r="U21" s="260"/>
      <c r="V21" s="281"/>
      <c r="W21" s="260"/>
      <c r="X21" s="282"/>
      <c r="Y21" s="281"/>
      <c r="Z21" s="260"/>
      <c r="AA21" s="260"/>
      <c r="AB21" s="281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283"/>
      <c r="AT21" s="283"/>
      <c r="AU21" s="283"/>
      <c r="AV21" s="283"/>
      <c r="AW21" s="283"/>
      <c r="AX21" s="283"/>
      <c r="AY21" s="283"/>
      <c r="AZ21" s="283"/>
    </row>
    <row r="22" spans="1:28" ht="12.75" customHeight="1">
      <c r="A22" s="241"/>
      <c r="B22" s="242"/>
      <c r="C22" s="242"/>
      <c r="D22" s="244"/>
      <c r="E22" s="244"/>
      <c r="F22" s="243"/>
      <c r="G22" s="243"/>
      <c r="H22" s="243"/>
      <c r="I22" s="244"/>
      <c r="J22" s="244"/>
      <c r="K22" s="244"/>
      <c r="L22" s="244"/>
      <c r="M22" s="244"/>
      <c r="N22" s="249"/>
      <c r="O22" s="249"/>
      <c r="P22" s="286"/>
      <c r="Q22" s="250"/>
      <c r="R22" s="250"/>
      <c r="S22" s="251"/>
      <c r="T22" s="250"/>
      <c r="U22" s="250"/>
      <c r="V22" s="251"/>
      <c r="W22" s="252"/>
      <c r="X22" s="252"/>
      <c r="Y22" s="253"/>
      <c r="Z22" s="250"/>
      <c r="AA22" s="250"/>
      <c r="AB22" s="251"/>
    </row>
    <row r="23" spans="1:28" ht="19.5" customHeight="1">
      <c r="A23" s="241" t="s">
        <v>27</v>
      </c>
      <c r="B23" s="73" t="s">
        <v>28</v>
      </c>
      <c r="C23" s="242" t="s">
        <v>13</v>
      </c>
      <c r="D23" s="243"/>
      <c r="E23" s="243"/>
      <c r="F23" s="243">
        <v>2376661</v>
      </c>
      <c r="G23" s="243"/>
      <c r="H23" s="243"/>
      <c r="I23" s="243"/>
      <c r="J23" s="243"/>
      <c r="K23" s="243"/>
      <c r="L23" s="243"/>
      <c r="M23" s="244">
        <f>SUM(D23:K23)</f>
        <v>2376661</v>
      </c>
      <c r="N23" s="273"/>
      <c r="O23" s="273"/>
      <c r="P23" s="246"/>
      <c r="Q23" s="240"/>
      <c r="R23" s="240"/>
      <c r="S23" s="251"/>
      <c r="T23" s="247"/>
      <c r="U23" s="247"/>
      <c r="V23" s="251"/>
      <c r="W23" s="247"/>
      <c r="X23" s="247"/>
      <c r="Y23" s="251"/>
      <c r="Z23" s="247"/>
      <c r="AA23" s="247"/>
      <c r="AB23" s="251"/>
    </row>
    <row r="24" spans="1:52" ht="19.5" customHeight="1">
      <c r="A24" s="241" t="s">
        <v>29</v>
      </c>
      <c r="B24" s="73" t="s">
        <v>30</v>
      </c>
      <c r="C24" s="242" t="s">
        <v>13</v>
      </c>
      <c r="D24" s="243">
        <v>2550499</v>
      </c>
      <c r="E24" s="243">
        <v>544117</v>
      </c>
      <c r="F24" s="243">
        <v>2294527</v>
      </c>
      <c r="G24" s="243"/>
      <c r="H24" s="243"/>
      <c r="I24" s="243"/>
      <c r="J24" s="243"/>
      <c r="K24" s="243"/>
      <c r="L24" s="243"/>
      <c r="M24" s="244">
        <f>SUM(D24:K24)</f>
        <v>5389143</v>
      </c>
      <c r="N24" s="273"/>
      <c r="O24" s="273"/>
      <c r="P24" s="245"/>
      <c r="Q24" s="240"/>
      <c r="R24" s="240"/>
      <c r="S24" s="251"/>
      <c r="T24" s="247"/>
      <c r="U24" s="247"/>
      <c r="V24" s="251"/>
      <c r="W24" s="247"/>
      <c r="X24" s="252"/>
      <c r="Y24" s="251"/>
      <c r="Z24" s="247"/>
      <c r="AA24" s="247"/>
      <c r="AB24" s="251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</row>
    <row r="25" spans="1:28" ht="19.5" customHeight="1">
      <c r="A25" s="241" t="s">
        <v>532</v>
      </c>
      <c r="B25" s="73" t="s">
        <v>31</v>
      </c>
      <c r="C25" s="242" t="s">
        <v>13</v>
      </c>
      <c r="D25" s="243">
        <v>2661673</v>
      </c>
      <c r="E25" s="243">
        <v>590078</v>
      </c>
      <c r="F25" s="243">
        <v>4704267</v>
      </c>
      <c r="G25" s="243"/>
      <c r="H25" s="243">
        <v>515396</v>
      </c>
      <c r="I25" s="243">
        <v>804100</v>
      </c>
      <c r="J25" s="243"/>
      <c r="K25" s="243"/>
      <c r="L25" s="243"/>
      <c r="M25" s="244">
        <f>SUM(D25:K25)</f>
        <v>9275514</v>
      </c>
      <c r="N25" s="273"/>
      <c r="O25" s="273"/>
      <c r="P25" s="245"/>
      <c r="Q25" s="240"/>
      <c r="R25" s="240"/>
      <c r="S25" s="251"/>
      <c r="T25" s="247"/>
      <c r="U25" s="247"/>
      <c r="V25" s="251"/>
      <c r="W25" s="247"/>
      <c r="X25" s="274"/>
      <c r="Y25" s="251"/>
      <c r="Z25" s="247"/>
      <c r="AA25" s="247"/>
      <c r="AB25" s="251"/>
    </row>
    <row r="26" spans="1:28" s="234" customFormat="1" ht="19.5" customHeight="1">
      <c r="A26" s="287" t="s">
        <v>207</v>
      </c>
      <c r="B26" s="263" t="s">
        <v>32</v>
      </c>
      <c r="C26" s="264"/>
      <c r="D26" s="265">
        <f aca="true" t="shared" si="3" ref="D26:K26">SUM(D23:D25)</f>
        <v>5212172</v>
      </c>
      <c r="E26" s="265">
        <f t="shared" si="3"/>
        <v>1134195</v>
      </c>
      <c r="F26" s="265">
        <f t="shared" si="3"/>
        <v>9375455</v>
      </c>
      <c r="G26" s="265">
        <f t="shared" si="3"/>
        <v>0</v>
      </c>
      <c r="H26" s="265">
        <f t="shared" si="3"/>
        <v>515396</v>
      </c>
      <c r="I26" s="265">
        <f t="shared" si="3"/>
        <v>804100</v>
      </c>
      <c r="J26" s="265">
        <f t="shared" si="3"/>
        <v>0</v>
      </c>
      <c r="K26" s="265">
        <f t="shared" si="3"/>
        <v>0</v>
      </c>
      <c r="L26" s="265">
        <f>SUM(L23:L25)</f>
        <v>0</v>
      </c>
      <c r="M26" s="265">
        <f>SUM(M23:M25)</f>
        <v>17041318</v>
      </c>
      <c r="N26" s="275"/>
      <c r="O26" s="275"/>
      <c r="P26" s="266"/>
      <c r="Q26" s="277"/>
      <c r="R26" s="277"/>
      <c r="S26" s="269"/>
      <c r="T26" s="278"/>
      <c r="U26" s="278"/>
      <c r="V26" s="269"/>
      <c r="W26" s="278"/>
      <c r="X26" s="288"/>
      <c r="Y26" s="269"/>
      <c r="Z26" s="278"/>
      <c r="AA26" s="278"/>
      <c r="AB26" s="269"/>
    </row>
    <row r="27" spans="1:28" ht="8.25" customHeight="1">
      <c r="A27" s="241"/>
      <c r="B27" s="242"/>
      <c r="C27" s="242"/>
      <c r="D27" s="243"/>
      <c r="E27" s="243"/>
      <c r="F27" s="243"/>
      <c r="G27" s="243"/>
      <c r="H27" s="243"/>
      <c r="I27" s="243"/>
      <c r="J27" s="243"/>
      <c r="K27" s="243"/>
      <c r="L27" s="243"/>
      <c r="M27" s="244"/>
      <c r="N27" s="273"/>
      <c r="O27" s="273"/>
      <c r="P27" s="245"/>
      <c r="Q27" s="240"/>
      <c r="R27" s="240"/>
      <c r="S27" s="251"/>
      <c r="T27" s="247"/>
      <c r="U27" s="247"/>
      <c r="V27" s="251"/>
      <c r="W27" s="247"/>
      <c r="X27" s="274"/>
      <c r="Y27" s="251"/>
      <c r="Z27" s="247"/>
      <c r="AA27" s="247"/>
      <c r="AB27" s="251"/>
    </row>
    <row r="28" spans="1:28" ht="19.5" customHeight="1">
      <c r="A28" s="241" t="s">
        <v>33</v>
      </c>
      <c r="B28" s="73" t="s">
        <v>34</v>
      </c>
      <c r="C28" s="242" t="s">
        <v>13</v>
      </c>
      <c r="D28" s="243">
        <v>14696112</v>
      </c>
      <c r="E28" s="243">
        <v>3021443</v>
      </c>
      <c r="F28" s="243">
        <v>3384091</v>
      </c>
      <c r="G28" s="243"/>
      <c r="H28" s="243"/>
      <c r="I28" s="243">
        <v>643861</v>
      </c>
      <c r="J28" s="243"/>
      <c r="K28" s="243"/>
      <c r="L28" s="243"/>
      <c r="M28" s="244">
        <f>SUM(D28:K28)</f>
        <v>21745507</v>
      </c>
      <c r="N28" s="273"/>
      <c r="O28" s="273"/>
      <c r="P28" s="245"/>
      <c r="Q28" s="247"/>
      <c r="R28" s="247"/>
      <c r="S28" s="251"/>
      <c r="T28" s="247"/>
      <c r="U28" s="247"/>
      <c r="V28" s="251"/>
      <c r="W28" s="247"/>
      <c r="X28" s="274"/>
      <c r="Y28" s="251"/>
      <c r="Z28" s="247"/>
      <c r="AA28" s="247"/>
      <c r="AB28" s="251"/>
    </row>
    <row r="29" spans="1:28" ht="19.5" customHeight="1">
      <c r="A29" s="241" t="s">
        <v>35</v>
      </c>
      <c r="B29" s="73" t="s">
        <v>36</v>
      </c>
      <c r="C29" s="242" t="s">
        <v>13</v>
      </c>
      <c r="D29" s="243">
        <v>438934</v>
      </c>
      <c r="E29" s="243">
        <v>94794</v>
      </c>
      <c r="F29" s="243">
        <v>7408476</v>
      </c>
      <c r="G29" s="243"/>
      <c r="H29" s="243">
        <v>12825</v>
      </c>
      <c r="I29" s="243"/>
      <c r="J29" s="243"/>
      <c r="K29" s="243"/>
      <c r="L29" s="243"/>
      <c r="M29" s="244">
        <f>SUM(D29:K29)</f>
        <v>7955029</v>
      </c>
      <c r="N29" s="273"/>
      <c r="O29" s="273"/>
      <c r="P29" s="245"/>
      <c r="Q29" s="247"/>
      <c r="R29" s="247"/>
      <c r="S29" s="251"/>
      <c r="T29" s="247"/>
      <c r="U29" s="247"/>
      <c r="V29" s="251"/>
      <c r="W29" s="247"/>
      <c r="X29" s="274"/>
      <c r="Y29" s="251"/>
      <c r="Z29" s="247"/>
      <c r="AA29" s="247"/>
      <c r="AB29" s="251"/>
    </row>
    <row r="30" spans="1:28" ht="19.5" customHeight="1">
      <c r="A30" s="241" t="s">
        <v>37</v>
      </c>
      <c r="B30" s="73" t="s">
        <v>38</v>
      </c>
      <c r="C30" s="242" t="s">
        <v>13</v>
      </c>
      <c r="D30" s="243">
        <v>3517916</v>
      </c>
      <c r="E30" s="243">
        <v>720733</v>
      </c>
      <c r="F30" s="243">
        <v>500871</v>
      </c>
      <c r="G30" s="243"/>
      <c r="H30" s="243"/>
      <c r="I30" s="243">
        <v>435610</v>
      </c>
      <c r="J30" s="243"/>
      <c r="K30" s="243"/>
      <c r="L30" s="243"/>
      <c r="M30" s="244">
        <f>SUM(D30:K30)</f>
        <v>5175130</v>
      </c>
      <c r="N30" s="273"/>
      <c r="O30" s="273"/>
      <c r="P30" s="245"/>
      <c r="Q30" s="247"/>
      <c r="R30" s="247"/>
      <c r="S30" s="251"/>
      <c r="T30" s="247"/>
      <c r="U30" s="247"/>
      <c r="V30" s="251"/>
      <c r="W30" s="247"/>
      <c r="X30" s="274"/>
      <c r="Y30" s="251"/>
      <c r="Z30" s="247"/>
      <c r="AA30" s="247"/>
      <c r="AB30" s="251"/>
    </row>
    <row r="31" spans="1:28" s="234" customFormat="1" ht="19.5" customHeight="1">
      <c r="A31" s="287" t="s">
        <v>208</v>
      </c>
      <c r="B31" s="263" t="s">
        <v>39</v>
      </c>
      <c r="C31" s="264"/>
      <c r="D31" s="265">
        <f aca="true" t="shared" si="4" ref="D31:M31">SUM(D28:D30)</f>
        <v>18652962</v>
      </c>
      <c r="E31" s="265">
        <f t="shared" si="4"/>
        <v>3836970</v>
      </c>
      <c r="F31" s="265">
        <f t="shared" si="4"/>
        <v>11293438</v>
      </c>
      <c r="G31" s="265">
        <f t="shared" si="4"/>
        <v>0</v>
      </c>
      <c r="H31" s="265">
        <f t="shared" si="4"/>
        <v>12825</v>
      </c>
      <c r="I31" s="265">
        <f t="shared" si="4"/>
        <v>1079471</v>
      </c>
      <c r="J31" s="265">
        <f t="shared" si="4"/>
        <v>0</v>
      </c>
      <c r="K31" s="265">
        <f t="shared" si="4"/>
        <v>0</v>
      </c>
      <c r="L31" s="265">
        <f t="shared" si="4"/>
        <v>0</v>
      </c>
      <c r="M31" s="265">
        <f t="shared" si="4"/>
        <v>34875666</v>
      </c>
      <c r="N31" s="266"/>
      <c r="O31" s="266"/>
      <c r="P31" s="266"/>
      <c r="Q31" s="278"/>
      <c r="R31" s="278"/>
      <c r="S31" s="269"/>
      <c r="T31" s="278"/>
      <c r="U31" s="278"/>
      <c r="V31" s="269"/>
      <c r="W31" s="278"/>
      <c r="X31" s="288"/>
      <c r="Y31" s="269"/>
      <c r="Z31" s="278"/>
      <c r="AA31" s="278"/>
      <c r="AB31" s="269"/>
    </row>
    <row r="32" spans="1:28" ht="11.25" customHeight="1">
      <c r="A32" s="241"/>
      <c r="B32" s="242"/>
      <c r="C32" s="242"/>
      <c r="D32" s="243"/>
      <c r="E32" s="243"/>
      <c r="F32" s="243"/>
      <c r="G32" s="243"/>
      <c r="H32" s="243"/>
      <c r="I32" s="243"/>
      <c r="J32" s="243"/>
      <c r="K32" s="243"/>
      <c r="L32" s="243"/>
      <c r="M32" s="244"/>
      <c r="N32" s="245"/>
      <c r="O32" s="245"/>
      <c r="P32" s="245"/>
      <c r="Q32" s="247"/>
      <c r="R32" s="247"/>
      <c r="S32" s="251"/>
      <c r="T32" s="247"/>
      <c r="U32" s="247"/>
      <c r="V32" s="251"/>
      <c r="W32" s="247"/>
      <c r="X32" s="274"/>
      <c r="Y32" s="251"/>
      <c r="Z32" s="247"/>
      <c r="AA32" s="247"/>
      <c r="AB32" s="251"/>
    </row>
    <row r="33" spans="1:28" ht="19.5" customHeight="1">
      <c r="A33" s="241" t="s">
        <v>536</v>
      </c>
      <c r="B33" s="73" t="s">
        <v>40</v>
      </c>
      <c r="C33" s="242" t="s">
        <v>13</v>
      </c>
      <c r="D33" s="243">
        <v>80925</v>
      </c>
      <c r="E33" s="243">
        <v>14201</v>
      </c>
      <c r="F33" s="243">
        <v>2229821</v>
      </c>
      <c r="G33" s="243"/>
      <c r="H33" s="243">
        <v>7067000</v>
      </c>
      <c r="I33" s="243"/>
      <c r="J33" s="243"/>
      <c r="K33" s="243">
        <v>810000</v>
      </c>
      <c r="L33" s="243"/>
      <c r="M33" s="244">
        <f aca="true" t="shared" si="5" ref="M33:M38">SUM(D33:K33)</f>
        <v>10201947</v>
      </c>
      <c r="N33" s="273"/>
      <c r="O33" s="273"/>
      <c r="P33" s="245"/>
      <c r="Q33" s="240"/>
      <c r="R33" s="240"/>
      <c r="S33" s="251"/>
      <c r="T33" s="247"/>
      <c r="U33" s="247"/>
      <c r="V33" s="251"/>
      <c r="W33" s="247"/>
      <c r="X33" s="274"/>
      <c r="Y33" s="251"/>
      <c r="Z33" s="247"/>
      <c r="AA33" s="247"/>
      <c r="AB33" s="251"/>
    </row>
    <row r="34" spans="1:28" ht="19.5" customHeight="1">
      <c r="A34" s="241" t="s">
        <v>574</v>
      </c>
      <c r="B34" s="73" t="s">
        <v>575</v>
      </c>
      <c r="C34" s="242" t="s">
        <v>13</v>
      </c>
      <c r="D34" s="243"/>
      <c r="E34" s="243"/>
      <c r="F34" s="243">
        <v>409662</v>
      </c>
      <c r="G34" s="243"/>
      <c r="H34" s="243"/>
      <c r="I34" s="243"/>
      <c r="J34" s="243"/>
      <c r="K34" s="243"/>
      <c r="L34" s="243"/>
      <c r="M34" s="244">
        <f t="shared" si="5"/>
        <v>409662</v>
      </c>
      <c r="N34" s="273"/>
      <c r="O34" s="273"/>
      <c r="P34" s="245"/>
      <c r="Q34" s="240"/>
      <c r="R34" s="240"/>
      <c r="S34" s="251"/>
      <c r="T34" s="247"/>
      <c r="U34" s="247"/>
      <c r="V34" s="251"/>
      <c r="W34" s="247"/>
      <c r="X34" s="274"/>
      <c r="Y34" s="251"/>
      <c r="Z34" s="247"/>
      <c r="AA34" s="247"/>
      <c r="AB34" s="251"/>
    </row>
    <row r="35" spans="1:28" ht="19.5" customHeight="1">
      <c r="A35" s="241" t="s">
        <v>41</v>
      </c>
      <c r="B35" s="73" t="s">
        <v>42</v>
      </c>
      <c r="C35" s="242" t="s">
        <v>13</v>
      </c>
      <c r="D35" s="243"/>
      <c r="E35" s="243"/>
      <c r="F35" s="243">
        <v>18734</v>
      </c>
      <c r="G35" s="243"/>
      <c r="H35" s="243"/>
      <c r="I35" s="243"/>
      <c r="J35" s="243"/>
      <c r="K35" s="243"/>
      <c r="L35" s="243"/>
      <c r="M35" s="244">
        <f t="shared" si="5"/>
        <v>18734</v>
      </c>
      <c r="N35" s="273"/>
      <c r="O35" s="273"/>
      <c r="P35" s="245"/>
      <c r="Q35" s="240"/>
      <c r="R35" s="240"/>
      <c r="S35" s="251"/>
      <c r="T35" s="247"/>
      <c r="U35" s="247"/>
      <c r="V35" s="251"/>
      <c r="W35" s="247"/>
      <c r="X35" s="274"/>
      <c r="Y35" s="251"/>
      <c r="Z35" s="247"/>
      <c r="AA35" s="247"/>
      <c r="AB35" s="251"/>
    </row>
    <row r="36" spans="1:28" ht="19.5" customHeight="1">
      <c r="A36" s="241" t="s">
        <v>43</v>
      </c>
      <c r="B36" s="73" t="s">
        <v>44</v>
      </c>
      <c r="C36" s="242" t="s">
        <v>13</v>
      </c>
      <c r="D36" s="243"/>
      <c r="E36" s="243"/>
      <c r="F36" s="243">
        <v>229398</v>
      </c>
      <c r="G36" s="243"/>
      <c r="H36" s="243"/>
      <c r="I36" s="243"/>
      <c r="J36" s="243">
        <v>215477</v>
      </c>
      <c r="K36" s="243"/>
      <c r="L36" s="243"/>
      <c r="M36" s="244">
        <f t="shared" si="5"/>
        <v>444875</v>
      </c>
      <c r="N36" s="273"/>
      <c r="O36" s="273"/>
      <c r="P36" s="245"/>
      <c r="Q36" s="240"/>
      <c r="R36" s="240"/>
      <c r="S36" s="251"/>
      <c r="T36" s="247"/>
      <c r="U36" s="247"/>
      <c r="V36" s="251"/>
      <c r="W36" s="247"/>
      <c r="X36" s="274"/>
      <c r="Y36" s="251"/>
      <c r="Z36" s="247"/>
      <c r="AA36" s="247"/>
      <c r="AB36" s="251"/>
    </row>
    <row r="37" spans="1:28" ht="19.5" customHeight="1">
      <c r="A37" s="241" t="s">
        <v>534</v>
      </c>
      <c r="B37" s="73" t="s">
        <v>45</v>
      </c>
      <c r="C37" s="242" t="s">
        <v>13</v>
      </c>
      <c r="D37" s="243">
        <v>4752688</v>
      </c>
      <c r="E37" s="243">
        <v>1000170</v>
      </c>
      <c r="F37" s="243">
        <v>8477665</v>
      </c>
      <c r="G37" s="243"/>
      <c r="H37" s="243">
        <v>50000</v>
      </c>
      <c r="I37" s="243">
        <v>2194074</v>
      </c>
      <c r="J37" s="243">
        <v>626866</v>
      </c>
      <c r="K37" s="243"/>
      <c r="L37" s="243"/>
      <c r="M37" s="244">
        <f t="shared" si="5"/>
        <v>17101463</v>
      </c>
      <c r="N37" s="273"/>
      <c r="O37" s="273"/>
      <c r="P37" s="245"/>
      <c r="Q37" s="240"/>
      <c r="R37" s="240"/>
      <c r="S37" s="251"/>
      <c r="T37" s="247"/>
      <c r="U37" s="247"/>
      <c r="V37" s="251"/>
      <c r="W37" s="247"/>
      <c r="X37" s="274"/>
      <c r="Y37" s="251"/>
      <c r="Z37" s="247"/>
      <c r="AA37" s="247"/>
      <c r="AB37" s="251"/>
    </row>
    <row r="38" spans="1:28" ht="19.5" customHeight="1">
      <c r="A38" s="241" t="s">
        <v>576</v>
      </c>
      <c r="B38" s="73" t="s">
        <v>577</v>
      </c>
      <c r="C38" s="242" t="s">
        <v>578</v>
      </c>
      <c r="D38" s="243"/>
      <c r="E38" s="243"/>
      <c r="F38" s="243"/>
      <c r="G38" s="243"/>
      <c r="H38" s="243">
        <v>740717</v>
      </c>
      <c r="I38" s="243"/>
      <c r="J38" s="243"/>
      <c r="K38" s="243"/>
      <c r="L38" s="243"/>
      <c r="M38" s="244">
        <f t="shared" si="5"/>
        <v>740717</v>
      </c>
      <c r="N38" s="273"/>
      <c r="O38" s="273"/>
      <c r="P38" s="245"/>
      <c r="Q38" s="240"/>
      <c r="R38" s="240"/>
      <c r="S38" s="251"/>
      <c r="T38" s="247"/>
      <c r="U38" s="247"/>
      <c r="V38" s="251"/>
      <c r="W38" s="247"/>
      <c r="X38" s="274"/>
      <c r="Y38" s="251"/>
      <c r="Z38" s="247"/>
      <c r="AA38" s="247"/>
      <c r="AB38" s="251"/>
    </row>
    <row r="39" spans="1:28" s="234" customFormat="1" ht="19.5" customHeight="1">
      <c r="A39" s="287" t="s">
        <v>209</v>
      </c>
      <c r="B39" s="263" t="s">
        <v>46</v>
      </c>
      <c r="C39" s="264"/>
      <c r="D39" s="265">
        <f aca="true" t="shared" si="6" ref="D39:L39">SUM(D33:D38)</f>
        <v>4833613</v>
      </c>
      <c r="E39" s="265">
        <f t="shared" si="6"/>
        <v>1014371</v>
      </c>
      <c r="F39" s="265">
        <f t="shared" si="6"/>
        <v>11365280</v>
      </c>
      <c r="G39" s="265">
        <f t="shared" si="6"/>
        <v>0</v>
      </c>
      <c r="H39" s="265">
        <f t="shared" si="6"/>
        <v>7857717</v>
      </c>
      <c r="I39" s="265">
        <f t="shared" si="6"/>
        <v>2194074</v>
      </c>
      <c r="J39" s="265">
        <f t="shared" si="6"/>
        <v>842343</v>
      </c>
      <c r="K39" s="265">
        <f t="shared" si="6"/>
        <v>810000</v>
      </c>
      <c r="L39" s="265">
        <f t="shared" si="6"/>
        <v>0</v>
      </c>
      <c r="M39" s="265">
        <f>SUM(M33:M38)</f>
        <v>28917398</v>
      </c>
      <c r="N39" s="275"/>
      <c r="O39" s="275"/>
      <c r="P39" s="267"/>
      <c r="Q39" s="268"/>
      <c r="R39" s="268"/>
      <c r="S39" s="269"/>
      <c r="T39" s="268"/>
      <c r="U39" s="268"/>
      <c r="V39" s="269"/>
      <c r="W39" s="270"/>
      <c r="X39" s="270"/>
      <c r="Y39" s="269"/>
      <c r="Z39" s="272"/>
      <c r="AA39" s="272"/>
      <c r="AB39" s="269"/>
    </row>
    <row r="40" spans="1:28" ht="12.75" customHeight="1">
      <c r="A40" s="289"/>
      <c r="B40" s="290"/>
      <c r="C40" s="290"/>
      <c r="D40" s="243"/>
      <c r="E40" s="243"/>
      <c r="F40" s="243"/>
      <c r="G40" s="243"/>
      <c r="H40" s="243"/>
      <c r="I40" s="243"/>
      <c r="J40" s="243"/>
      <c r="K40" s="243"/>
      <c r="L40" s="243"/>
      <c r="M40" s="244"/>
      <c r="N40" s="273"/>
      <c r="O40" s="273"/>
      <c r="P40" s="245"/>
      <c r="Q40" s="240"/>
      <c r="R40" s="240"/>
      <c r="S40" s="251"/>
      <c r="T40" s="247"/>
      <c r="U40" s="247"/>
      <c r="V40" s="251"/>
      <c r="W40" s="247"/>
      <c r="X40" s="274"/>
      <c r="Y40" s="251"/>
      <c r="Z40" s="247"/>
      <c r="AA40" s="247"/>
      <c r="AB40" s="251"/>
    </row>
    <row r="41" spans="1:28" ht="19.5" customHeight="1">
      <c r="A41" s="241" t="s">
        <v>843</v>
      </c>
      <c r="B41" s="73" t="s">
        <v>844</v>
      </c>
      <c r="C41" s="242" t="s">
        <v>13</v>
      </c>
      <c r="D41" s="243">
        <v>345001</v>
      </c>
      <c r="E41" s="243">
        <v>67275</v>
      </c>
      <c r="F41" s="243">
        <v>86360</v>
      </c>
      <c r="G41" s="243"/>
      <c r="H41" s="243"/>
      <c r="I41" s="243"/>
      <c r="J41" s="243"/>
      <c r="K41" s="243"/>
      <c r="L41" s="243"/>
      <c r="M41" s="244">
        <f>SUM(D41:K41)</f>
        <v>498636</v>
      </c>
      <c r="N41" s="273"/>
      <c r="O41" s="273"/>
      <c r="P41" s="245"/>
      <c r="Q41" s="240"/>
      <c r="R41" s="240"/>
      <c r="S41" s="251"/>
      <c r="T41" s="247"/>
      <c r="U41" s="247"/>
      <c r="V41" s="251"/>
      <c r="W41" s="247"/>
      <c r="X41" s="274"/>
      <c r="Y41" s="251"/>
      <c r="Z41" s="247"/>
      <c r="AA41" s="247"/>
      <c r="AB41" s="251"/>
    </row>
    <row r="42" spans="1:28" ht="19.5" customHeight="1">
      <c r="A42" s="241" t="s">
        <v>579</v>
      </c>
      <c r="B42" s="73" t="s">
        <v>580</v>
      </c>
      <c r="C42" s="242" t="s">
        <v>13</v>
      </c>
      <c r="D42" s="243">
        <v>0</v>
      </c>
      <c r="E42" s="243">
        <v>0</v>
      </c>
      <c r="F42" s="243">
        <v>673546</v>
      </c>
      <c r="G42" s="243"/>
      <c r="H42" s="243"/>
      <c r="I42" s="243">
        <v>17092491</v>
      </c>
      <c r="J42" s="243"/>
      <c r="K42" s="243"/>
      <c r="L42" s="243"/>
      <c r="M42" s="244">
        <f>SUM(D42:K42)</f>
        <v>17766037</v>
      </c>
      <c r="N42" s="273"/>
      <c r="O42" s="273"/>
      <c r="P42" s="245"/>
      <c r="Q42" s="240"/>
      <c r="R42" s="240"/>
      <c r="S42" s="251"/>
      <c r="T42" s="247"/>
      <c r="U42" s="247"/>
      <c r="V42" s="251"/>
      <c r="W42" s="247"/>
      <c r="X42" s="274"/>
      <c r="Y42" s="251"/>
      <c r="Z42" s="247"/>
      <c r="AA42" s="247"/>
      <c r="AB42" s="251"/>
    </row>
    <row r="43" spans="1:28" s="234" customFormat="1" ht="19.5" customHeight="1">
      <c r="A43" s="287" t="s">
        <v>210</v>
      </c>
      <c r="B43" s="263" t="s">
        <v>47</v>
      </c>
      <c r="C43" s="264"/>
      <c r="D43" s="265">
        <f aca="true" t="shared" si="7" ref="D43:M43">SUM(D41:D42)</f>
        <v>345001</v>
      </c>
      <c r="E43" s="265">
        <f t="shared" si="7"/>
        <v>67275</v>
      </c>
      <c r="F43" s="265">
        <f t="shared" si="7"/>
        <v>759906</v>
      </c>
      <c r="G43" s="265">
        <f t="shared" si="7"/>
        <v>0</v>
      </c>
      <c r="H43" s="265">
        <f t="shared" si="7"/>
        <v>0</v>
      </c>
      <c r="I43" s="265">
        <f t="shared" si="7"/>
        <v>17092491</v>
      </c>
      <c r="J43" s="265">
        <f t="shared" si="7"/>
        <v>0</v>
      </c>
      <c r="K43" s="265">
        <f t="shared" si="7"/>
        <v>0</v>
      </c>
      <c r="L43" s="265">
        <f>SUM(L41:L42)</f>
        <v>0</v>
      </c>
      <c r="M43" s="265">
        <f t="shared" si="7"/>
        <v>18264673</v>
      </c>
      <c r="N43" s="275"/>
      <c r="O43" s="275"/>
      <c r="P43" s="267"/>
      <c r="Q43" s="268"/>
      <c r="R43" s="268"/>
      <c r="S43" s="269"/>
      <c r="T43" s="268"/>
      <c r="U43" s="268"/>
      <c r="V43" s="269"/>
      <c r="W43" s="270"/>
      <c r="X43" s="270"/>
      <c r="Y43" s="269"/>
      <c r="Z43" s="272"/>
      <c r="AA43" s="272"/>
      <c r="AB43" s="269"/>
    </row>
    <row r="44" spans="1:28" ht="14.25" customHeight="1">
      <c r="A44" s="241"/>
      <c r="B44" s="242"/>
      <c r="C44" s="242"/>
      <c r="D44" s="243"/>
      <c r="E44" s="243"/>
      <c r="F44" s="243"/>
      <c r="G44" s="243"/>
      <c r="H44" s="243"/>
      <c r="I44" s="243"/>
      <c r="J44" s="243"/>
      <c r="K44" s="243"/>
      <c r="L44" s="243"/>
      <c r="M44" s="244"/>
      <c r="N44" s="273"/>
      <c r="O44" s="273"/>
      <c r="P44" s="245"/>
      <c r="Q44" s="240"/>
      <c r="R44" s="240"/>
      <c r="S44" s="251"/>
      <c r="T44" s="247"/>
      <c r="U44" s="247"/>
      <c r="V44" s="251"/>
      <c r="W44" s="247"/>
      <c r="X44" s="274"/>
      <c r="Y44" s="251"/>
      <c r="Z44" s="247"/>
      <c r="AA44" s="247"/>
      <c r="AB44" s="251"/>
    </row>
    <row r="45" spans="1:28" ht="19.5" customHeight="1">
      <c r="A45" s="241" t="s">
        <v>845</v>
      </c>
      <c r="B45" s="73" t="s">
        <v>846</v>
      </c>
      <c r="C45" s="242" t="s">
        <v>13</v>
      </c>
      <c r="D45" s="243">
        <v>84269</v>
      </c>
      <c r="E45" s="243">
        <v>14789</v>
      </c>
      <c r="F45" s="243">
        <v>1110354</v>
      </c>
      <c r="G45" s="243"/>
      <c r="H45" s="243"/>
      <c r="I45" s="243">
        <v>6177534</v>
      </c>
      <c r="J45" s="243"/>
      <c r="K45" s="243"/>
      <c r="L45" s="243"/>
      <c r="M45" s="244">
        <f aca="true" t="shared" si="8" ref="M45:M51">SUM(D45:K45)</f>
        <v>7386946</v>
      </c>
      <c r="N45" s="273"/>
      <c r="O45" s="273"/>
      <c r="P45" s="245"/>
      <c r="Q45" s="240"/>
      <c r="R45" s="240"/>
      <c r="S45" s="251"/>
      <c r="T45" s="247"/>
      <c r="U45" s="247"/>
      <c r="V45" s="251"/>
      <c r="W45" s="247"/>
      <c r="X45" s="274"/>
      <c r="Y45" s="251"/>
      <c r="Z45" s="247"/>
      <c r="AA45" s="247"/>
      <c r="AB45" s="251"/>
    </row>
    <row r="46" spans="1:28" ht="19.5" customHeight="1">
      <c r="A46" s="241" t="s">
        <v>696</v>
      </c>
      <c r="B46" s="73" t="s">
        <v>697</v>
      </c>
      <c r="C46" s="242" t="s">
        <v>13</v>
      </c>
      <c r="D46" s="243"/>
      <c r="E46" s="243"/>
      <c r="F46" s="243">
        <v>251240</v>
      </c>
      <c r="G46" s="243"/>
      <c r="H46" s="243"/>
      <c r="I46" s="243"/>
      <c r="J46" s="243"/>
      <c r="K46" s="243"/>
      <c r="L46" s="243"/>
      <c r="M46" s="244">
        <f t="shared" si="8"/>
        <v>251240</v>
      </c>
      <c r="N46" s="273"/>
      <c r="O46" s="273"/>
      <c r="P46" s="245"/>
      <c r="Q46" s="240"/>
      <c r="R46" s="240"/>
      <c r="S46" s="251"/>
      <c r="T46" s="247"/>
      <c r="U46" s="247"/>
      <c r="V46" s="251"/>
      <c r="W46" s="247"/>
      <c r="X46" s="274"/>
      <c r="Y46" s="251"/>
      <c r="Z46" s="247"/>
      <c r="AA46" s="247"/>
      <c r="AB46" s="251"/>
    </row>
    <row r="47" spans="1:28" ht="19.5" customHeight="1">
      <c r="A47" s="241" t="s">
        <v>698</v>
      </c>
      <c r="B47" s="73" t="s">
        <v>699</v>
      </c>
      <c r="C47" s="242" t="s">
        <v>13</v>
      </c>
      <c r="D47" s="243">
        <v>6126229</v>
      </c>
      <c r="E47" s="243">
        <v>1158685</v>
      </c>
      <c r="F47" s="243">
        <v>467549</v>
      </c>
      <c r="G47" s="243"/>
      <c r="H47" s="243"/>
      <c r="I47" s="243">
        <v>311150</v>
      </c>
      <c r="J47" s="243"/>
      <c r="K47" s="243"/>
      <c r="L47" s="243"/>
      <c r="M47" s="244">
        <f t="shared" si="8"/>
        <v>8063613</v>
      </c>
      <c r="N47" s="273"/>
      <c r="O47" s="273"/>
      <c r="P47" s="245"/>
      <c r="Q47" s="240"/>
      <c r="R47" s="240"/>
      <c r="S47" s="251"/>
      <c r="T47" s="247"/>
      <c r="U47" s="247"/>
      <c r="V47" s="251"/>
      <c r="W47" s="247"/>
      <c r="X47" s="274"/>
      <c r="Y47" s="251"/>
      <c r="Z47" s="247"/>
      <c r="AA47" s="247"/>
      <c r="AB47" s="251"/>
    </row>
    <row r="48" spans="1:28" ht="19.5" customHeight="1">
      <c r="A48" s="241" t="s">
        <v>48</v>
      </c>
      <c r="B48" s="73" t="s">
        <v>177</v>
      </c>
      <c r="C48" s="242" t="s">
        <v>13</v>
      </c>
      <c r="D48" s="243"/>
      <c r="E48" s="243"/>
      <c r="F48" s="243"/>
      <c r="G48" s="243">
        <v>272500</v>
      </c>
      <c r="H48" s="243"/>
      <c r="I48" s="243"/>
      <c r="J48" s="243"/>
      <c r="K48" s="243"/>
      <c r="L48" s="243"/>
      <c r="M48" s="244">
        <f t="shared" si="8"/>
        <v>272500</v>
      </c>
      <c r="N48" s="273"/>
      <c r="O48" s="273"/>
      <c r="P48" s="245"/>
      <c r="Q48" s="240"/>
      <c r="R48" s="240"/>
      <c r="S48" s="251"/>
      <c r="T48" s="247"/>
      <c r="U48" s="247"/>
      <c r="V48" s="251"/>
      <c r="W48" s="247"/>
      <c r="X48" s="274"/>
      <c r="Y48" s="251"/>
      <c r="Z48" s="247"/>
      <c r="AA48" s="247"/>
      <c r="AB48" s="251"/>
    </row>
    <row r="49" spans="1:28" ht="19.5" customHeight="1">
      <c r="A49" s="291">
        <v>107051</v>
      </c>
      <c r="B49" s="73" t="s">
        <v>49</v>
      </c>
      <c r="C49" s="242" t="s">
        <v>13</v>
      </c>
      <c r="D49" s="243">
        <v>435875</v>
      </c>
      <c r="E49" s="243">
        <v>109885</v>
      </c>
      <c r="F49" s="243">
        <v>201500</v>
      </c>
      <c r="G49" s="243"/>
      <c r="H49" s="243"/>
      <c r="I49" s="243"/>
      <c r="J49" s="243"/>
      <c r="K49" s="243"/>
      <c r="L49" s="243"/>
      <c r="M49" s="244">
        <f t="shared" si="8"/>
        <v>747260</v>
      </c>
      <c r="N49" s="273"/>
      <c r="O49" s="273"/>
      <c r="P49" s="245"/>
      <c r="Q49" s="247"/>
      <c r="R49" s="247"/>
      <c r="S49" s="251"/>
      <c r="T49" s="247"/>
      <c r="U49" s="247"/>
      <c r="V49" s="251"/>
      <c r="W49" s="247"/>
      <c r="X49" s="274"/>
      <c r="Y49" s="251"/>
      <c r="Z49" s="251"/>
      <c r="AA49" s="251"/>
      <c r="AB49" s="251"/>
    </row>
    <row r="50" spans="1:28" s="261" customFormat="1" ht="19.5" customHeight="1">
      <c r="A50" s="292">
        <v>107060</v>
      </c>
      <c r="B50" s="73" t="s">
        <v>848</v>
      </c>
      <c r="C50" s="256" t="s">
        <v>13</v>
      </c>
      <c r="D50" s="257"/>
      <c r="E50" s="257"/>
      <c r="F50" s="257">
        <v>1695450</v>
      </c>
      <c r="G50" s="257">
        <v>3945190</v>
      </c>
      <c r="H50" s="257">
        <v>225000</v>
      </c>
      <c r="I50" s="257"/>
      <c r="J50" s="257"/>
      <c r="K50" s="257"/>
      <c r="L50" s="257"/>
      <c r="M50" s="244">
        <f t="shared" si="8"/>
        <v>5865640</v>
      </c>
      <c r="N50" s="258"/>
      <c r="O50" s="258"/>
      <c r="P50" s="258"/>
      <c r="Q50" s="260"/>
      <c r="R50" s="260"/>
      <c r="S50" s="281"/>
      <c r="T50" s="260"/>
      <c r="U50" s="260"/>
      <c r="V50" s="281"/>
      <c r="W50" s="260"/>
      <c r="X50" s="293"/>
      <c r="Y50" s="281"/>
      <c r="Z50" s="260"/>
      <c r="AA50" s="260"/>
      <c r="AB50" s="281"/>
    </row>
    <row r="51" spans="1:28" s="261" customFormat="1" ht="19.5" customHeight="1">
      <c r="A51" s="292">
        <v>109010</v>
      </c>
      <c r="B51" s="73" t="s">
        <v>847</v>
      </c>
      <c r="C51" s="256" t="s">
        <v>13</v>
      </c>
      <c r="D51" s="257">
        <v>953250</v>
      </c>
      <c r="E51" s="257">
        <v>179235</v>
      </c>
      <c r="F51" s="257">
        <v>4903058</v>
      </c>
      <c r="G51" s="257"/>
      <c r="H51" s="257"/>
      <c r="I51" s="257">
        <v>1053164</v>
      </c>
      <c r="J51" s="257"/>
      <c r="K51" s="257"/>
      <c r="L51" s="257"/>
      <c r="M51" s="244">
        <f t="shared" si="8"/>
        <v>7088707</v>
      </c>
      <c r="N51" s="258"/>
      <c r="O51" s="258"/>
      <c r="P51" s="258"/>
      <c r="Q51" s="260"/>
      <c r="R51" s="260"/>
      <c r="S51" s="281"/>
      <c r="T51" s="260"/>
      <c r="U51" s="260"/>
      <c r="V51" s="281"/>
      <c r="W51" s="260"/>
      <c r="X51" s="293"/>
      <c r="Y51" s="281"/>
      <c r="Z51" s="260"/>
      <c r="AA51" s="260"/>
      <c r="AB51" s="281"/>
    </row>
    <row r="52" spans="1:28" s="234" customFormat="1" ht="19.5" customHeight="1">
      <c r="A52" s="287" t="s">
        <v>211</v>
      </c>
      <c r="B52" s="263" t="s">
        <v>50</v>
      </c>
      <c r="C52" s="264"/>
      <c r="D52" s="265">
        <f>SUM(D45:D51)</f>
        <v>7599623</v>
      </c>
      <c r="E52" s="265">
        <f aca="true" t="shared" si="9" ref="E52:M52">SUM(E45:E51)</f>
        <v>1462594</v>
      </c>
      <c r="F52" s="265">
        <f t="shared" si="9"/>
        <v>8629151</v>
      </c>
      <c r="G52" s="265">
        <f t="shared" si="9"/>
        <v>4217690</v>
      </c>
      <c r="H52" s="265">
        <f t="shared" si="9"/>
        <v>225000</v>
      </c>
      <c r="I52" s="265">
        <f t="shared" si="9"/>
        <v>7541848</v>
      </c>
      <c r="J52" s="265">
        <f t="shared" si="9"/>
        <v>0</v>
      </c>
      <c r="K52" s="265">
        <f t="shared" si="9"/>
        <v>0</v>
      </c>
      <c r="L52" s="265">
        <f t="shared" si="9"/>
        <v>0</v>
      </c>
      <c r="M52" s="265">
        <f t="shared" si="9"/>
        <v>29675906</v>
      </c>
      <c r="N52" s="266"/>
      <c r="O52" s="266"/>
      <c r="P52" s="266"/>
      <c r="Q52" s="278"/>
      <c r="R52" s="278"/>
      <c r="S52" s="269"/>
      <c r="T52" s="278"/>
      <c r="U52" s="278"/>
      <c r="V52" s="269"/>
      <c r="W52" s="278"/>
      <c r="X52" s="288"/>
      <c r="Y52" s="269"/>
      <c r="Z52" s="278"/>
      <c r="AA52" s="278"/>
      <c r="AB52" s="269"/>
    </row>
    <row r="53" spans="1:28" s="234" customFormat="1" ht="19.5" customHeight="1">
      <c r="A53" s="287"/>
      <c r="B53" s="263"/>
      <c r="C53" s="264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6"/>
      <c r="O53" s="266"/>
      <c r="P53" s="266"/>
      <c r="Q53" s="278"/>
      <c r="R53" s="278"/>
      <c r="S53" s="269"/>
      <c r="T53" s="278"/>
      <c r="U53" s="278"/>
      <c r="V53" s="269"/>
      <c r="W53" s="278"/>
      <c r="X53" s="288"/>
      <c r="Y53" s="269"/>
      <c r="Z53" s="278"/>
      <c r="AA53" s="278"/>
      <c r="AB53" s="269"/>
    </row>
    <row r="54" spans="1:28" s="234" customFormat="1" ht="19.5" customHeight="1">
      <c r="A54" s="294"/>
      <c r="B54" s="328" t="s">
        <v>858</v>
      </c>
      <c r="C54" s="263"/>
      <c r="D54" s="648">
        <f aca="true" t="shared" si="10" ref="D54:M54">D13+D18+D21+D26+D31+D39+D43+D52</f>
        <v>52933858</v>
      </c>
      <c r="E54" s="648">
        <f t="shared" si="10"/>
        <v>10533024</v>
      </c>
      <c r="F54" s="648">
        <f t="shared" si="10"/>
        <v>56666006</v>
      </c>
      <c r="G54" s="648">
        <f t="shared" si="10"/>
        <v>4217690</v>
      </c>
      <c r="H54" s="648">
        <f t="shared" si="10"/>
        <v>59553893</v>
      </c>
      <c r="I54" s="648">
        <f t="shared" si="10"/>
        <v>39058972</v>
      </c>
      <c r="J54" s="648">
        <f t="shared" si="10"/>
        <v>5628763</v>
      </c>
      <c r="K54" s="648">
        <f t="shared" si="10"/>
        <v>39131351</v>
      </c>
      <c r="L54" s="648">
        <f t="shared" si="10"/>
        <v>4276181</v>
      </c>
      <c r="M54" s="648">
        <f t="shared" si="10"/>
        <v>271999738</v>
      </c>
      <c r="N54" s="266"/>
      <c r="O54" s="266"/>
      <c r="P54" s="276"/>
      <c r="Q54" s="277"/>
      <c r="R54" s="277"/>
      <c r="S54" s="277"/>
      <c r="T54" s="278"/>
      <c r="U54" s="278"/>
      <c r="V54" s="278"/>
      <c r="W54" s="278"/>
      <c r="X54" s="278"/>
      <c r="Y54" s="278"/>
      <c r="Z54" s="278"/>
      <c r="AA54" s="278"/>
      <c r="AB54" s="278"/>
    </row>
    <row r="55" spans="1:28" ht="13.5" customHeight="1">
      <c r="A55" s="235"/>
      <c r="B55" s="290"/>
      <c r="C55" s="290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5"/>
      <c r="O55" s="245"/>
      <c r="P55" s="246"/>
      <c r="Q55" s="240"/>
      <c r="R55" s="240"/>
      <c r="S55" s="240"/>
      <c r="T55" s="247"/>
      <c r="U55" s="247"/>
      <c r="V55" s="247"/>
      <c r="W55" s="247"/>
      <c r="X55" s="247"/>
      <c r="Y55" s="247"/>
      <c r="Z55" s="247"/>
      <c r="AA55" s="247"/>
      <c r="AB55" s="247"/>
    </row>
    <row r="56" spans="1:28" ht="19.5" customHeight="1">
      <c r="A56" s="235"/>
      <c r="B56" s="80" t="s">
        <v>854</v>
      </c>
      <c r="C56" s="295"/>
      <c r="D56" s="244"/>
      <c r="E56" s="244"/>
      <c r="F56" s="244"/>
      <c r="G56" s="243"/>
      <c r="H56" s="243"/>
      <c r="I56" s="244"/>
      <c r="J56" s="244"/>
      <c r="K56" s="244"/>
      <c r="L56" s="244"/>
      <c r="M56" s="244"/>
      <c r="N56" s="245"/>
      <c r="O56" s="245"/>
      <c r="P56" s="246"/>
      <c r="Q56" s="240"/>
      <c r="R56" s="240"/>
      <c r="S56" s="240"/>
      <c r="T56" s="247"/>
      <c r="U56" s="247"/>
      <c r="V56" s="247"/>
      <c r="W56" s="247"/>
      <c r="X56" s="247"/>
      <c r="Y56" s="247"/>
      <c r="Z56" s="247"/>
      <c r="AA56" s="247"/>
      <c r="AB56" s="247"/>
    </row>
    <row r="57" spans="1:28" ht="19.5" customHeight="1">
      <c r="A57" s="241" t="s">
        <v>11</v>
      </c>
      <c r="B57" s="73" t="s">
        <v>12</v>
      </c>
      <c r="C57" s="242" t="s">
        <v>13</v>
      </c>
      <c r="D57" s="243">
        <v>42692351</v>
      </c>
      <c r="E57" s="243">
        <v>8337376</v>
      </c>
      <c r="F57" s="243">
        <v>5783887</v>
      </c>
      <c r="G57" s="243"/>
      <c r="H57" s="243"/>
      <c r="I57" s="243">
        <v>80501</v>
      </c>
      <c r="J57" s="243"/>
      <c r="K57" s="243"/>
      <c r="L57" s="243"/>
      <c r="M57" s="244">
        <f>SUM(D57:K57)</f>
        <v>56894115</v>
      </c>
      <c r="N57" s="245"/>
      <c r="O57" s="245"/>
      <c r="P57" s="246"/>
      <c r="Q57" s="240"/>
      <c r="R57" s="240"/>
      <c r="S57" s="240"/>
      <c r="T57" s="247"/>
      <c r="U57" s="247"/>
      <c r="V57" s="247"/>
      <c r="W57" s="247"/>
      <c r="X57" s="247"/>
      <c r="Y57" s="247"/>
      <c r="Z57" s="247"/>
      <c r="AA57" s="247"/>
      <c r="AB57" s="247"/>
    </row>
    <row r="58" spans="1:28" ht="19.5" customHeight="1">
      <c r="A58" s="241" t="s">
        <v>572</v>
      </c>
      <c r="B58" s="73" t="s">
        <v>731</v>
      </c>
      <c r="C58" s="242" t="s">
        <v>13</v>
      </c>
      <c r="D58" s="243"/>
      <c r="E58" s="243"/>
      <c r="F58" s="243">
        <v>6827672</v>
      </c>
      <c r="G58" s="243"/>
      <c r="H58" s="243"/>
      <c r="I58" s="243"/>
      <c r="J58" s="243"/>
      <c r="K58" s="243"/>
      <c r="L58" s="243"/>
      <c r="M58" s="244">
        <f>SUM(D58:K58)</f>
        <v>6827672</v>
      </c>
      <c r="N58" s="245"/>
      <c r="O58" s="245"/>
      <c r="P58" s="246"/>
      <c r="Q58" s="240"/>
      <c r="R58" s="240"/>
      <c r="S58" s="240"/>
      <c r="T58" s="247"/>
      <c r="U58" s="247"/>
      <c r="V58" s="247"/>
      <c r="W58" s="247"/>
      <c r="X58" s="247"/>
      <c r="Y58" s="247"/>
      <c r="Z58" s="247"/>
      <c r="AA58" s="247"/>
      <c r="AB58" s="247"/>
    </row>
    <row r="59" spans="1:28" ht="31.5" customHeight="1">
      <c r="A59" s="241" t="s">
        <v>859</v>
      </c>
      <c r="B59" s="981" t="s">
        <v>860</v>
      </c>
      <c r="C59" s="242" t="s">
        <v>13</v>
      </c>
      <c r="D59" s="243">
        <v>2803646</v>
      </c>
      <c r="E59" s="243">
        <v>566196</v>
      </c>
      <c r="F59" s="243">
        <v>478678</v>
      </c>
      <c r="G59" s="243"/>
      <c r="H59" s="243">
        <v>75066</v>
      </c>
      <c r="I59" s="243"/>
      <c r="J59" s="243"/>
      <c r="K59" s="243"/>
      <c r="L59" s="243"/>
      <c r="M59" s="244">
        <f>SUM(D59:K59)</f>
        <v>3923586</v>
      </c>
      <c r="N59" s="245"/>
      <c r="O59" s="245"/>
      <c r="P59" s="246"/>
      <c r="Q59" s="240"/>
      <c r="R59" s="240"/>
      <c r="S59" s="240"/>
      <c r="T59" s="247"/>
      <c r="U59" s="247"/>
      <c r="V59" s="247"/>
      <c r="W59" s="247"/>
      <c r="X59" s="247"/>
      <c r="Y59" s="247"/>
      <c r="Z59" s="247"/>
      <c r="AA59" s="247"/>
      <c r="AB59" s="247"/>
    </row>
    <row r="60" spans="1:28" ht="19.5" customHeight="1">
      <c r="A60" s="241" t="s">
        <v>579</v>
      </c>
      <c r="B60" s="73" t="s">
        <v>732</v>
      </c>
      <c r="C60" s="242" t="s">
        <v>13</v>
      </c>
      <c r="D60" s="243">
        <v>13598082</v>
      </c>
      <c r="E60" s="243">
        <v>2788496</v>
      </c>
      <c r="F60" s="243">
        <v>21732008</v>
      </c>
      <c r="G60" s="243"/>
      <c r="H60" s="243"/>
      <c r="I60" s="243"/>
      <c r="J60" s="243"/>
      <c r="K60" s="243"/>
      <c r="L60" s="243"/>
      <c r="M60" s="244">
        <f>SUM(D60:K60)</f>
        <v>38118586</v>
      </c>
      <c r="N60" s="245"/>
      <c r="O60" s="245"/>
      <c r="P60" s="246"/>
      <c r="Q60" s="240"/>
      <c r="R60" s="240"/>
      <c r="S60" s="240"/>
      <c r="T60" s="247"/>
      <c r="U60" s="247"/>
      <c r="V60" s="247"/>
      <c r="W60" s="247"/>
      <c r="X60" s="247"/>
      <c r="Y60" s="247"/>
      <c r="Z60" s="247"/>
      <c r="AA60" s="247"/>
      <c r="AB60" s="247"/>
    </row>
    <row r="61" spans="1:28" s="234" customFormat="1" ht="19.5" customHeight="1">
      <c r="A61" s="294"/>
      <c r="B61" s="328" t="s">
        <v>856</v>
      </c>
      <c r="C61" s="263"/>
      <c r="D61" s="265">
        <f>SUM(D57:D60)</f>
        <v>59094079</v>
      </c>
      <c r="E61" s="265">
        <f aca="true" t="shared" si="11" ref="E61:M61">SUM(E57:E60)</f>
        <v>11692068</v>
      </c>
      <c r="F61" s="265">
        <f t="shared" si="11"/>
        <v>34822245</v>
      </c>
      <c r="G61" s="265">
        <f t="shared" si="11"/>
        <v>0</v>
      </c>
      <c r="H61" s="265">
        <f t="shared" si="11"/>
        <v>75066</v>
      </c>
      <c r="I61" s="265">
        <f t="shared" si="11"/>
        <v>80501</v>
      </c>
      <c r="J61" s="265">
        <f t="shared" si="11"/>
        <v>0</v>
      </c>
      <c r="K61" s="265">
        <f t="shared" si="11"/>
        <v>0</v>
      </c>
      <c r="L61" s="265">
        <f t="shared" si="11"/>
        <v>0</v>
      </c>
      <c r="M61" s="265">
        <f t="shared" si="11"/>
        <v>105763959</v>
      </c>
      <c r="N61" s="266"/>
      <c r="O61" s="266"/>
      <c r="P61" s="276"/>
      <c r="Q61" s="277"/>
      <c r="R61" s="277"/>
      <c r="S61" s="277"/>
      <c r="T61" s="278"/>
      <c r="U61" s="278"/>
      <c r="V61" s="278"/>
      <c r="W61" s="278"/>
      <c r="X61" s="278"/>
      <c r="Y61" s="278"/>
      <c r="Z61" s="278"/>
      <c r="AA61" s="278"/>
      <c r="AB61" s="278"/>
    </row>
    <row r="62" spans="1:28" ht="15" customHeight="1">
      <c r="A62" s="235"/>
      <c r="B62" s="290"/>
      <c r="C62" s="290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5"/>
      <c r="O62" s="245"/>
      <c r="P62" s="246"/>
      <c r="Q62" s="240"/>
      <c r="R62" s="240"/>
      <c r="S62" s="240"/>
      <c r="T62" s="247"/>
      <c r="U62" s="247"/>
      <c r="V62" s="247"/>
      <c r="W62" s="247"/>
      <c r="X62" s="247"/>
      <c r="Y62" s="247"/>
      <c r="Z62" s="247"/>
      <c r="AA62" s="247"/>
      <c r="AB62" s="247"/>
    </row>
    <row r="63" spans="1:28" ht="19.5" customHeight="1">
      <c r="A63" s="235"/>
      <c r="B63" s="80" t="s">
        <v>852</v>
      </c>
      <c r="C63" s="295"/>
      <c r="D63" s="244"/>
      <c r="E63" s="244"/>
      <c r="F63" s="244"/>
      <c r="G63" s="243"/>
      <c r="H63" s="243"/>
      <c r="I63" s="244"/>
      <c r="J63" s="244"/>
      <c r="K63" s="244"/>
      <c r="L63" s="244"/>
      <c r="M63" s="244"/>
      <c r="N63" s="245"/>
      <c r="O63" s="245"/>
      <c r="P63" s="246"/>
      <c r="Q63" s="240"/>
      <c r="R63" s="240"/>
      <c r="S63" s="240"/>
      <c r="T63" s="247"/>
      <c r="U63" s="247"/>
      <c r="V63" s="247"/>
      <c r="W63" s="247"/>
      <c r="X63" s="247"/>
      <c r="Y63" s="247"/>
      <c r="Z63" s="247"/>
      <c r="AA63" s="247"/>
      <c r="AB63" s="247"/>
    </row>
    <row r="64" spans="1:28" ht="19.5" customHeight="1">
      <c r="A64" s="241" t="s">
        <v>845</v>
      </c>
      <c r="B64" s="73" t="s">
        <v>846</v>
      </c>
      <c r="C64" s="242" t="s">
        <v>13</v>
      </c>
      <c r="D64" s="243">
        <v>2382633</v>
      </c>
      <c r="E64" s="243">
        <v>442927</v>
      </c>
      <c r="F64" s="243">
        <v>273315</v>
      </c>
      <c r="G64" s="243"/>
      <c r="H64" s="243"/>
      <c r="I64" s="243">
        <v>50800</v>
      </c>
      <c r="J64" s="243"/>
      <c r="K64" s="243"/>
      <c r="L64" s="243"/>
      <c r="M64" s="244">
        <f>SUM(D64:K64)</f>
        <v>3149675</v>
      </c>
      <c r="N64" s="245"/>
      <c r="O64" s="245"/>
      <c r="P64" s="246"/>
      <c r="Q64" s="240"/>
      <c r="R64" s="240"/>
      <c r="S64" s="240"/>
      <c r="T64" s="247"/>
      <c r="U64" s="247"/>
      <c r="V64" s="247"/>
      <c r="W64" s="247"/>
      <c r="X64" s="247"/>
      <c r="Y64" s="247"/>
      <c r="Z64" s="247"/>
      <c r="AA64" s="247"/>
      <c r="AB64" s="247"/>
    </row>
    <row r="65" spans="1:28" s="234" customFormat="1" ht="19.5" customHeight="1">
      <c r="A65" s="294"/>
      <c r="B65" s="328" t="s">
        <v>853</v>
      </c>
      <c r="C65" s="263"/>
      <c r="D65" s="265">
        <f aca="true" t="shared" si="12" ref="D65:M65">SUM(D64:D64)</f>
        <v>2382633</v>
      </c>
      <c r="E65" s="265">
        <f t="shared" si="12"/>
        <v>442927</v>
      </c>
      <c r="F65" s="265">
        <f t="shared" si="12"/>
        <v>273315</v>
      </c>
      <c r="G65" s="265">
        <f t="shared" si="12"/>
        <v>0</v>
      </c>
      <c r="H65" s="265">
        <f t="shared" si="12"/>
        <v>0</v>
      </c>
      <c r="I65" s="265">
        <f t="shared" si="12"/>
        <v>50800</v>
      </c>
      <c r="J65" s="265">
        <f t="shared" si="12"/>
        <v>0</v>
      </c>
      <c r="K65" s="265">
        <f t="shared" si="12"/>
        <v>0</v>
      </c>
      <c r="L65" s="265">
        <f t="shared" si="12"/>
        <v>0</v>
      </c>
      <c r="M65" s="265">
        <f t="shared" si="12"/>
        <v>3149675</v>
      </c>
      <c r="N65" s="266"/>
      <c r="O65" s="266"/>
      <c r="P65" s="276"/>
      <c r="Q65" s="277"/>
      <c r="R65" s="277"/>
      <c r="S65" s="277"/>
      <c r="T65" s="278"/>
      <c r="U65" s="278"/>
      <c r="V65" s="278"/>
      <c r="W65" s="278"/>
      <c r="X65" s="278"/>
      <c r="Y65" s="278"/>
      <c r="Z65" s="278"/>
      <c r="AA65" s="278"/>
      <c r="AB65" s="278"/>
    </row>
    <row r="66" spans="1:28" s="234" customFormat="1" ht="19.5" customHeight="1">
      <c r="A66" s="294"/>
      <c r="B66" s="487"/>
      <c r="C66" s="263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6"/>
      <c r="O66" s="266"/>
      <c r="P66" s="276"/>
      <c r="Q66" s="277"/>
      <c r="R66" s="277"/>
      <c r="S66" s="277"/>
      <c r="T66" s="278"/>
      <c r="U66" s="278"/>
      <c r="V66" s="278"/>
      <c r="W66" s="278"/>
      <c r="X66" s="278"/>
      <c r="Y66" s="278"/>
      <c r="Z66" s="278"/>
      <c r="AA66" s="278"/>
      <c r="AB66" s="278"/>
    </row>
    <row r="67" spans="1:28" s="234" customFormat="1" ht="24.75" customHeight="1">
      <c r="A67" s="296"/>
      <c r="B67" s="488" t="s">
        <v>51</v>
      </c>
      <c r="C67" s="263"/>
      <c r="D67" s="648">
        <f aca="true" t="shared" si="13" ref="D67:M67">D54+D61+D65</f>
        <v>114410570</v>
      </c>
      <c r="E67" s="648">
        <f t="shared" si="13"/>
        <v>22668019</v>
      </c>
      <c r="F67" s="648">
        <f t="shared" si="13"/>
        <v>91761566</v>
      </c>
      <c r="G67" s="648">
        <f t="shared" si="13"/>
        <v>4217690</v>
      </c>
      <c r="H67" s="648">
        <f t="shared" si="13"/>
        <v>59628959</v>
      </c>
      <c r="I67" s="648">
        <f t="shared" si="13"/>
        <v>39190273</v>
      </c>
      <c r="J67" s="648">
        <f t="shared" si="13"/>
        <v>5628763</v>
      </c>
      <c r="K67" s="648">
        <f t="shared" si="13"/>
        <v>39131351</v>
      </c>
      <c r="L67" s="648">
        <f t="shared" si="13"/>
        <v>4276181</v>
      </c>
      <c r="M67" s="980">
        <f t="shared" si="13"/>
        <v>380913372</v>
      </c>
      <c r="N67" s="297"/>
      <c r="O67" s="297"/>
      <c r="P67" s="298"/>
      <c r="Q67" s="270"/>
      <c r="R67" s="270"/>
      <c r="S67" s="271"/>
      <c r="T67" s="270"/>
      <c r="U67" s="270"/>
      <c r="V67" s="271"/>
      <c r="W67" s="270"/>
      <c r="X67" s="270"/>
      <c r="Y67" s="271"/>
      <c r="Z67" s="271"/>
      <c r="AA67" s="270"/>
      <c r="AB67" s="271"/>
    </row>
    <row r="68" ht="13.5" customHeight="1"/>
    <row r="69" ht="13.5" customHeight="1"/>
    <row r="70" ht="13.5" customHeight="1"/>
  </sheetData>
  <sheetProtection/>
  <mergeCells count="17">
    <mergeCell ref="A1:M1"/>
    <mergeCell ref="A4:A5"/>
    <mergeCell ref="B4:B5"/>
    <mergeCell ref="D4:D5"/>
    <mergeCell ref="E4:E5"/>
    <mergeCell ref="F4:F5"/>
    <mergeCell ref="G4:G5"/>
    <mergeCell ref="H4:H5"/>
    <mergeCell ref="I4:I5"/>
    <mergeCell ref="Z4:AB4"/>
    <mergeCell ref="J4:J5"/>
    <mergeCell ref="K4:K5"/>
    <mergeCell ref="M4:M5"/>
    <mergeCell ref="Q4:S4"/>
    <mergeCell ref="T4:V4"/>
    <mergeCell ref="W4:Y4"/>
    <mergeCell ref="L4:L5"/>
  </mergeCells>
  <printOptions horizontalCentered="1" verticalCentered="1"/>
  <pageMargins left="0.07874015748031496" right="0.07874015748031496" top="0" bottom="0" header="0" footer="0"/>
  <pageSetup fitToHeight="1" fitToWidth="1" horizontalDpi="600" verticalDpi="600" orientation="landscape" paperSize="9" scale="43" r:id="rId1"/>
  <rowBreaks count="1" manualBreakCount="1">
    <brk id="43" max="19" man="1"/>
  </rowBreaks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63"/>
  <sheetViews>
    <sheetView zoomScale="70" zoomScaleNormal="70" zoomScaleSheetLayoutView="71" zoomScalePageLayoutView="0" workbookViewId="0" topLeftCell="A1">
      <selection activeCell="A4" sqref="A4:A5"/>
    </sheetView>
  </sheetViews>
  <sheetFormatPr defaultColWidth="10.625" defaultRowHeight="12.75"/>
  <cols>
    <col min="1" max="1" width="6.875" style="58" customWidth="1"/>
    <col min="2" max="2" width="13.625" style="58" customWidth="1"/>
    <col min="3" max="3" width="0.12890625" style="58" hidden="1" customWidth="1"/>
    <col min="4" max="4" width="76.875" style="58" customWidth="1"/>
    <col min="5" max="5" width="22.00390625" style="58" customWidth="1"/>
    <col min="6" max="6" width="20.50390625" style="58" customWidth="1"/>
    <col min="7" max="7" width="17.875" style="58" customWidth="1"/>
    <col min="8" max="9" width="15.125" style="58" customWidth="1"/>
    <col min="10" max="10" width="17.00390625" style="58" customWidth="1"/>
    <col min="11" max="11" width="16.50390625" style="58" customWidth="1"/>
    <col min="12" max="12" width="17.625" style="58" customWidth="1"/>
    <col min="13" max="13" width="17.375" style="58" customWidth="1"/>
    <col min="14" max="14" width="21.00390625" style="58" customWidth="1"/>
    <col min="15" max="16384" width="10.625" style="58" customWidth="1"/>
  </cols>
  <sheetData>
    <row r="1" spans="1:18" s="230" customFormat="1" ht="19.5">
      <c r="A1" s="1162" t="s">
        <v>842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</row>
    <row r="2" spans="3:14" s="230" customFormat="1" ht="14.25">
      <c r="C2" s="231"/>
      <c r="D2" s="231"/>
      <c r="N2" s="232"/>
    </row>
    <row r="3" spans="1:14" s="230" customFormat="1" ht="12.75">
      <c r="A3" s="894" t="s">
        <v>938</v>
      </c>
      <c r="C3" s="231"/>
      <c r="D3" s="231"/>
      <c r="M3" s="1167" t="s">
        <v>630</v>
      </c>
      <c r="N3" s="1167"/>
    </row>
    <row r="4" spans="1:14" s="302" customFormat="1" ht="40.5" customHeight="1">
      <c r="A4" s="1159" t="s">
        <v>52</v>
      </c>
      <c r="B4" s="1159" t="s">
        <v>1</v>
      </c>
      <c r="C4" s="1159" t="s">
        <v>53</v>
      </c>
      <c r="D4" s="1165" t="s">
        <v>262</v>
      </c>
      <c r="E4" s="1170" t="s">
        <v>175</v>
      </c>
      <c r="F4" s="1171"/>
      <c r="G4" s="1159" t="s">
        <v>54</v>
      </c>
      <c r="H4" s="1159" t="s">
        <v>55</v>
      </c>
      <c r="I4" s="1159" t="s">
        <v>56</v>
      </c>
      <c r="J4" s="1159" t="s">
        <v>57</v>
      </c>
      <c r="K4" s="1159" t="s">
        <v>58</v>
      </c>
      <c r="L4" s="1159" t="s">
        <v>59</v>
      </c>
      <c r="M4" s="1159" t="s">
        <v>178</v>
      </c>
      <c r="N4" s="1168" t="s">
        <v>60</v>
      </c>
    </row>
    <row r="5" spans="1:14" s="302" customFormat="1" ht="57" customHeight="1">
      <c r="A5" s="1160"/>
      <c r="B5" s="1160"/>
      <c r="C5" s="1160"/>
      <c r="D5" s="1166"/>
      <c r="E5" s="300" t="s">
        <v>61</v>
      </c>
      <c r="F5" s="301" t="s">
        <v>62</v>
      </c>
      <c r="G5" s="1160"/>
      <c r="H5" s="1160"/>
      <c r="I5" s="1160"/>
      <c r="J5" s="1160"/>
      <c r="K5" s="1160"/>
      <c r="L5" s="1160"/>
      <c r="M5" s="1160"/>
      <c r="N5" s="1169"/>
    </row>
    <row r="6" spans="1:14" ht="24.75" customHeight="1">
      <c r="A6" s="303"/>
      <c r="B6" s="304"/>
      <c r="C6" s="305"/>
      <c r="D6" s="306" t="s">
        <v>10</v>
      </c>
      <c r="E6" s="307"/>
      <c r="F6" s="308"/>
      <c r="G6" s="308"/>
      <c r="H6" s="309"/>
      <c r="I6" s="309"/>
      <c r="J6" s="308"/>
      <c r="K6" s="309"/>
      <c r="L6" s="309"/>
      <c r="M6" s="308"/>
      <c r="N6" s="308"/>
    </row>
    <row r="7" spans="1:14" ht="21.75" customHeight="1">
      <c r="A7" s="310"/>
      <c r="B7" s="311" t="s">
        <v>11</v>
      </c>
      <c r="C7" s="312"/>
      <c r="D7" s="491" t="s">
        <v>12</v>
      </c>
      <c r="E7" s="257"/>
      <c r="F7" s="257"/>
      <c r="G7" s="257"/>
      <c r="H7" s="257"/>
      <c r="I7" s="257">
        <v>177223</v>
      </c>
      <c r="J7" s="257"/>
      <c r="K7" s="257"/>
      <c r="L7" s="257"/>
      <c r="M7" s="257"/>
      <c r="N7" s="279">
        <f>SUM(E7:M7)</f>
        <v>177223</v>
      </c>
    </row>
    <row r="8" spans="1:14" ht="21.75" customHeight="1">
      <c r="A8" s="310"/>
      <c r="B8" s="313" t="s">
        <v>14</v>
      </c>
      <c r="C8" s="256">
        <v>960302</v>
      </c>
      <c r="D8" s="491" t="s">
        <v>113</v>
      </c>
      <c r="E8" s="257"/>
      <c r="F8" s="257"/>
      <c r="G8" s="257"/>
      <c r="H8" s="257"/>
      <c r="I8" s="257">
        <v>143500</v>
      </c>
      <c r="J8" s="257"/>
      <c r="K8" s="257"/>
      <c r="L8" s="257"/>
      <c r="M8" s="257"/>
      <c r="N8" s="279">
        <f>SUM(E8:M8)</f>
        <v>143500</v>
      </c>
    </row>
    <row r="9" spans="1:14" ht="21.75" customHeight="1">
      <c r="A9" s="310"/>
      <c r="B9" s="314" t="s">
        <v>531</v>
      </c>
      <c r="C9" s="256"/>
      <c r="D9" s="486" t="s">
        <v>16</v>
      </c>
      <c r="E9" s="257"/>
      <c r="F9" s="257"/>
      <c r="G9" s="257"/>
      <c r="H9" s="257"/>
      <c r="I9" s="257">
        <v>1182117</v>
      </c>
      <c r="J9" s="257"/>
      <c r="K9" s="257"/>
      <c r="L9" s="257"/>
      <c r="M9" s="257"/>
      <c r="N9" s="279">
        <f>SUM(E9:M9)</f>
        <v>1182117</v>
      </c>
    </row>
    <row r="10" spans="1:14" ht="21.75" customHeight="1">
      <c r="A10" s="315"/>
      <c r="B10" s="311" t="s">
        <v>17</v>
      </c>
      <c r="C10" s="312"/>
      <c r="D10" s="491" t="s">
        <v>573</v>
      </c>
      <c r="E10" s="257">
        <v>131157224</v>
      </c>
      <c r="F10" s="257"/>
      <c r="G10" s="257">
        <v>268000</v>
      </c>
      <c r="H10" s="279"/>
      <c r="I10" s="279"/>
      <c r="J10" s="279"/>
      <c r="K10" s="279"/>
      <c r="L10" s="279"/>
      <c r="M10" s="257">
        <v>4488745</v>
      </c>
      <c r="N10" s="279">
        <f>SUM(E10:M10)</f>
        <v>135913969</v>
      </c>
    </row>
    <row r="11" spans="1:14" ht="21.75" customHeight="1">
      <c r="A11" s="315"/>
      <c r="B11" s="316" t="s">
        <v>18</v>
      </c>
      <c r="C11" s="312"/>
      <c r="D11" s="491" t="s">
        <v>19</v>
      </c>
      <c r="E11" s="257"/>
      <c r="F11" s="257">
        <v>348545</v>
      </c>
      <c r="G11" s="279"/>
      <c r="H11" s="279"/>
      <c r="I11" s="257"/>
      <c r="J11" s="279"/>
      <c r="K11" s="279"/>
      <c r="L11" s="279"/>
      <c r="M11" s="257">
        <v>88071346</v>
      </c>
      <c r="N11" s="279">
        <f>SUM(E11:M11)</f>
        <v>88419891</v>
      </c>
    </row>
    <row r="12" spans="1:14" s="322" customFormat="1" ht="21.75" customHeight="1">
      <c r="A12" s="317" t="s">
        <v>202</v>
      </c>
      <c r="B12" s="318"/>
      <c r="C12" s="319"/>
      <c r="D12" s="320" t="s">
        <v>20</v>
      </c>
      <c r="E12" s="321">
        <f aca="true" t="shared" si="0" ref="E12:N12">SUM(E7:E11)</f>
        <v>131157224</v>
      </c>
      <c r="F12" s="321">
        <f t="shared" si="0"/>
        <v>348545</v>
      </c>
      <c r="G12" s="321">
        <f t="shared" si="0"/>
        <v>268000</v>
      </c>
      <c r="H12" s="321">
        <f t="shared" si="0"/>
        <v>0</v>
      </c>
      <c r="I12" s="321">
        <f t="shared" si="0"/>
        <v>1502840</v>
      </c>
      <c r="J12" s="321">
        <f t="shared" si="0"/>
        <v>0</v>
      </c>
      <c r="K12" s="321">
        <f t="shared" si="0"/>
        <v>0</v>
      </c>
      <c r="L12" s="321">
        <f t="shared" si="0"/>
        <v>0</v>
      </c>
      <c r="M12" s="321">
        <f t="shared" si="0"/>
        <v>92560091</v>
      </c>
      <c r="N12" s="321">
        <f t="shared" si="0"/>
        <v>225836700</v>
      </c>
    </row>
    <row r="13" spans="1:14" ht="13.5" customHeight="1">
      <c r="A13" s="310"/>
      <c r="B13" s="323"/>
      <c r="C13" s="324"/>
      <c r="D13" s="325"/>
      <c r="E13" s="326"/>
      <c r="F13" s="326"/>
      <c r="G13" s="326"/>
      <c r="H13" s="326"/>
      <c r="I13" s="326"/>
      <c r="J13" s="326"/>
      <c r="K13" s="326"/>
      <c r="L13" s="326"/>
      <c r="M13" s="326"/>
      <c r="N13" s="326"/>
    </row>
    <row r="14" spans="1:14" ht="21.75" customHeight="1">
      <c r="A14" s="327"/>
      <c r="B14" s="311" t="s">
        <v>21</v>
      </c>
      <c r="C14" s="312"/>
      <c r="D14" s="491" t="s">
        <v>22</v>
      </c>
      <c r="E14" s="257"/>
      <c r="F14" s="257">
        <v>5834081</v>
      </c>
      <c r="G14" s="257"/>
      <c r="H14" s="257"/>
      <c r="I14" s="257"/>
      <c r="J14" s="257"/>
      <c r="K14" s="257"/>
      <c r="L14" s="257"/>
      <c r="M14" s="257"/>
      <c r="N14" s="279">
        <f>SUM(E14:M14)</f>
        <v>5834081</v>
      </c>
    </row>
    <row r="15" spans="1:14" s="322" customFormat="1" ht="21.75" customHeight="1">
      <c r="A15" s="328" t="s">
        <v>205</v>
      </c>
      <c r="B15" s="329"/>
      <c r="C15" s="330"/>
      <c r="D15" s="328" t="s">
        <v>24</v>
      </c>
      <c r="E15" s="331">
        <f aca="true" t="shared" si="1" ref="E15:N15">SUM(E14:E14)</f>
        <v>0</v>
      </c>
      <c r="F15" s="331">
        <f t="shared" si="1"/>
        <v>5834081</v>
      </c>
      <c r="G15" s="331">
        <f t="shared" si="1"/>
        <v>0</v>
      </c>
      <c r="H15" s="331">
        <f t="shared" si="1"/>
        <v>0</v>
      </c>
      <c r="I15" s="331">
        <f t="shared" si="1"/>
        <v>0</v>
      </c>
      <c r="J15" s="331">
        <f t="shared" si="1"/>
        <v>0</v>
      </c>
      <c r="K15" s="331">
        <f t="shared" si="1"/>
        <v>0</v>
      </c>
      <c r="L15" s="331">
        <f t="shared" si="1"/>
        <v>0</v>
      </c>
      <c r="M15" s="331">
        <f t="shared" si="1"/>
        <v>0</v>
      </c>
      <c r="N15" s="331">
        <f t="shared" si="1"/>
        <v>5834081</v>
      </c>
    </row>
    <row r="16" spans="1:14" ht="12" customHeight="1">
      <c r="A16" s="327"/>
      <c r="B16" s="311"/>
      <c r="C16" s="332"/>
      <c r="D16" s="312"/>
      <c r="E16" s="257"/>
      <c r="F16" s="257"/>
      <c r="G16" s="257"/>
      <c r="H16" s="257"/>
      <c r="I16" s="257"/>
      <c r="J16" s="257"/>
      <c r="K16" s="257"/>
      <c r="L16" s="257"/>
      <c r="M16" s="257"/>
      <c r="N16" s="279"/>
    </row>
    <row r="17" spans="1:14" ht="21.75" customHeight="1">
      <c r="A17" s="327"/>
      <c r="B17" s="311" t="s">
        <v>537</v>
      </c>
      <c r="C17" s="312"/>
      <c r="D17" s="491" t="s">
        <v>114</v>
      </c>
      <c r="E17" s="257"/>
      <c r="F17" s="257"/>
      <c r="G17" s="257"/>
      <c r="H17" s="257"/>
      <c r="I17" s="257">
        <v>5274755</v>
      </c>
      <c r="J17" s="257"/>
      <c r="K17" s="257"/>
      <c r="L17" s="257"/>
      <c r="M17" s="257"/>
      <c r="N17" s="279">
        <f>SUM(E17:M17)</f>
        <v>5274755</v>
      </c>
    </row>
    <row r="18" spans="1:14" s="322" customFormat="1" ht="21.75" customHeight="1">
      <c r="A18" s="328" t="s">
        <v>206</v>
      </c>
      <c r="B18" s="333"/>
      <c r="C18" s="334"/>
      <c r="D18" s="328" t="s">
        <v>26</v>
      </c>
      <c r="E18" s="331">
        <f>SUM(E17:E17)</f>
        <v>0</v>
      </c>
      <c r="F18" s="331"/>
      <c r="G18" s="331">
        <f aca="true" t="shared" si="2" ref="G18:N18">SUM(G17:G17)</f>
        <v>0</v>
      </c>
      <c r="H18" s="331">
        <f t="shared" si="2"/>
        <v>0</v>
      </c>
      <c r="I18" s="331">
        <f t="shared" si="2"/>
        <v>5274755</v>
      </c>
      <c r="J18" s="331">
        <f t="shared" si="2"/>
        <v>0</v>
      </c>
      <c r="K18" s="331">
        <f t="shared" si="2"/>
        <v>0</v>
      </c>
      <c r="L18" s="331">
        <f t="shared" si="2"/>
        <v>0</v>
      </c>
      <c r="M18" s="331">
        <f t="shared" si="2"/>
        <v>0</v>
      </c>
      <c r="N18" s="331">
        <f t="shared" si="2"/>
        <v>5274755</v>
      </c>
    </row>
    <row r="19" spans="1:14" ht="18" customHeight="1">
      <c r="A19" s="285"/>
      <c r="B19" s="312"/>
      <c r="C19" s="335"/>
      <c r="D19" s="336"/>
      <c r="E19" s="279"/>
      <c r="F19" s="279"/>
      <c r="G19" s="279"/>
      <c r="H19" s="279"/>
      <c r="I19" s="279"/>
      <c r="J19" s="279"/>
      <c r="K19" s="279"/>
      <c r="L19" s="279"/>
      <c r="M19" s="279"/>
      <c r="N19" s="279"/>
    </row>
    <row r="20" spans="1:14" ht="21.75" customHeight="1">
      <c r="A20" s="327"/>
      <c r="B20" s="311" t="s">
        <v>29</v>
      </c>
      <c r="C20" s="312"/>
      <c r="D20" s="491" t="s">
        <v>176</v>
      </c>
      <c r="E20" s="257"/>
      <c r="F20" s="257"/>
      <c r="G20" s="257"/>
      <c r="H20" s="257"/>
      <c r="I20" s="257">
        <v>5118</v>
      </c>
      <c r="J20" s="257"/>
      <c r="K20" s="257"/>
      <c r="L20" s="257"/>
      <c r="M20" s="257"/>
      <c r="N20" s="279">
        <f>SUM(E20:M20)</f>
        <v>5118</v>
      </c>
    </row>
    <row r="21" spans="1:14" ht="21.75" customHeight="1">
      <c r="A21" s="327"/>
      <c r="B21" s="311" t="s">
        <v>532</v>
      </c>
      <c r="C21" s="312"/>
      <c r="D21" s="491" t="s">
        <v>31</v>
      </c>
      <c r="E21" s="257"/>
      <c r="F21" s="257">
        <v>494730</v>
      </c>
      <c r="G21" s="257"/>
      <c r="H21" s="257"/>
      <c r="I21" s="257">
        <v>3422053</v>
      </c>
      <c r="J21" s="257">
        <v>11000</v>
      </c>
      <c r="K21" s="257"/>
      <c r="L21" s="257"/>
      <c r="M21" s="257"/>
      <c r="N21" s="279">
        <f>SUM(E21:M21)</f>
        <v>3927783</v>
      </c>
    </row>
    <row r="22" spans="1:14" s="322" customFormat="1" ht="21.75" customHeight="1">
      <c r="A22" s="337" t="s">
        <v>207</v>
      </c>
      <c r="B22" s="329"/>
      <c r="C22" s="330"/>
      <c r="D22" s="328" t="s">
        <v>32</v>
      </c>
      <c r="E22" s="331">
        <f>SUM(E21:E21)</f>
        <v>0</v>
      </c>
      <c r="F22" s="331"/>
      <c r="G22" s="331">
        <f>SUM(G20:G21)</f>
        <v>0</v>
      </c>
      <c r="H22" s="331">
        <f aca="true" t="shared" si="3" ref="H22:N22">SUM(H20:H21)</f>
        <v>0</v>
      </c>
      <c r="I22" s="331">
        <f t="shared" si="3"/>
        <v>3427171</v>
      </c>
      <c r="J22" s="331">
        <f t="shared" si="3"/>
        <v>11000</v>
      </c>
      <c r="K22" s="331">
        <f t="shared" si="3"/>
        <v>0</v>
      </c>
      <c r="L22" s="331">
        <f t="shared" si="3"/>
        <v>0</v>
      </c>
      <c r="M22" s="331">
        <f t="shared" si="3"/>
        <v>0</v>
      </c>
      <c r="N22" s="331">
        <f t="shared" si="3"/>
        <v>3932901</v>
      </c>
    </row>
    <row r="23" spans="1:14" ht="12" customHeight="1">
      <c r="A23" s="284"/>
      <c r="B23" s="256"/>
      <c r="C23" s="338"/>
      <c r="D23" s="285"/>
      <c r="E23" s="279"/>
      <c r="F23" s="279"/>
      <c r="G23" s="279"/>
      <c r="H23" s="279"/>
      <c r="I23" s="279"/>
      <c r="J23" s="279"/>
      <c r="K23" s="279"/>
      <c r="L23" s="279"/>
      <c r="M23" s="279"/>
      <c r="N23" s="279"/>
    </row>
    <row r="24" spans="1:14" ht="21.75" customHeight="1">
      <c r="A24" s="284"/>
      <c r="B24" s="311" t="s">
        <v>33</v>
      </c>
      <c r="C24" s="338"/>
      <c r="D24" s="491" t="s">
        <v>34</v>
      </c>
      <c r="E24" s="257"/>
      <c r="F24" s="257">
        <v>25440200</v>
      </c>
      <c r="G24" s="257"/>
      <c r="H24" s="257"/>
      <c r="I24" s="257">
        <v>642518</v>
      </c>
      <c r="J24" s="257"/>
      <c r="K24" s="257"/>
      <c r="L24" s="257"/>
      <c r="M24" s="257"/>
      <c r="N24" s="279">
        <f>SUM(E24:M24)</f>
        <v>26082718</v>
      </c>
    </row>
    <row r="25" spans="1:73" ht="21.75" customHeight="1">
      <c r="A25" s="327"/>
      <c r="B25" s="311" t="s">
        <v>35</v>
      </c>
      <c r="C25" s="312"/>
      <c r="D25" s="491" t="s">
        <v>36</v>
      </c>
      <c r="E25" s="257"/>
      <c r="F25" s="257">
        <v>7049300</v>
      </c>
      <c r="G25" s="257"/>
      <c r="H25" s="257"/>
      <c r="I25" s="257"/>
      <c r="J25" s="257"/>
      <c r="K25" s="257"/>
      <c r="L25" s="257"/>
      <c r="M25" s="257"/>
      <c r="N25" s="279">
        <f>SUM(E25:M25)</f>
        <v>7049300</v>
      </c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</row>
    <row r="26" spans="1:14" ht="21.75" customHeight="1">
      <c r="A26" s="327"/>
      <c r="B26" s="311" t="s">
        <v>37</v>
      </c>
      <c r="C26" s="312"/>
      <c r="D26" s="491" t="s">
        <v>38</v>
      </c>
      <c r="E26" s="257"/>
      <c r="F26" s="257">
        <v>3896928</v>
      </c>
      <c r="G26" s="257"/>
      <c r="H26" s="257"/>
      <c r="I26" s="257">
        <v>9859</v>
      </c>
      <c r="J26" s="257"/>
      <c r="K26" s="257"/>
      <c r="L26" s="257"/>
      <c r="M26" s="257"/>
      <c r="N26" s="279">
        <f>SUM(E26:M26)</f>
        <v>3906787</v>
      </c>
    </row>
    <row r="27" spans="1:14" s="322" customFormat="1" ht="21.75" customHeight="1">
      <c r="A27" s="337" t="s">
        <v>208</v>
      </c>
      <c r="B27" s="329"/>
      <c r="C27" s="330"/>
      <c r="D27" s="328" t="s">
        <v>39</v>
      </c>
      <c r="E27" s="331">
        <f aca="true" t="shared" si="4" ref="E27:N27">SUM(E24:E26)</f>
        <v>0</v>
      </c>
      <c r="F27" s="331">
        <f>SUM(F24:F26)</f>
        <v>36386428</v>
      </c>
      <c r="G27" s="331">
        <f t="shared" si="4"/>
        <v>0</v>
      </c>
      <c r="H27" s="331">
        <f t="shared" si="4"/>
        <v>0</v>
      </c>
      <c r="I27" s="331">
        <f t="shared" si="4"/>
        <v>652377</v>
      </c>
      <c r="J27" s="331">
        <f t="shared" si="4"/>
        <v>0</v>
      </c>
      <c r="K27" s="331">
        <f t="shared" si="4"/>
        <v>0</v>
      </c>
      <c r="L27" s="331">
        <f t="shared" si="4"/>
        <v>0</v>
      </c>
      <c r="M27" s="331">
        <f t="shared" si="4"/>
        <v>0</v>
      </c>
      <c r="N27" s="331">
        <f t="shared" si="4"/>
        <v>37038805</v>
      </c>
    </row>
    <row r="28" spans="1:14" ht="15" customHeight="1">
      <c r="A28" s="284"/>
      <c r="B28" s="256"/>
      <c r="C28" s="338"/>
      <c r="D28" s="285"/>
      <c r="E28" s="279"/>
      <c r="F28" s="279"/>
      <c r="G28" s="279"/>
      <c r="H28" s="279"/>
      <c r="I28" s="279"/>
      <c r="J28" s="279"/>
      <c r="K28" s="279"/>
      <c r="L28" s="279"/>
      <c r="M28" s="279"/>
      <c r="N28" s="279"/>
    </row>
    <row r="29" spans="1:14" ht="21.75" customHeight="1">
      <c r="A29" s="327"/>
      <c r="B29" s="311" t="s">
        <v>536</v>
      </c>
      <c r="C29" s="312">
        <v>931102</v>
      </c>
      <c r="D29" s="491" t="s">
        <v>40</v>
      </c>
      <c r="E29" s="257"/>
      <c r="F29" s="257"/>
      <c r="G29" s="257"/>
      <c r="H29" s="257"/>
      <c r="I29" s="257">
        <v>1311581</v>
      </c>
      <c r="J29" s="257"/>
      <c r="K29" s="257"/>
      <c r="L29" s="257"/>
      <c r="M29" s="257"/>
      <c r="N29" s="279">
        <f>SUM(E29:M29)</f>
        <v>1311581</v>
      </c>
    </row>
    <row r="30" spans="1:14" ht="24.75" customHeight="1">
      <c r="A30" s="327"/>
      <c r="B30" s="311" t="s">
        <v>43</v>
      </c>
      <c r="C30" s="312">
        <v>910110</v>
      </c>
      <c r="D30" s="492" t="s">
        <v>850</v>
      </c>
      <c r="E30" s="257"/>
      <c r="F30" s="257"/>
      <c r="G30" s="257"/>
      <c r="H30" s="257"/>
      <c r="I30" s="257">
        <v>7778</v>
      </c>
      <c r="J30" s="257"/>
      <c r="K30" s="257"/>
      <c r="L30" s="257"/>
      <c r="M30" s="257"/>
      <c r="N30" s="279">
        <f>SUM(E30:M30)</f>
        <v>7778</v>
      </c>
    </row>
    <row r="31" spans="1:14" ht="21" customHeight="1">
      <c r="A31" s="327"/>
      <c r="B31" s="311" t="s">
        <v>534</v>
      </c>
      <c r="C31" s="312">
        <v>910110</v>
      </c>
      <c r="D31" s="492" t="s">
        <v>115</v>
      </c>
      <c r="E31" s="257"/>
      <c r="F31" s="257">
        <v>1326000</v>
      </c>
      <c r="G31" s="257"/>
      <c r="H31" s="257"/>
      <c r="I31" s="257">
        <v>1747391</v>
      </c>
      <c r="J31" s="257"/>
      <c r="K31" s="257"/>
      <c r="L31" s="257"/>
      <c r="M31" s="257"/>
      <c r="N31" s="279">
        <f>SUM(E31:M31)</f>
        <v>3073391</v>
      </c>
    </row>
    <row r="32" spans="1:14" s="322" customFormat="1" ht="21.75" customHeight="1">
      <c r="A32" s="337" t="s">
        <v>209</v>
      </c>
      <c r="B32" s="329"/>
      <c r="C32" s="330"/>
      <c r="D32" s="328" t="s">
        <v>46</v>
      </c>
      <c r="E32" s="331">
        <f aca="true" t="shared" si="5" ref="E32:N32">SUM(E29:E31)</f>
        <v>0</v>
      </c>
      <c r="F32" s="331">
        <f t="shared" si="5"/>
        <v>1326000</v>
      </c>
      <c r="G32" s="331">
        <f t="shared" si="5"/>
        <v>0</v>
      </c>
      <c r="H32" s="331">
        <f t="shared" si="5"/>
        <v>0</v>
      </c>
      <c r="I32" s="331">
        <f t="shared" si="5"/>
        <v>3066750</v>
      </c>
      <c r="J32" s="331">
        <f t="shared" si="5"/>
        <v>0</v>
      </c>
      <c r="K32" s="331">
        <f t="shared" si="5"/>
        <v>0</v>
      </c>
      <c r="L32" s="331">
        <f t="shared" si="5"/>
        <v>0</v>
      </c>
      <c r="M32" s="331">
        <f t="shared" si="5"/>
        <v>0</v>
      </c>
      <c r="N32" s="331">
        <f t="shared" si="5"/>
        <v>4392750</v>
      </c>
    </row>
    <row r="33" spans="1:14" ht="10.5" customHeight="1">
      <c r="A33" s="284"/>
      <c r="B33" s="312"/>
      <c r="C33" s="338"/>
      <c r="D33" s="285"/>
      <c r="E33" s="279"/>
      <c r="F33" s="279"/>
      <c r="G33" s="279"/>
      <c r="H33" s="279"/>
      <c r="I33" s="279"/>
      <c r="J33" s="279"/>
      <c r="K33" s="279"/>
      <c r="L33" s="279"/>
      <c r="M33" s="279"/>
      <c r="N33" s="279"/>
    </row>
    <row r="34" spans="1:14" ht="21.75" customHeight="1">
      <c r="A34" s="315"/>
      <c r="B34" s="311" t="s">
        <v>843</v>
      </c>
      <c r="C34" s="332"/>
      <c r="D34" s="486" t="s">
        <v>844</v>
      </c>
      <c r="E34" s="257"/>
      <c r="F34" s="257">
        <v>412276</v>
      </c>
      <c r="G34" s="279"/>
      <c r="H34" s="279"/>
      <c r="I34" s="257"/>
      <c r="J34" s="257"/>
      <c r="K34" s="279"/>
      <c r="L34" s="279"/>
      <c r="M34" s="279"/>
      <c r="N34" s="279">
        <f>SUM(E34:M34)</f>
        <v>412276</v>
      </c>
    </row>
    <row r="35" spans="1:14" ht="21.75" customHeight="1">
      <c r="A35" s="315"/>
      <c r="B35" s="311" t="s">
        <v>579</v>
      </c>
      <c r="C35" s="332"/>
      <c r="D35" s="486" t="s">
        <v>589</v>
      </c>
      <c r="E35" s="257"/>
      <c r="F35" s="257"/>
      <c r="G35" s="257"/>
      <c r="H35" s="257"/>
      <c r="I35" s="257">
        <v>25632</v>
      </c>
      <c r="J35" s="257"/>
      <c r="K35" s="257"/>
      <c r="L35" s="257"/>
      <c r="M35" s="257"/>
      <c r="N35" s="279">
        <f>SUM(E35:M35)</f>
        <v>25632</v>
      </c>
    </row>
    <row r="36" spans="1:14" s="322" customFormat="1" ht="21.75" customHeight="1">
      <c r="A36" s="337" t="s">
        <v>210</v>
      </c>
      <c r="B36" s="339"/>
      <c r="C36" s="340"/>
      <c r="D36" s="328" t="s">
        <v>47</v>
      </c>
      <c r="E36" s="331">
        <f>SUM(E35:E35)</f>
        <v>0</v>
      </c>
      <c r="F36" s="331">
        <f>SUM(F34:F35)</f>
        <v>412276</v>
      </c>
      <c r="G36" s="331">
        <f aca="true" t="shared" si="6" ref="G36:N36">SUM(G34:G35)</f>
        <v>0</v>
      </c>
      <c r="H36" s="331">
        <f t="shared" si="6"/>
        <v>0</v>
      </c>
      <c r="I36" s="331">
        <f t="shared" si="6"/>
        <v>25632</v>
      </c>
      <c r="J36" s="331">
        <f t="shared" si="6"/>
        <v>0</v>
      </c>
      <c r="K36" s="331">
        <f t="shared" si="6"/>
        <v>0</v>
      </c>
      <c r="L36" s="331">
        <f t="shared" si="6"/>
        <v>0</v>
      </c>
      <c r="M36" s="331">
        <f t="shared" si="6"/>
        <v>0</v>
      </c>
      <c r="N36" s="331">
        <f t="shared" si="6"/>
        <v>437908</v>
      </c>
    </row>
    <row r="37" spans="1:14" ht="10.5" customHeight="1">
      <c r="A37" s="284"/>
      <c r="B37" s="311"/>
      <c r="C37" s="332"/>
      <c r="D37" s="285"/>
      <c r="E37" s="279"/>
      <c r="F37" s="279"/>
      <c r="G37" s="279"/>
      <c r="H37" s="279"/>
      <c r="I37" s="279"/>
      <c r="J37" s="279"/>
      <c r="K37" s="279"/>
      <c r="L37" s="279"/>
      <c r="M37" s="279"/>
      <c r="N37" s="279"/>
    </row>
    <row r="38" spans="1:14" ht="21.75" customHeight="1">
      <c r="A38" s="284"/>
      <c r="B38" s="311" t="s">
        <v>698</v>
      </c>
      <c r="C38" s="312">
        <v>889921</v>
      </c>
      <c r="D38" s="491" t="s">
        <v>699</v>
      </c>
      <c r="E38" s="257"/>
      <c r="F38" s="257"/>
      <c r="G38" s="257"/>
      <c r="H38" s="257"/>
      <c r="I38" s="257">
        <v>5461</v>
      </c>
      <c r="J38" s="257"/>
      <c r="K38" s="257"/>
      <c r="L38" s="257"/>
      <c r="M38" s="257"/>
      <c r="N38" s="279">
        <f>SUM(E38:M38)</f>
        <v>5461</v>
      </c>
    </row>
    <row r="39" spans="1:14" ht="21.75" customHeight="1">
      <c r="A39" s="284"/>
      <c r="B39" s="311" t="s">
        <v>48</v>
      </c>
      <c r="C39" s="312">
        <v>889921</v>
      </c>
      <c r="D39" s="491" t="s">
        <v>177</v>
      </c>
      <c r="E39" s="257"/>
      <c r="F39" s="257">
        <v>272500</v>
      </c>
      <c r="G39" s="257"/>
      <c r="H39" s="257"/>
      <c r="I39" s="257"/>
      <c r="J39" s="257"/>
      <c r="K39" s="257"/>
      <c r="L39" s="257"/>
      <c r="M39" s="257"/>
      <c r="N39" s="279">
        <f>SUM(E39:M39)</f>
        <v>272500</v>
      </c>
    </row>
    <row r="40" spans="1:14" ht="21.75" customHeight="1">
      <c r="A40" s="284"/>
      <c r="B40" s="311" t="s">
        <v>116</v>
      </c>
      <c r="C40" s="312">
        <v>889921</v>
      </c>
      <c r="D40" s="491" t="s">
        <v>49</v>
      </c>
      <c r="E40" s="257"/>
      <c r="F40" s="257">
        <v>452965</v>
      </c>
      <c r="G40" s="257"/>
      <c r="H40" s="257"/>
      <c r="I40" s="257">
        <v>195628</v>
      </c>
      <c r="J40" s="257"/>
      <c r="K40" s="257"/>
      <c r="L40" s="257"/>
      <c r="M40" s="257"/>
      <c r="N40" s="279">
        <f>SUM(E40:M40)</f>
        <v>648593</v>
      </c>
    </row>
    <row r="41" spans="1:14" ht="21.75" customHeight="1">
      <c r="A41" s="327"/>
      <c r="B41" s="311" t="s">
        <v>117</v>
      </c>
      <c r="C41" s="312">
        <v>889921</v>
      </c>
      <c r="D41" s="491" t="s">
        <v>118</v>
      </c>
      <c r="E41" s="257"/>
      <c r="F41" s="257"/>
      <c r="G41" s="257"/>
      <c r="H41" s="257"/>
      <c r="I41" s="257"/>
      <c r="J41" s="257"/>
      <c r="K41" s="257">
        <v>10000</v>
      </c>
      <c r="L41" s="257"/>
      <c r="M41" s="257"/>
      <c r="N41" s="279">
        <f>SUM(E41:M41)</f>
        <v>10000</v>
      </c>
    </row>
    <row r="42" spans="1:14" ht="21.75" customHeight="1">
      <c r="A42" s="327"/>
      <c r="B42" s="311" t="s">
        <v>849</v>
      </c>
      <c r="C42" s="312">
        <v>889921</v>
      </c>
      <c r="D42" s="491" t="s">
        <v>847</v>
      </c>
      <c r="E42" s="257"/>
      <c r="F42" s="257">
        <v>10287623</v>
      </c>
      <c r="G42" s="257"/>
      <c r="H42" s="257"/>
      <c r="I42" s="257"/>
      <c r="J42" s="257"/>
      <c r="K42" s="257"/>
      <c r="L42" s="257"/>
      <c r="M42" s="257"/>
      <c r="N42" s="279">
        <f>SUM(E42:M42)</f>
        <v>10287623</v>
      </c>
    </row>
    <row r="43" spans="1:14" s="322" customFormat="1" ht="21.75" customHeight="1">
      <c r="A43" s="337" t="s">
        <v>211</v>
      </c>
      <c r="B43" s="329"/>
      <c r="C43" s="330"/>
      <c r="D43" s="328" t="s">
        <v>119</v>
      </c>
      <c r="E43" s="331">
        <f>SUM(E38:E41)</f>
        <v>0</v>
      </c>
      <c r="F43" s="331">
        <f>SUM(F38:F42)</f>
        <v>11013088</v>
      </c>
      <c r="G43" s="331">
        <f aca="true" t="shared" si="7" ref="G43:N43">SUM(G38:G42)</f>
        <v>0</v>
      </c>
      <c r="H43" s="331">
        <f t="shared" si="7"/>
        <v>0</v>
      </c>
      <c r="I43" s="331">
        <f t="shared" si="7"/>
        <v>201089</v>
      </c>
      <c r="J43" s="331">
        <f t="shared" si="7"/>
        <v>0</v>
      </c>
      <c r="K43" s="331">
        <f t="shared" si="7"/>
        <v>10000</v>
      </c>
      <c r="L43" s="331">
        <f t="shared" si="7"/>
        <v>0</v>
      </c>
      <c r="M43" s="331">
        <f t="shared" si="7"/>
        <v>0</v>
      </c>
      <c r="N43" s="331">
        <f t="shared" si="7"/>
        <v>11224177</v>
      </c>
    </row>
    <row r="44" spans="1:14" ht="10.5" customHeight="1">
      <c r="A44" s="284"/>
      <c r="B44" s="311"/>
      <c r="C44" s="332"/>
      <c r="D44" s="285"/>
      <c r="E44" s="279"/>
      <c r="F44" s="279"/>
      <c r="G44" s="279"/>
      <c r="H44" s="279"/>
      <c r="I44" s="279"/>
      <c r="J44" s="279"/>
      <c r="K44" s="279"/>
      <c r="L44" s="279"/>
      <c r="M44" s="279"/>
      <c r="N44" s="279"/>
    </row>
    <row r="45" spans="1:14" ht="21.75" customHeight="1">
      <c r="A45" s="315"/>
      <c r="B45" s="311" t="s">
        <v>120</v>
      </c>
      <c r="C45" s="312"/>
      <c r="D45" s="491" t="s">
        <v>121</v>
      </c>
      <c r="E45" s="279"/>
      <c r="F45" s="279"/>
      <c r="G45" s="279"/>
      <c r="H45" s="257">
        <v>104823985</v>
      </c>
      <c r="I45" s="257"/>
      <c r="J45" s="279"/>
      <c r="K45" s="279"/>
      <c r="L45" s="279"/>
      <c r="M45" s="279"/>
      <c r="N45" s="279">
        <f>SUM(E45:M45)</f>
        <v>104823985</v>
      </c>
    </row>
    <row r="46" spans="1:28" s="234" customFormat="1" ht="19.5" customHeight="1">
      <c r="A46" s="287" t="s">
        <v>173</v>
      </c>
      <c r="B46" s="263"/>
      <c r="C46" s="264"/>
      <c r="D46" s="263" t="s">
        <v>174</v>
      </c>
      <c r="E46" s="265">
        <f aca="true" t="shared" si="8" ref="E46:N46">SUM(E45:E45)</f>
        <v>0</v>
      </c>
      <c r="F46" s="265">
        <f t="shared" si="8"/>
        <v>0</v>
      </c>
      <c r="G46" s="265">
        <f t="shared" si="8"/>
        <v>0</v>
      </c>
      <c r="H46" s="265">
        <f t="shared" si="8"/>
        <v>104823985</v>
      </c>
      <c r="I46" s="265">
        <f t="shared" si="8"/>
        <v>0</v>
      </c>
      <c r="J46" s="265">
        <f t="shared" si="8"/>
        <v>0</v>
      </c>
      <c r="K46" s="265">
        <f t="shared" si="8"/>
        <v>0</v>
      </c>
      <c r="L46" s="265">
        <f t="shared" si="8"/>
        <v>0</v>
      </c>
      <c r="M46" s="265">
        <f t="shared" si="8"/>
        <v>0</v>
      </c>
      <c r="N46" s="265">
        <f t="shared" si="8"/>
        <v>104823985</v>
      </c>
      <c r="O46" s="266"/>
      <c r="P46" s="266"/>
      <c r="Q46" s="278"/>
      <c r="R46" s="278"/>
      <c r="S46" s="269"/>
      <c r="T46" s="278"/>
      <c r="U46" s="278"/>
      <c r="V46" s="269"/>
      <c r="W46" s="278"/>
      <c r="X46" s="288"/>
      <c r="Y46" s="269"/>
      <c r="Z46" s="278"/>
      <c r="AA46" s="278"/>
      <c r="AB46" s="269"/>
    </row>
    <row r="47" spans="1:28" s="234" customFormat="1" ht="19.5" customHeight="1">
      <c r="A47" s="287"/>
      <c r="B47" s="493"/>
      <c r="C47" s="346"/>
      <c r="D47" s="493"/>
      <c r="E47" s="265"/>
      <c r="F47" s="265"/>
      <c r="G47" s="265"/>
      <c r="H47" s="265"/>
      <c r="I47" s="265"/>
      <c r="J47" s="265"/>
      <c r="K47" s="265"/>
      <c r="L47" s="265"/>
      <c r="M47" s="265"/>
      <c r="N47" s="494"/>
      <c r="O47" s="266"/>
      <c r="P47" s="266"/>
      <c r="Q47" s="278"/>
      <c r="R47" s="278"/>
      <c r="S47" s="269"/>
      <c r="T47" s="278"/>
      <c r="U47" s="278"/>
      <c r="V47" s="269"/>
      <c r="W47" s="278"/>
      <c r="X47" s="288"/>
      <c r="Y47" s="269"/>
      <c r="Z47" s="278"/>
      <c r="AA47" s="278"/>
      <c r="AB47" s="269"/>
    </row>
    <row r="48" spans="1:14" s="342" customFormat="1" ht="21.75" customHeight="1">
      <c r="A48" s="317"/>
      <c r="B48" s="339"/>
      <c r="C48" s="333"/>
      <c r="D48" s="341" t="s">
        <v>857</v>
      </c>
      <c r="E48" s="681">
        <f aca="true" t="shared" si="9" ref="E48:N48">SUM(E12,E15,E18,E22,E27,E32,E43,E36,E46)</f>
        <v>131157224</v>
      </c>
      <c r="F48" s="681">
        <f t="shared" si="9"/>
        <v>55320418</v>
      </c>
      <c r="G48" s="681">
        <f t="shared" si="9"/>
        <v>268000</v>
      </c>
      <c r="H48" s="681">
        <f t="shared" si="9"/>
        <v>104823985</v>
      </c>
      <c r="I48" s="681">
        <f t="shared" si="9"/>
        <v>14150614</v>
      </c>
      <c r="J48" s="679">
        <f t="shared" si="9"/>
        <v>11000</v>
      </c>
      <c r="K48" s="679">
        <f t="shared" si="9"/>
        <v>10000</v>
      </c>
      <c r="L48" s="679">
        <f t="shared" si="9"/>
        <v>0</v>
      </c>
      <c r="M48" s="679">
        <f t="shared" si="9"/>
        <v>92560091</v>
      </c>
      <c r="N48" s="679">
        <f t="shared" si="9"/>
        <v>398796062</v>
      </c>
    </row>
    <row r="49" spans="1:14" s="343" customFormat="1" ht="17.25" customHeight="1">
      <c r="A49" s="315"/>
      <c r="B49" s="311"/>
      <c r="C49" s="312"/>
      <c r="D49" s="336"/>
      <c r="E49" s="279"/>
      <c r="F49" s="279"/>
      <c r="G49" s="279"/>
      <c r="H49" s="680"/>
      <c r="I49" s="680"/>
      <c r="J49" s="680"/>
      <c r="K49" s="680"/>
      <c r="L49" s="680"/>
      <c r="M49" s="680"/>
      <c r="N49" s="680"/>
    </row>
    <row r="50" spans="1:14" s="343" customFormat="1" ht="21.75" customHeight="1">
      <c r="A50" s="310"/>
      <c r="B50" s="311"/>
      <c r="C50" s="312"/>
      <c r="D50" s="344" t="s">
        <v>855</v>
      </c>
      <c r="E50" s="279"/>
      <c r="F50" s="279"/>
      <c r="G50" s="279"/>
      <c r="H50" s="279"/>
      <c r="I50" s="279"/>
      <c r="J50" s="279"/>
      <c r="K50" s="279"/>
      <c r="L50" s="279"/>
      <c r="M50" s="279"/>
      <c r="N50" s="279"/>
    </row>
    <row r="51" spans="1:14" s="343" customFormat="1" ht="21.75" customHeight="1">
      <c r="A51" s="310"/>
      <c r="B51" s="311" t="s">
        <v>11</v>
      </c>
      <c r="C51" s="312"/>
      <c r="D51" s="491" t="s">
        <v>12</v>
      </c>
      <c r="E51" s="257"/>
      <c r="F51" s="257">
        <v>2795115</v>
      </c>
      <c r="G51" s="257"/>
      <c r="H51" s="257"/>
      <c r="I51" s="257">
        <v>22421</v>
      </c>
      <c r="J51" s="257"/>
      <c r="K51" s="257"/>
      <c r="L51" s="257"/>
      <c r="M51" s="257"/>
      <c r="N51" s="279">
        <f>SUM(E51:M51)</f>
        <v>2817536</v>
      </c>
    </row>
    <row r="52" spans="1:28" ht="19.5" customHeight="1">
      <c r="A52" s="241"/>
      <c r="B52" s="311" t="s">
        <v>572</v>
      </c>
      <c r="C52" s="242" t="s">
        <v>13</v>
      </c>
      <c r="D52" s="73" t="s">
        <v>731</v>
      </c>
      <c r="E52" s="243"/>
      <c r="F52" s="243"/>
      <c r="G52" s="243"/>
      <c r="H52" s="243"/>
      <c r="I52" s="243">
        <v>10587358</v>
      </c>
      <c r="J52" s="243"/>
      <c r="K52" s="243"/>
      <c r="L52" s="243"/>
      <c r="M52" s="244"/>
      <c r="N52" s="279">
        <f>SUM(E52:M52)</f>
        <v>10587358</v>
      </c>
      <c r="O52" s="245"/>
      <c r="P52" s="246"/>
      <c r="Q52" s="240"/>
      <c r="R52" s="240"/>
      <c r="S52" s="240"/>
      <c r="T52" s="247"/>
      <c r="U52" s="247"/>
      <c r="V52" s="247"/>
      <c r="W52" s="247"/>
      <c r="X52" s="247"/>
      <c r="Y52" s="247"/>
      <c r="Z52" s="247"/>
      <c r="AA52" s="247"/>
      <c r="AB52" s="247"/>
    </row>
    <row r="53" spans="1:28" ht="32.25" customHeight="1">
      <c r="A53" s="241"/>
      <c r="B53" s="241" t="s">
        <v>859</v>
      </c>
      <c r="C53" s="981" t="s">
        <v>860</v>
      </c>
      <c r="D53" s="981" t="s">
        <v>860</v>
      </c>
      <c r="E53" s="243"/>
      <c r="F53" s="243">
        <v>3873190</v>
      </c>
      <c r="G53" s="243"/>
      <c r="H53" s="243"/>
      <c r="I53" s="243"/>
      <c r="J53" s="243"/>
      <c r="K53" s="243"/>
      <c r="L53" s="243"/>
      <c r="M53" s="244"/>
      <c r="N53" s="279">
        <f>SUM(E53:M53)</f>
        <v>3873190</v>
      </c>
      <c r="O53" s="245"/>
      <c r="P53" s="246"/>
      <c r="Q53" s="240"/>
      <c r="R53" s="240"/>
      <c r="S53" s="240"/>
      <c r="T53" s="247"/>
      <c r="U53" s="247"/>
      <c r="V53" s="247"/>
      <c r="W53" s="247"/>
      <c r="X53" s="247"/>
      <c r="Y53" s="247"/>
      <c r="Z53" s="247"/>
      <c r="AA53" s="247"/>
      <c r="AB53" s="247"/>
    </row>
    <row r="54" spans="1:14" ht="21.75" customHeight="1">
      <c r="A54" s="315"/>
      <c r="B54" s="316" t="s">
        <v>18</v>
      </c>
      <c r="C54" s="312"/>
      <c r="D54" s="491" t="s">
        <v>19</v>
      </c>
      <c r="E54" s="257"/>
      <c r="F54" s="257">
        <v>9122837</v>
      </c>
      <c r="G54" s="279"/>
      <c r="H54" s="279"/>
      <c r="I54" s="257"/>
      <c r="J54" s="279"/>
      <c r="K54" s="279"/>
      <c r="L54" s="279"/>
      <c r="M54" s="257">
        <v>2161479</v>
      </c>
      <c r="N54" s="279">
        <f>SUM(E54:M54)</f>
        <v>11284316</v>
      </c>
    </row>
    <row r="55" spans="1:14" ht="21.75" customHeight="1">
      <c r="A55" s="315"/>
      <c r="B55" s="316" t="s">
        <v>579</v>
      </c>
      <c r="C55" s="312"/>
      <c r="D55" s="491" t="s">
        <v>733</v>
      </c>
      <c r="E55" s="257"/>
      <c r="F55" s="257"/>
      <c r="G55" s="279"/>
      <c r="H55" s="279"/>
      <c r="I55" s="257">
        <v>8232509</v>
      </c>
      <c r="J55" s="279"/>
      <c r="K55" s="279"/>
      <c r="L55" s="279"/>
      <c r="M55" s="257"/>
      <c r="N55" s="279">
        <f>SUM(E55:M55)</f>
        <v>8232509</v>
      </c>
    </row>
    <row r="56" spans="1:14" s="342" customFormat="1" ht="21.75" customHeight="1">
      <c r="A56" s="317"/>
      <c r="B56" s="339"/>
      <c r="C56" s="333"/>
      <c r="D56" s="341" t="s">
        <v>856</v>
      </c>
      <c r="E56" s="331">
        <f>SUM(E51:E55)</f>
        <v>0</v>
      </c>
      <c r="F56" s="331">
        <f aca="true" t="shared" si="10" ref="F56:N56">SUM(F51:F55)</f>
        <v>15791142</v>
      </c>
      <c r="G56" s="331">
        <f t="shared" si="10"/>
        <v>0</v>
      </c>
      <c r="H56" s="331">
        <f t="shared" si="10"/>
        <v>0</v>
      </c>
      <c r="I56" s="331">
        <f t="shared" si="10"/>
        <v>18842288</v>
      </c>
      <c r="J56" s="331">
        <f t="shared" si="10"/>
        <v>0</v>
      </c>
      <c r="K56" s="331">
        <f t="shared" si="10"/>
        <v>0</v>
      </c>
      <c r="L56" s="331">
        <f t="shared" si="10"/>
        <v>0</v>
      </c>
      <c r="M56" s="331">
        <f t="shared" si="10"/>
        <v>2161479</v>
      </c>
      <c r="N56" s="331">
        <f t="shared" si="10"/>
        <v>36794909</v>
      </c>
    </row>
    <row r="57" spans="1:14" s="345" customFormat="1" ht="22.5" customHeight="1">
      <c r="A57" s="317"/>
      <c r="B57" s="339"/>
      <c r="C57" s="333"/>
      <c r="D57" s="341"/>
      <c r="E57" s="331"/>
      <c r="F57" s="331"/>
      <c r="G57" s="331"/>
      <c r="H57" s="331"/>
      <c r="I57" s="331"/>
      <c r="J57" s="331"/>
      <c r="K57" s="331"/>
      <c r="L57" s="331"/>
      <c r="M57" s="331"/>
      <c r="N57" s="331"/>
    </row>
    <row r="58" spans="1:14" s="343" customFormat="1" ht="21.75" customHeight="1">
      <c r="A58" s="310"/>
      <c r="B58" s="311"/>
      <c r="C58" s="312"/>
      <c r="D58" s="344" t="s">
        <v>852</v>
      </c>
      <c r="E58" s="279"/>
      <c r="F58" s="279"/>
      <c r="G58" s="279"/>
      <c r="H58" s="279"/>
      <c r="I58" s="279"/>
      <c r="J58" s="279"/>
      <c r="K58" s="279"/>
      <c r="L58" s="279"/>
      <c r="M58" s="279"/>
      <c r="N58" s="279"/>
    </row>
    <row r="59" spans="1:14" ht="21.75" customHeight="1">
      <c r="A59" s="315"/>
      <c r="B59" s="316" t="s">
        <v>18</v>
      </c>
      <c r="C59" s="312"/>
      <c r="D59" s="491" t="s">
        <v>19</v>
      </c>
      <c r="E59" s="257"/>
      <c r="F59" s="257"/>
      <c r="G59" s="279"/>
      <c r="H59" s="279"/>
      <c r="I59" s="257"/>
      <c r="J59" s="279"/>
      <c r="K59" s="279"/>
      <c r="L59" s="279"/>
      <c r="M59" s="257"/>
      <c r="N59" s="279">
        <f>SUM(E59:M59)</f>
        <v>0</v>
      </c>
    </row>
    <row r="60" spans="1:14" ht="21.75" customHeight="1">
      <c r="A60" s="315"/>
      <c r="B60" s="316" t="s">
        <v>845</v>
      </c>
      <c r="C60" s="312"/>
      <c r="D60" s="491" t="s">
        <v>846</v>
      </c>
      <c r="E60" s="257"/>
      <c r="F60" s="257"/>
      <c r="G60" s="279"/>
      <c r="H60" s="279"/>
      <c r="I60" s="257">
        <v>1260</v>
      </c>
      <c r="J60" s="279"/>
      <c r="K60" s="279"/>
      <c r="L60" s="279"/>
      <c r="M60" s="257"/>
      <c r="N60" s="279">
        <f>SUM(E60:M60)</f>
        <v>1260</v>
      </c>
    </row>
    <row r="61" spans="1:14" s="342" customFormat="1" ht="21.75" customHeight="1">
      <c r="A61" s="317"/>
      <c r="B61" s="339"/>
      <c r="C61" s="333"/>
      <c r="D61" s="341" t="s">
        <v>853</v>
      </c>
      <c r="E61" s="331">
        <f aca="true" t="shared" si="11" ref="E61:N61">SUM(E59:E60)</f>
        <v>0</v>
      </c>
      <c r="F61" s="331">
        <f t="shared" si="11"/>
        <v>0</v>
      </c>
      <c r="G61" s="331">
        <f t="shared" si="11"/>
        <v>0</v>
      </c>
      <c r="H61" s="331">
        <f t="shared" si="11"/>
        <v>0</v>
      </c>
      <c r="I61" s="331">
        <f t="shared" si="11"/>
        <v>1260</v>
      </c>
      <c r="J61" s="331">
        <f t="shared" si="11"/>
        <v>0</v>
      </c>
      <c r="K61" s="331">
        <f t="shared" si="11"/>
        <v>0</v>
      </c>
      <c r="L61" s="331">
        <f t="shared" si="11"/>
        <v>0</v>
      </c>
      <c r="M61" s="331">
        <f t="shared" si="11"/>
        <v>0</v>
      </c>
      <c r="N61" s="331">
        <f t="shared" si="11"/>
        <v>1260</v>
      </c>
    </row>
    <row r="62" spans="1:14" s="342" customFormat="1" ht="21.75" customHeight="1">
      <c r="A62" s="317"/>
      <c r="B62" s="339"/>
      <c r="C62" s="333"/>
      <c r="D62" s="341"/>
      <c r="E62" s="331"/>
      <c r="F62" s="331"/>
      <c r="G62" s="331"/>
      <c r="H62" s="331"/>
      <c r="I62" s="331"/>
      <c r="J62" s="331"/>
      <c r="K62" s="331"/>
      <c r="L62" s="331"/>
      <c r="M62" s="331"/>
      <c r="N62" s="331"/>
    </row>
    <row r="63" spans="1:14" s="349" customFormat="1" ht="21" customHeight="1">
      <c r="A63" s="294"/>
      <c r="B63" s="346"/>
      <c r="C63" s="346"/>
      <c r="D63" s="347" t="s">
        <v>122</v>
      </c>
      <c r="E63" s="348">
        <f>E48+E56+E61</f>
        <v>131157224</v>
      </c>
      <c r="F63" s="348">
        <f aca="true" t="shared" si="12" ref="F63:N63">F48+F56+F61</f>
        <v>71111560</v>
      </c>
      <c r="G63" s="348">
        <f t="shared" si="12"/>
        <v>268000</v>
      </c>
      <c r="H63" s="348">
        <f t="shared" si="12"/>
        <v>104823985</v>
      </c>
      <c r="I63" s="348">
        <f t="shared" si="12"/>
        <v>32994162</v>
      </c>
      <c r="J63" s="348">
        <f t="shared" si="12"/>
        <v>11000</v>
      </c>
      <c r="K63" s="348">
        <f t="shared" si="12"/>
        <v>10000</v>
      </c>
      <c r="L63" s="348">
        <f t="shared" si="12"/>
        <v>0</v>
      </c>
      <c r="M63" s="348">
        <f t="shared" si="12"/>
        <v>94721570</v>
      </c>
      <c r="N63" s="982">
        <f t="shared" si="12"/>
        <v>435592231</v>
      </c>
    </row>
    <row r="64" ht="13.5" customHeight="1"/>
    <row r="65" ht="13.5" customHeight="1"/>
    <row r="66" ht="13.5" customHeight="1"/>
    <row r="67" ht="13.5" customHeight="1"/>
    <row r="68" ht="13.5" customHeight="1"/>
  </sheetData>
  <sheetProtection/>
  <mergeCells count="15">
    <mergeCell ref="A1:R1"/>
    <mergeCell ref="M3:N3"/>
    <mergeCell ref="N4:N5"/>
    <mergeCell ref="M4:M5"/>
    <mergeCell ref="E4:F4"/>
    <mergeCell ref="I4:I5"/>
    <mergeCell ref="G4:G5"/>
    <mergeCell ref="H4:H5"/>
    <mergeCell ref="J4:J5"/>
    <mergeCell ref="A4:A5"/>
    <mergeCell ref="B4:B5"/>
    <mergeCell ref="C4:C5"/>
    <mergeCell ref="D4:D5"/>
    <mergeCell ref="K4:K5"/>
    <mergeCell ref="L4:L5"/>
  </mergeCells>
  <printOptions horizontalCentered="1" verticalCentered="1"/>
  <pageMargins left="0.85" right="0.1968503937007874" top="0.28" bottom="0.15748031496062992" header="0.22" footer="0.17"/>
  <pageSetup fitToHeight="1" fitToWidth="1" horizontalDpi="600" verticalDpi="600" orientation="landscape" paperSize="9" scale="39" r:id="rId1"/>
  <colBreaks count="1" manualBreakCount="1">
    <brk id="1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A5" sqref="A5"/>
    </sheetView>
  </sheetViews>
  <sheetFormatPr defaultColWidth="8.875" defaultRowHeight="12.75"/>
  <cols>
    <col min="1" max="1" width="3.50390625" style="970" customWidth="1"/>
    <col min="2" max="2" width="9.50390625" style="970" customWidth="1"/>
    <col min="3" max="3" width="52.50390625" style="970" customWidth="1"/>
    <col min="4" max="4" width="12.375" style="970" customWidth="1"/>
    <col min="5" max="5" width="13.50390625" style="970" customWidth="1"/>
    <col min="6" max="6" width="11.50390625" style="970" customWidth="1"/>
    <col min="7" max="7" width="13.375" style="970" customWidth="1"/>
    <col min="8" max="8" width="12.375" style="970" customWidth="1"/>
    <col min="9" max="9" width="12.375" style="975" customWidth="1"/>
    <col min="10" max="10" width="11.625" style="970" customWidth="1"/>
    <col min="11" max="11" width="13.125" style="970" customWidth="1"/>
    <col min="12" max="16384" width="8.875" style="970" customWidth="1"/>
  </cols>
  <sheetData>
    <row r="1" spans="1:11" ht="19.5">
      <c r="A1" s="1172" t="s">
        <v>861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</row>
    <row r="2" spans="1:11" ht="16.5" customHeight="1">
      <c r="A2" s="968"/>
      <c r="B2" s="968"/>
      <c r="C2" s="968"/>
      <c r="D2" s="968"/>
      <c r="E2" s="968"/>
      <c r="F2" s="968"/>
      <c r="G2" s="968"/>
      <c r="H2" s="968"/>
      <c r="I2" s="972"/>
      <c r="J2" s="968"/>
      <c r="K2" s="968"/>
    </row>
    <row r="3" spans="1:11" ht="15" customHeight="1">
      <c r="A3" s="967"/>
      <c r="B3" s="967"/>
      <c r="C3" s="967"/>
      <c r="D3" s="967"/>
      <c r="E3" s="967"/>
      <c r="F3" s="967"/>
      <c r="G3" s="967"/>
      <c r="H3" s="967"/>
      <c r="I3" s="973"/>
      <c r="J3" s="967"/>
      <c r="K3" s="967"/>
    </row>
    <row r="4" spans="1:11" ht="15" customHeight="1">
      <c r="A4" s="1173" t="s">
        <v>939</v>
      </c>
      <c r="B4" s="1173"/>
      <c r="C4" s="1173"/>
      <c r="D4" s="1173"/>
      <c r="E4" s="1173"/>
      <c r="F4" s="966"/>
      <c r="G4" s="966"/>
      <c r="H4" s="966"/>
      <c r="I4" s="974"/>
      <c r="J4" s="966"/>
      <c r="K4" s="965" t="s">
        <v>191</v>
      </c>
    </row>
    <row r="5" spans="1:11" ht="52.5" customHeight="1">
      <c r="A5" s="964"/>
      <c r="B5" s="969" t="s">
        <v>804</v>
      </c>
      <c r="C5" s="969" t="s">
        <v>805</v>
      </c>
      <c r="D5" s="963" t="s">
        <v>806</v>
      </c>
      <c r="E5" s="963" t="s">
        <v>807</v>
      </c>
      <c r="F5" s="963" t="s">
        <v>808</v>
      </c>
      <c r="G5" s="962" t="s">
        <v>809</v>
      </c>
      <c r="H5" s="963" t="s">
        <v>810</v>
      </c>
      <c r="I5" s="969" t="s">
        <v>621</v>
      </c>
      <c r="J5" s="963" t="s">
        <v>811</v>
      </c>
      <c r="K5" s="969" t="s">
        <v>851</v>
      </c>
    </row>
    <row r="6" spans="1:11" s="959" customFormat="1" ht="30.75" customHeight="1">
      <c r="A6" s="961" t="s">
        <v>263</v>
      </c>
      <c r="B6" s="1174" t="s">
        <v>66</v>
      </c>
      <c r="C6" s="1174"/>
      <c r="D6" s="960">
        <f aca="true" t="shared" si="0" ref="D6:K6">SUM(D7:D16)</f>
        <v>0</v>
      </c>
      <c r="E6" s="960">
        <f t="shared" si="0"/>
        <v>10</v>
      </c>
      <c r="F6" s="960">
        <f t="shared" si="0"/>
        <v>0</v>
      </c>
      <c r="G6" s="960">
        <f t="shared" si="0"/>
        <v>5</v>
      </c>
      <c r="H6" s="960">
        <f t="shared" si="0"/>
        <v>5</v>
      </c>
      <c r="I6" s="976">
        <f t="shared" si="0"/>
        <v>20</v>
      </c>
      <c r="J6" s="960">
        <f t="shared" si="0"/>
        <v>3</v>
      </c>
      <c r="K6" s="976">
        <f t="shared" si="0"/>
        <v>23</v>
      </c>
    </row>
    <row r="7" spans="1:11" ht="25.5" customHeight="1">
      <c r="A7" s="958"/>
      <c r="B7" s="957"/>
      <c r="C7" s="957" t="s">
        <v>812</v>
      </c>
      <c r="D7" s="956">
        <v>0</v>
      </c>
      <c r="E7" s="956">
        <v>0</v>
      </c>
      <c r="F7" s="956">
        <v>0</v>
      </c>
      <c r="G7" s="956">
        <v>0</v>
      </c>
      <c r="H7" s="956">
        <v>5</v>
      </c>
      <c r="I7" s="977">
        <f>SUM(D7:H7)</f>
        <v>5</v>
      </c>
      <c r="J7" s="956">
        <v>0</v>
      </c>
      <c r="K7" s="960">
        <f>I7+J7</f>
        <v>5</v>
      </c>
    </row>
    <row r="8" spans="1:11" ht="25.5" customHeight="1">
      <c r="A8" s="958"/>
      <c r="B8" s="957"/>
      <c r="C8" s="957" t="s">
        <v>813</v>
      </c>
      <c r="D8" s="956">
        <v>0</v>
      </c>
      <c r="E8" s="956">
        <v>0</v>
      </c>
      <c r="F8" s="956">
        <v>0</v>
      </c>
      <c r="G8" s="956">
        <v>0</v>
      </c>
      <c r="H8" s="956">
        <v>0</v>
      </c>
      <c r="I8" s="977">
        <f aca="true" t="shared" si="1" ref="I8:I16">SUM(D8:H8)</f>
        <v>0</v>
      </c>
      <c r="J8" s="956">
        <v>1</v>
      </c>
      <c r="K8" s="960">
        <f aca="true" t="shared" si="2" ref="K8:K16">I8+J8</f>
        <v>1</v>
      </c>
    </row>
    <row r="9" spans="1:11" ht="25.5" customHeight="1">
      <c r="A9" s="958"/>
      <c r="B9" s="957"/>
      <c r="C9" s="957" t="s">
        <v>814</v>
      </c>
      <c r="D9" s="956">
        <v>0</v>
      </c>
      <c r="E9" s="956">
        <v>0</v>
      </c>
      <c r="F9" s="956">
        <v>0</v>
      </c>
      <c r="G9" s="956">
        <v>5</v>
      </c>
      <c r="H9" s="956">
        <v>0</v>
      </c>
      <c r="I9" s="977">
        <f t="shared" si="1"/>
        <v>5</v>
      </c>
      <c r="J9" s="956">
        <v>0</v>
      </c>
      <c r="K9" s="960">
        <f t="shared" si="2"/>
        <v>5</v>
      </c>
    </row>
    <row r="10" spans="1:11" ht="25.5" customHeight="1">
      <c r="A10" s="958"/>
      <c r="B10" s="957"/>
      <c r="C10" s="957" t="s">
        <v>815</v>
      </c>
      <c r="D10" s="956">
        <v>0</v>
      </c>
      <c r="E10" s="956">
        <v>1</v>
      </c>
      <c r="F10" s="956">
        <v>0</v>
      </c>
      <c r="G10" s="956">
        <v>0</v>
      </c>
      <c r="H10" s="956">
        <v>0</v>
      </c>
      <c r="I10" s="977">
        <f t="shared" si="1"/>
        <v>1</v>
      </c>
      <c r="J10" s="956">
        <v>0</v>
      </c>
      <c r="K10" s="960">
        <f t="shared" si="2"/>
        <v>1</v>
      </c>
    </row>
    <row r="11" spans="1:11" ht="25.5" customHeight="1">
      <c r="A11" s="958"/>
      <c r="B11" s="957"/>
      <c r="C11" s="957" t="s">
        <v>816</v>
      </c>
      <c r="D11" s="956">
        <v>0</v>
      </c>
      <c r="E11" s="956">
        <v>0</v>
      </c>
      <c r="F11" s="956">
        <v>0</v>
      </c>
      <c r="G11" s="956">
        <v>0</v>
      </c>
      <c r="H11" s="956">
        <v>0</v>
      </c>
      <c r="I11" s="977">
        <f t="shared" si="1"/>
        <v>0</v>
      </c>
      <c r="J11" s="956">
        <v>1</v>
      </c>
      <c r="K11" s="960">
        <f t="shared" si="2"/>
        <v>1</v>
      </c>
    </row>
    <row r="12" spans="1:11" ht="25.5" customHeight="1">
      <c r="A12" s="958"/>
      <c r="B12" s="957"/>
      <c r="C12" s="957" t="s">
        <v>817</v>
      </c>
      <c r="D12" s="956">
        <v>0</v>
      </c>
      <c r="E12" s="956">
        <v>4</v>
      </c>
      <c r="F12" s="956">
        <v>0</v>
      </c>
      <c r="G12" s="956">
        <v>0</v>
      </c>
      <c r="H12" s="956">
        <v>0</v>
      </c>
      <c r="I12" s="977">
        <f t="shared" si="1"/>
        <v>4</v>
      </c>
      <c r="J12" s="956">
        <v>0</v>
      </c>
      <c r="K12" s="960">
        <f t="shared" si="2"/>
        <v>4</v>
      </c>
    </row>
    <row r="13" spans="1:11" ht="25.5" customHeight="1">
      <c r="A13" s="958"/>
      <c r="B13" s="957"/>
      <c r="C13" s="957" t="s">
        <v>818</v>
      </c>
      <c r="D13" s="956">
        <v>0</v>
      </c>
      <c r="E13" s="956">
        <v>1</v>
      </c>
      <c r="F13" s="956">
        <v>0</v>
      </c>
      <c r="G13" s="956">
        <v>0</v>
      </c>
      <c r="H13" s="956">
        <v>0</v>
      </c>
      <c r="I13" s="977">
        <f t="shared" si="1"/>
        <v>1</v>
      </c>
      <c r="J13" s="956">
        <v>0</v>
      </c>
      <c r="K13" s="960">
        <f t="shared" si="2"/>
        <v>1</v>
      </c>
    </row>
    <row r="14" spans="1:11" ht="25.5" customHeight="1">
      <c r="A14" s="958"/>
      <c r="B14" s="957"/>
      <c r="C14" s="957" t="s">
        <v>819</v>
      </c>
      <c r="D14" s="956">
        <v>0</v>
      </c>
      <c r="E14" s="956">
        <v>2</v>
      </c>
      <c r="F14" s="956">
        <v>0</v>
      </c>
      <c r="G14" s="956">
        <v>0</v>
      </c>
      <c r="H14" s="956">
        <v>0</v>
      </c>
      <c r="I14" s="977">
        <f t="shared" si="1"/>
        <v>2</v>
      </c>
      <c r="J14" s="956">
        <v>0</v>
      </c>
      <c r="K14" s="960">
        <f t="shared" si="2"/>
        <v>2</v>
      </c>
    </row>
    <row r="15" spans="1:11" ht="25.5" customHeight="1">
      <c r="A15" s="958"/>
      <c r="B15" s="957"/>
      <c r="C15" s="957" t="s">
        <v>821</v>
      </c>
      <c r="D15" s="956">
        <v>0</v>
      </c>
      <c r="E15" s="956">
        <v>2</v>
      </c>
      <c r="F15" s="956">
        <v>0</v>
      </c>
      <c r="G15" s="956">
        <v>0</v>
      </c>
      <c r="H15" s="956">
        <v>0</v>
      </c>
      <c r="I15" s="977">
        <f t="shared" si="1"/>
        <v>2</v>
      </c>
      <c r="J15" s="956">
        <v>0</v>
      </c>
      <c r="K15" s="960">
        <f t="shared" si="2"/>
        <v>2</v>
      </c>
    </row>
    <row r="16" spans="1:11" ht="25.5" customHeight="1">
      <c r="A16" s="958"/>
      <c r="B16" s="957"/>
      <c r="C16" s="957" t="s">
        <v>822</v>
      </c>
      <c r="D16" s="956">
        <v>0</v>
      </c>
      <c r="E16" s="956">
        <v>0</v>
      </c>
      <c r="F16" s="956">
        <v>0</v>
      </c>
      <c r="G16" s="956">
        <v>0</v>
      </c>
      <c r="H16" s="956">
        <v>0</v>
      </c>
      <c r="I16" s="977">
        <f t="shared" si="1"/>
        <v>0</v>
      </c>
      <c r="J16" s="956">
        <v>1</v>
      </c>
      <c r="K16" s="960">
        <f t="shared" si="2"/>
        <v>1</v>
      </c>
    </row>
    <row r="17" spans="1:11" ht="15" customHeight="1">
      <c r="A17" s="958"/>
      <c r="B17" s="957"/>
      <c r="C17" s="957"/>
      <c r="D17" s="958"/>
      <c r="E17" s="958"/>
      <c r="F17" s="958"/>
      <c r="G17" s="958"/>
      <c r="H17" s="958"/>
      <c r="I17" s="977"/>
      <c r="J17" s="958"/>
      <c r="K17" s="976"/>
    </row>
    <row r="18" spans="1:11" s="959" customFormat="1" ht="30.75" customHeight="1">
      <c r="A18" s="961" t="s">
        <v>264</v>
      </c>
      <c r="B18" s="1174" t="s">
        <v>149</v>
      </c>
      <c r="C18" s="1174"/>
      <c r="D18" s="960">
        <f>SUM(D19:D20)</f>
        <v>5</v>
      </c>
      <c r="E18" s="960">
        <f aca="true" t="shared" si="3" ref="E18:K18">SUM(E19:E20)</f>
        <v>0</v>
      </c>
      <c r="F18" s="960">
        <f t="shared" si="3"/>
        <v>13</v>
      </c>
      <c r="G18" s="960">
        <f t="shared" si="3"/>
        <v>0</v>
      </c>
      <c r="H18" s="960">
        <f t="shared" si="3"/>
        <v>0</v>
      </c>
      <c r="I18" s="976">
        <f>SUM(D18:H18)</f>
        <v>18</v>
      </c>
      <c r="J18" s="960">
        <f t="shared" si="3"/>
        <v>0</v>
      </c>
      <c r="K18" s="976">
        <f t="shared" si="3"/>
        <v>18</v>
      </c>
    </row>
    <row r="19" spans="1:11" ht="25.5" customHeight="1">
      <c r="A19" s="958"/>
      <c r="B19" s="957"/>
      <c r="C19" s="957" t="s">
        <v>812</v>
      </c>
      <c r="D19" s="956">
        <v>0</v>
      </c>
      <c r="E19" s="956">
        <v>0</v>
      </c>
      <c r="F19" s="956">
        <v>13</v>
      </c>
      <c r="G19" s="956">
        <v>0</v>
      </c>
      <c r="H19" s="956">
        <v>0</v>
      </c>
      <c r="I19" s="977">
        <v>0</v>
      </c>
      <c r="J19" s="956">
        <v>0</v>
      </c>
      <c r="K19" s="960">
        <f>SUM(D19:J19)</f>
        <v>13</v>
      </c>
    </row>
    <row r="20" spans="1:11" ht="25.5" customHeight="1">
      <c r="A20" s="958"/>
      <c r="B20" s="957"/>
      <c r="C20" s="957" t="s">
        <v>820</v>
      </c>
      <c r="D20" s="956">
        <v>5</v>
      </c>
      <c r="E20" s="956">
        <v>0</v>
      </c>
      <c r="F20" s="956">
        <v>0</v>
      </c>
      <c r="G20" s="956">
        <v>0</v>
      </c>
      <c r="H20" s="956">
        <v>0</v>
      </c>
      <c r="I20" s="977">
        <v>0</v>
      </c>
      <c r="J20" s="956">
        <v>0</v>
      </c>
      <c r="K20" s="960">
        <f>SUM(D20:J20)</f>
        <v>5</v>
      </c>
    </row>
    <row r="21" spans="1:11" ht="15" customHeight="1">
      <c r="A21" s="958"/>
      <c r="B21" s="957"/>
      <c r="C21" s="957"/>
      <c r="D21" s="956"/>
      <c r="E21" s="956"/>
      <c r="F21" s="956"/>
      <c r="G21" s="956"/>
      <c r="H21" s="956"/>
      <c r="I21" s="977"/>
      <c r="J21" s="956"/>
      <c r="K21" s="976"/>
    </row>
    <row r="22" spans="1:11" s="959" customFormat="1" ht="30.75" customHeight="1">
      <c r="A22" s="961" t="s">
        <v>265</v>
      </c>
      <c r="B22" s="1174" t="s">
        <v>823</v>
      </c>
      <c r="C22" s="1174"/>
      <c r="D22" s="960">
        <f>SUM(D23)</f>
        <v>0</v>
      </c>
      <c r="E22" s="960">
        <f aca="true" t="shared" si="4" ref="E22:K22">SUM(E23)</f>
        <v>3</v>
      </c>
      <c r="F22" s="960">
        <f t="shared" si="4"/>
        <v>0</v>
      </c>
      <c r="G22" s="960">
        <f t="shared" si="4"/>
        <v>0</v>
      </c>
      <c r="H22" s="960">
        <f t="shared" si="4"/>
        <v>0</v>
      </c>
      <c r="I22" s="976">
        <f>SUM(D22:H22)</f>
        <v>3</v>
      </c>
      <c r="J22" s="960">
        <f t="shared" si="4"/>
        <v>0</v>
      </c>
      <c r="K22" s="976">
        <f t="shared" si="4"/>
        <v>3</v>
      </c>
    </row>
    <row r="23" spans="1:11" ht="25.5" customHeight="1">
      <c r="A23" s="958"/>
      <c r="B23" s="957"/>
      <c r="C23" s="957" t="s">
        <v>824</v>
      </c>
      <c r="D23" s="956">
        <v>0</v>
      </c>
      <c r="E23" s="979">
        <v>3</v>
      </c>
      <c r="F23" s="956">
        <v>0</v>
      </c>
      <c r="G23" s="956">
        <v>0</v>
      </c>
      <c r="H23" s="956">
        <v>0</v>
      </c>
      <c r="I23" s="977">
        <v>0</v>
      </c>
      <c r="J23" s="956">
        <v>0</v>
      </c>
      <c r="K23" s="960">
        <f>SUM(D23:J23)</f>
        <v>3</v>
      </c>
    </row>
    <row r="24" spans="1:11" ht="18.75">
      <c r="A24" s="955"/>
      <c r="B24" s="955"/>
      <c r="C24" s="955"/>
      <c r="D24" s="955"/>
      <c r="E24" s="955"/>
      <c r="F24" s="955"/>
      <c r="G24" s="955"/>
      <c r="H24" s="955"/>
      <c r="I24" s="978"/>
      <c r="J24" s="955"/>
      <c r="K24" s="976"/>
    </row>
    <row r="25" spans="1:11" ht="16.5" customHeight="1">
      <c r="A25" s="1175" t="s">
        <v>122</v>
      </c>
      <c r="B25" s="1176"/>
      <c r="C25" s="1177"/>
      <c r="D25" s="960">
        <f>D22+D18+D6</f>
        <v>5</v>
      </c>
      <c r="E25" s="960">
        <f>E22+E18+E6</f>
        <v>13</v>
      </c>
      <c r="F25" s="960">
        <f>F22+F18+F6</f>
        <v>13</v>
      </c>
      <c r="G25" s="960">
        <f>G22+G18+G6</f>
        <v>5</v>
      </c>
      <c r="H25" s="960">
        <f>H22+H18+H6</f>
        <v>5</v>
      </c>
      <c r="I25" s="976">
        <f>I6+I22+I18</f>
        <v>41</v>
      </c>
      <c r="J25" s="960">
        <f>J22+J18+J6</f>
        <v>3</v>
      </c>
      <c r="K25" s="976">
        <f>K22+K18+K6</f>
        <v>44</v>
      </c>
    </row>
  </sheetData>
  <sheetProtection/>
  <mergeCells count="6">
    <mergeCell ref="A1:K1"/>
    <mergeCell ref="A4:E4"/>
    <mergeCell ref="B6:C6"/>
    <mergeCell ref="B18:C18"/>
    <mergeCell ref="B22:C22"/>
    <mergeCell ref="A25:C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A5" sqref="A5:A6"/>
    </sheetView>
  </sheetViews>
  <sheetFormatPr defaultColWidth="9.00390625" defaultRowHeight="12.75"/>
  <cols>
    <col min="1" max="1" width="6.875" style="219" customWidth="1"/>
    <col min="2" max="2" width="49.625" style="218" customWidth="1"/>
    <col min="3" max="4" width="12.875" style="218" customWidth="1"/>
    <col min="5" max="5" width="14.125" style="218" customWidth="1"/>
    <col min="6" max="7" width="12.875" style="218" customWidth="1"/>
    <col min="8" max="8" width="14.375" style="218" customWidth="1"/>
    <col min="9" max="9" width="3.375" style="218" customWidth="1"/>
    <col min="10" max="16384" width="9.375" style="218" customWidth="1"/>
  </cols>
  <sheetData>
    <row r="2" spans="1:8" ht="39.75" customHeight="1">
      <c r="A2" s="1181" t="s">
        <v>159</v>
      </c>
      <c r="B2" s="1181"/>
      <c r="C2" s="1181"/>
      <c r="D2" s="1181"/>
      <c r="E2" s="1181"/>
      <c r="F2" s="1181"/>
      <c r="G2" s="1181"/>
      <c r="H2" s="1181"/>
    </row>
    <row r="3" spans="1:9" s="428" customFormat="1" ht="15.75" customHeight="1">
      <c r="A3" s="426"/>
      <c r="B3" s="427"/>
      <c r="C3" s="1155"/>
      <c r="D3" s="1155"/>
      <c r="G3" s="1179"/>
      <c r="H3" s="1179"/>
      <c r="I3" s="429"/>
    </row>
    <row r="4" spans="1:9" s="433" customFormat="1" ht="15.75" thickBot="1">
      <c r="A4" s="894" t="s">
        <v>940</v>
      </c>
      <c r="B4" s="430"/>
      <c r="C4" s="431"/>
      <c r="D4" s="432"/>
      <c r="G4" s="1178" t="s">
        <v>643</v>
      </c>
      <c r="H4" s="1178"/>
      <c r="I4" s="432"/>
    </row>
    <row r="5" spans="1:8" s="434" customFormat="1" ht="26.25" customHeight="1">
      <c r="A5" s="1187" t="s">
        <v>540</v>
      </c>
      <c r="B5" s="1186" t="s">
        <v>123</v>
      </c>
      <c r="C5" s="1190" t="s">
        <v>124</v>
      </c>
      <c r="D5" s="1190" t="s">
        <v>922</v>
      </c>
      <c r="E5" s="1186" t="s">
        <v>125</v>
      </c>
      <c r="F5" s="1186"/>
      <c r="G5" s="1186"/>
      <c r="H5" s="1184" t="s">
        <v>60</v>
      </c>
    </row>
    <row r="6" spans="1:8" s="436" customFormat="1" ht="32.25" customHeight="1">
      <c r="A6" s="1188"/>
      <c r="B6" s="1189"/>
      <c r="C6" s="1189"/>
      <c r="D6" s="1191"/>
      <c r="E6" s="435" t="s">
        <v>597</v>
      </c>
      <c r="F6" s="435" t="s">
        <v>646</v>
      </c>
      <c r="G6" s="435" t="s">
        <v>707</v>
      </c>
      <c r="H6" s="1185"/>
    </row>
    <row r="7" spans="1:8" s="440" customFormat="1" ht="12.75" customHeight="1">
      <c r="A7" s="437" t="s">
        <v>250</v>
      </c>
      <c r="B7" s="438" t="s">
        <v>198</v>
      </c>
      <c r="C7" s="438" t="s">
        <v>199</v>
      </c>
      <c r="D7" s="438" t="s">
        <v>200</v>
      </c>
      <c r="E7" s="438" t="s">
        <v>201</v>
      </c>
      <c r="F7" s="438" t="s">
        <v>183</v>
      </c>
      <c r="G7" s="438" t="s">
        <v>184</v>
      </c>
      <c r="H7" s="439" t="s">
        <v>549</v>
      </c>
    </row>
    <row r="8" spans="1:8" ht="24.75" customHeight="1">
      <c r="A8" s="437" t="s">
        <v>263</v>
      </c>
      <c r="B8" s="441" t="s">
        <v>160</v>
      </c>
      <c r="C8" s="442"/>
      <c r="D8" s="443">
        <v>0</v>
      </c>
      <c r="E8" s="443">
        <v>0</v>
      </c>
      <c r="F8" s="443">
        <v>0</v>
      </c>
      <c r="G8" s="443">
        <v>0</v>
      </c>
      <c r="H8" s="444">
        <v>0</v>
      </c>
    </row>
    <row r="9" spans="1:9" ht="25.5" customHeight="1">
      <c r="A9" s="437" t="s">
        <v>264</v>
      </c>
      <c r="B9" s="441" t="s">
        <v>161</v>
      </c>
      <c r="C9" s="445"/>
      <c r="D9" s="443">
        <v>0</v>
      </c>
      <c r="E9" s="443">
        <v>0</v>
      </c>
      <c r="F9" s="443">
        <v>0</v>
      </c>
      <c r="G9" s="443">
        <v>0</v>
      </c>
      <c r="H9" s="444">
        <v>0</v>
      </c>
      <c r="I9" s="1180"/>
    </row>
    <row r="10" spans="1:9" ht="19.5" customHeight="1">
      <c r="A10" s="437" t="s">
        <v>265</v>
      </c>
      <c r="B10" s="441" t="s">
        <v>162</v>
      </c>
      <c r="C10" s="446"/>
      <c r="D10" s="447">
        <v>0</v>
      </c>
      <c r="E10" s="447">
        <v>0</v>
      </c>
      <c r="F10" s="447">
        <v>0</v>
      </c>
      <c r="G10" s="447">
        <v>0</v>
      </c>
      <c r="H10" s="448">
        <v>0</v>
      </c>
      <c r="I10" s="1180"/>
    </row>
    <row r="11" spans="1:9" ht="19.5" customHeight="1">
      <c r="A11" s="437" t="s">
        <v>266</v>
      </c>
      <c r="B11" s="441" t="s">
        <v>163</v>
      </c>
      <c r="C11" s="446"/>
      <c r="D11" s="447">
        <v>0</v>
      </c>
      <c r="E11" s="447">
        <v>0</v>
      </c>
      <c r="F11" s="447">
        <v>0</v>
      </c>
      <c r="G11" s="447">
        <v>0</v>
      </c>
      <c r="H11" s="448">
        <v>0</v>
      </c>
      <c r="I11" s="1180"/>
    </row>
    <row r="12" spans="1:9" ht="19.5" customHeight="1">
      <c r="A12" s="437" t="s">
        <v>267</v>
      </c>
      <c r="B12" s="449" t="s">
        <v>164</v>
      </c>
      <c r="C12" s="446"/>
      <c r="D12" s="447">
        <v>0</v>
      </c>
      <c r="E12" s="447">
        <f>E13</f>
        <v>1080000</v>
      </c>
      <c r="F12" s="447">
        <f>F13</f>
        <v>1200000</v>
      </c>
      <c r="G12" s="447">
        <f>G13</f>
        <v>1400000</v>
      </c>
      <c r="H12" s="448">
        <f>H13</f>
        <v>6340000</v>
      </c>
      <c r="I12" s="1180"/>
    </row>
    <row r="13" spans="1:9" ht="19.5" customHeight="1">
      <c r="A13" s="437" t="s">
        <v>268</v>
      </c>
      <c r="B13" s="449" t="s">
        <v>165</v>
      </c>
      <c r="C13" s="450" t="s">
        <v>126</v>
      </c>
      <c r="D13" s="451">
        <v>2660000</v>
      </c>
      <c r="E13" s="451">
        <v>1080000</v>
      </c>
      <c r="F13" s="451">
        <v>1200000</v>
      </c>
      <c r="G13" s="451">
        <v>1400000</v>
      </c>
      <c r="H13" s="452">
        <f>SUM(D13:G13)</f>
        <v>6340000</v>
      </c>
      <c r="I13" s="1180"/>
    </row>
    <row r="14" spans="1:9" s="456" customFormat="1" ht="19.5" customHeight="1" thickBot="1">
      <c r="A14" s="1182"/>
      <c r="B14" s="1183"/>
      <c r="C14" s="453"/>
      <c r="D14" s="454">
        <f>+D8+D9+D10+D11+D12</f>
        <v>0</v>
      </c>
      <c r="E14" s="454">
        <f>+E8+E9+E10+E11+E12</f>
        <v>1080000</v>
      </c>
      <c r="F14" s="454">
        <f>+F8+F9+F10+F11+F12</f>
        <v>1200000</v>
      </c>
      <c r="G14" s="454">
        <f>+G8+G9+G10+G11+G12</f>
        <v>1400000</v>
      </c>
      <c r="H14" s="455">
        <f>+H8+H9+H10+H11+H12</f>
        <v>6340000</v>
      </c>
      <c r="I14" s="1180"/>
    </row>
  </sheetData>
  <sheetProtection/>
  <mergeCells count="12">
    <mergeCell ref="D5:D6"/>
    <mergeCell ref="C3:D3"/>
    <mergeCell ref="G4:H4"/>
    <mergeCell ref="G3:H3"/>
    <mergeCell ref="I9:I14"/>
    <mergeCell ref="A2:H2"/>
    <mergeCell ref="A14:B14"/>
    <mergeCell ref="H5:H6"/>
    <mergeCell ref="E5:G5"/>
    <mergeCell ref="A5:A6"/>
    <mergeCell ref="B5:B6"/>
    <mergeCell ref="C5:C6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="120" zoomScaleNormal="120" zoomScalePageLayoutView="0" workbookViewId="0" topLeftCell="A1">
      <selection activeCell="A4" sqref="A4"/>
    </sheetView>
  </sheetViews>
  <sheetFormatPr defaultColWidth="9.00390625" defaultRowHeight="12.75"/>
  <cols>
    <col min="1" max="1" width="5.625" style="695" customWidth="1"/>
    <col min="2" max="2" width="35.625" style="695" customWidth="1"/>
    <col min="3" max="3" width="13.00390625" style="695" customWidth="1"/>
    <col min="4" max="5" width="14.00390625" style="695" customWidth="1"/>
    <col min="6" max="6" width="14.625" style="695" customWidth="1"/>
    <col min="7" max="7" width="17.375" style="695" customWidth="1"/>
    <col min="8" max="16384" width="9.375" style="695" customWidth="1"/>
  </cols>
  <sheetData>
    <row r="1" spans="1:7" s="682" customFormat="1" ht="48.75" customHeight="1">
      <c r="A1" s="1224" t="s">
        <v>923</v>
      </c>
      <c r="B1" s="1224"/>
      <c r="C1" s="1224"/>
      <c r="D1" s="1224"/>
      <c r="E1" s="1224"/>
      <c r="F1" s="1224"/>
      <c r="G1" s="1224"/>
    </row>
    <row r="2" spans="1:10" s="686" customFormat="1" ht="15.75" customHeight="1">
      <c r="A2" s="683"/>
      <c r="B2" s="684"/>
      <c r="C2" s="684"/>
      <c r="D2" s="1225"/>
      <c r="E2" s="1225"/>
      <c r="F2" s="1226"/>
      <c r="G2" s="1226"/>
      <c r="H2" s="685"/>
      <c r="J2" s="687"/>
    </row>
    <row r="3" spans="1:10" s="692" customFormat="1" ht="15.75" customHeight="1">
      <c r="A3" s="894" t="s">
        <v>941</v>
      </c>
      <c r="B3" s="688"/>
      <c r="C3" s="688"/>
      <c r="D3" s="689"/>
      <c r="E3" s="690"/>
      <c r="F3" s="1227" t="s">
        <v>643</v>
      </c>
      <c r="G3" s="1227"/>
      <c r="H3" s="691"/>
      <c r="J3" s="690"/>
    </row>
    <row r="4" spans="1:10" s="692" customFormat="1" ht="15.75" customHeight="1">
      <c r="A4" s="894"/>
      <c r="B4" s="688"/>
      <c r="C4" s="688"/>
      <c r="D4" s="689"/>
      <c r="E4" s="690"/>
      <c r="F4" s="793"/>
      <c r="G4" s="793"/>
      <c r="H4" s="691"/>
      <c r="J4" s="690"/>
    </row>
    <row r="5" spans="1:8" ht="15.75" customHeight="1">
      <c r="A5" s="1212" t="s">
        <v>924</v>
      </c>
      <c r="B5" s="1212"/>
      <c r="C5" s="1212"/>
      <c r="D5" s="1212"/>
      <c r="E5" s="1212"/>
      <c r="F5" s="1212"/>
      <c r="G5" s="693"/>
      <c r="H5" s="694"/>
    </row>
    <row r="6" spans="1:8" ht="15.75" customHeight="1" thickBot="1">
      <c r="A6" s="696"/>
      <c r="B6" s="696"/>
      <c r="C6" s="696"/>
      <c r="D6" s="697"/>
      <c r="E6" s="697"/>
      <c r="F6" s="693"/>
      <c r="G6" s="693"/>
      <c r="H6" s="694"/>
    </row>
    <row r="7" spans="1:8" ht="22.5" customHeight="1">
      <c r="A7" s="698" t="s">
        <v>272</v>
      </c>
      <c r="B7" s="1228" t="s">
        <v>590</v>
      </c>
      <c r="C7" s="1228"/>
      <c r="D7" s="1228"/>
      <c r="E7" s="1228"/>
      <c r="F7" s="1229" t="s">
        <v>591</v>
      </c>
      <c r="G7" s="1230"/>
      <c r="H7" s="694"/>
    </row>
    <row r="8" spans="1:8" ht="15.75" customHeight="1">
      <c r="A8" s="699" t="s">
        <v>250</v>
      </c>
      <c r="B8" s="1222" t="s">
        <v>198</v>
      </c>
      <c r="C8" s="1222"/>
      <c r="D8" s="1222"/>
      <c r="E8" s="1222"/>
      <c r="F8" s="1222" t="s">
        <v>199</v>
      </c>
      <c r="G8" s="1223"/>
      <c r="H8" s="694"/>
    </row>
    <row r="9" spans="1:8" ht="15.75" customHeight="1">
      <c r="A9" s="699" t="s">
        <v>263</v>
      </c>
      <c r="B9" s="1206"/>
      <c r="C9" s="1206"/>
      <c r="D9" s="1206"/>
      <c r="E9" s="1206"/>
      <c r="F9" s="1207"/>
      <c r="G9" s="1208"/>
      <c r="H9" s="694"/>
    </row>
    <row r="10" spans="1:8" ht="15.75" customHeight="1">
      <c r="A10" s="699" t="s">
        <v>264</v>
      </c>
      <c r="B10" s="1206"/>
      <c r="C10" s="1206"/>
      <c r="D10" s="1206"/>
      <c r="E10" s="1206"/>
      <c r="F10" s="1207"/>
      <c r="G10" s="1208"/>
      <c r="H10" s="694"/>
    </row>
    <row r="11" spans="1:8" ht="15.75" customHeight="1">
      <c r="A11" s="699" t="s">
        <v>265</v>
      </c>
      <c r="B11" s="1206"/>
      <c r="C11" s="1206"/>
      <c r="D11" s="1206"/>
      <c r="E11" s="1206"/>
      <c r="F11" s="1207"/>
      <c r="G11" s="1208"/>
      <c r="H11" s="694"/>
    </row>
    <row r="12" spans="1:8" ht="25.5" customHeight="1" thickBot="1">
      <c r="A12" s="700" t="s">
        <v>266</v>
      </c>
      <c r="B12" s="1209" t="s">
        <v>592</v>
      </c>
      <c r="C12" s="1209"/>
      <c r="D12" s="1209"/>
      <c r="E12" s="1209"/>
      <c r="F12" s="1210">
        <f>SUM(F9:F11)</f>
        <v>0</v>
      </c>
      <c r="G12" s="1211"/>
      <c r="H12" s="694"/>
    </row>
    <row r="13" spans="1:8" ht="25.5" customHeight="1">
      <c r="A13" s="701"/>
      <c r="B13" s="702"/>
      <c r="C13" s="702"/>
      <c r="D13" s="702"/>
      <c r="E13" s="702"/>
      <c r="F13" s="703"/>
      <c r="G13" s="703"/>
      <c r="H13" s="694"/>
    </row>
    <row r="14" spans="1:8" ht="15.75" customHeight="1">
      <c r="A14" s="1212" t="s">
        <v>593</v>
      </c>
      <c r="B14" s="1212"/>
      <c r="C14" s="1212"/>
      <c r="D14" s="1212"/>
      <c r="E14" s="1212"/>
      <c r="F14" s="1212"/>
      <c r="G14" s="1212"/>
      <c r="H14" s="694"/>
    </row>
    <row r="15" spans="1:8" ht="15.75" customHeight="1" thickBot="1">
      <c r="A15" s="696"/>
      <c r="B15" s="696"/>
      <c r="C15" s="696"/>
      <c r="D15" s="697"/>
      <c r="E15" s="697"/>
      <c r="F15" s="693"/>
      <c r="G15" s="693"/>
      <c r="H15" s="694"/>
    </row>
    <row r="16" spans="1:7" ht="15" customHeight="1">
      <c r="A16" s="1213" t="s">
        <v>272</v>
      </c>
      <c r="B16" s="1215" t="s">
        <v>594</v>
      </c>
      <c r="C16" s="1217" t="s">
        <v>595</v>
      </c>
      <c r="D16" s="1218"/>
      <c r="E16" s="1218"/>
      <c r="F16" s="1219"/>
      <c r="G16" s="1220" t="s">
        <v>596</v>
      </c>
    </row>
    <row r="17" spans="1:7" ht="13.5" customHeight="1" thickBot="1">
      <c r="A17" s="1214"/>
      <c r="B17" s="1216"/>
      <c r="C17" s="704" t="s">
        <v>168</v>
      </c>
      <c r="D17" s="705" t="s">
        <v>646</v>
      </c>
      <c r="E17" s="705" t="s">
        <v>707</v>
      </c>
      <c r="F17" s="705" t="s">
        <v>925</v>
      </c>
      <c r="G17" s="1221"/>
    </row>
    <row r="18" spans="1:7" ht="15.75" thickBot="1">
      <c r="A18" s="706" t="s">
        <v>250</v>
      </c>
      <c r="B18" s="707" t="s">
        <v>198</v>
      </c>
      <c r="C18" s="707" t="s">
        <v>199</v>
      </c>
      <c r="D18" s="707" t="s">
        <v>200</v>
      </c>
      <c r="E18" s="707" t="s">
        <v>201</v>
      </c>
      <c r="F18" s="707" t="s">
        <v>183</v>
      </c>
      <c r="G18" s="708" t="s">
        <v>184</v>
      </c>
    </row>
    <row r="19" spans="1:7" ht="15">
      <c r="A19" s="709" t="s">
        <v>263</v>
      </c>
      <c r="B19" s="710"/>
      <c r="C19" s="710"/>
      <c r="D19" s="711"/>
      <c r="E19" s="711"/>
      <c r="F19" s="711"/>
      <c r="G19" s="712">
        <f>SUM(D19:F19)</f>
        <v>0</v>
      </c>
    </row>
    <row r="20" spans="1:7" ht="15">
      <c r="A20" s="713" t="s">
        <v>264</v>
      </c>
      <c r="B20" s="714"/>
      <c r="C20" s="714"/>
      <c r="D20" s="715"/>
      <c r="E20" s="715"/>
      <c r="F20" s="715"/>
      <c r="G20" s="716">
        <f>SUM(D20:F20)</f>
        <v>0</v>
      </c>
    </row>
    <row r="21" spans="1:7" ht="15.75" thickBot="1">
      <c r="A21" s="713" t="s">
        <v>265</v>
      </c>
      <c r="B21" s="714"/>
      <c r="C21" s="714"/>
      <c r="D21" s="715"/>
      <c r="E21" s="715"/>
      <c r="F21" s="715"/>
      <c r="G21" s="716">
        <f>SUM(D21:F21)</f>
        <v>0</v>
      </c>
    </row>
    <row r="22" spans="1:7" s="721" customFormat="1" ht="15" thickBot="1">
      <c r="A22" s="717" t="s">
        <v>266</v>
      </c>
      <c r="B22" s="718" t="s">
        <v>598</v>
      </c>
      <c r="C22" s="718"/>
      <c r="D22" s="719">
        <f>SUM(D19:D21)</f>
        <v>0</v>
      </c>
      <c r="E22" s="719">
        <f>SUM(E19:E21)</f>
        <v>0</v>
      </c>
      <c r="F22" s="719">
        <f>SUM(F19:F21)</f>
        <v>0</v>
      </c>
      <c r="G22" s="720">
        <f>SUM(G19:G21)</f>
        <v>0</v>
      </c>
    </row>
    <row r="23" spans="1:7" s="721" customFormat="1" ht="14.25">
      <c r="A23" s="722"/>
      <c r="B23" s="723"/>
      <c r="C23" s="723"/>
      <c r="D23" s="724"/>
      <c r="E23" s="724"/>
      <c r="F23" s="724"/>
      <c r="G23" s="724"/>
    </row>
    <row r="24" spans="1:7" s="725" customFormat="1" ht="30.75" customHeight="1">
      <c r="A24" s="1197" t="s">
        <v>599</v>
      </c>
      <c r="B24" s="1197"/>
      <c r="C24" s="1197"/>
      <c r="D24" s="1197"/>
      <c r="E24" s="1197"/>
      <c r="F24" s="1197"/>
      <c r="G24" s="1197"/>
    </row>
    <row r="25" ht="15.75" thickBot="1"/>
    <row r="26" spans="1:7" ht="21.75" thickBot="1">
      <c r="A26" s="726" t="s">
        <v>272</v>
      </c>
      <c r="B26" s="1198" t="s">
        <v>600</v>
      </c>
      <c r="C26" s="1198"/>
      <c r="D26" s="1199"/>
      <c r="E26" s="1199"/>
      <c r="F26" s="1199"/>
      <c r="G26" s="726" t="s">
        <v>926</v>
      </c>
    </row>
    <row r="27" spans="1:7" ht="15">
      <c r="A27" s="727" t="s">
        <v>250</v>
      </c>
      <c r="B27" s="1200" t="s">
        <v>198</v>
      </c>
      <c r="C27" s="1200"/>
      <c r="D27" s="1201"/>
      <c r="E27" s="1201"/>
      <c r="F27" s="1202"/>
      <c r="G27" s="727" t="s">
        <v>199</v>
      </c>
    </row>
    <row r="28" spans="1:7" ht="15">
      <c r="A28" s="728" t="s">
        <v>263</v>
      </c>
      <c r="B28" s="1203" t="s">
        <v>601</v>
      </c>
      <c r="C28" s="1204"/>
      <c r="D28" s="1204"/>
      <c r="E28" s="1204"/>
      <c r="F28" s="1205"/>
      <c r="G28" s="729">
        <v>102172459</v>
      </c>
    </row>
    <row r="29" spans="1:7" ht="23.25" customHeight="1">
      <c r="A29" s="728" t="s">
        <v>264</v>
      </c>
      <c r="B29" s="1192" t="s">
        <v>602</v>
      </c>
      <c r="C29" s="1192"/>
      <c r="D29" s="1193"/>
      <c r="E29" s="1193"/>
      <c r="F29" s="1194"/>
      <c r="G29" s="729">
        <v>6055668</v>
      </c>
    </row>
    <row r="30" spans="1:7" ht="15">
      <c r="A30" s="728" t="s">
        <v>265</v>
      </c>
      <c r="B30" s="1192" t="s">
        <v>603</v>
      </c>
      <c r="C30" s="1192"/>
      <c r="D30" s="1193"/>
      <c r="E30" s="1193"/>
      <c r="F30" s="1194"/>
      <c r="G30" s="729">
        <v>0</v>
      </c>
    </row>
    <row r="31" spans="1:7" ht="30" customHeight="1">
      <c r="A31" s="728" t="s">
        <v>266</v>
      </c>
      <c r="B31" s="1192" t="s">
        <v>604</v>
      </c>
      <c r="C31" s="1192"/>
      <c r="D31" s="1193"/>
      <c r="E31" s="1193"/>
      <c r="F31" s="1194"/>
      <c r="G31" s="729">
        <v>11000</v>
      </c>
    </row>
    <row r="32" spans="1:7" ht="15">
      <c r="A32" s="728" t="s">
        <v>267</v>
      </c>
      <c r="B32" s="1192" t="s">
        <v>605</v>
      </c>
      <c r="C32" s="1192"/>
      <c r="D32" s="1193"/>
      <c r="E32" s="1193"/>
      <c r="F32" s="1194"/>
      <c r="G32" s="729">
        <v>59250</v>
      </c>
    </row>
    <row r="33" spans="1:7" ht="17.25" customHeight="1" thickBot="1">
      <c r="A33" s="730" t="s">
        <v>268</v>
      </c>
      <c r="B33" s="1195" t="s">
        <v>606</v>
      </c>
      <c r="C33" s="1195"/>
      <c r="D33" s="1195"/>
      <c r="E33" s="1195"/>
      <c r="F33" s="1195"/>
      <c r="G33" s="729">
        <v>0</v>
      </c>
    </row>
    <row r="34" spans="1:7" ht="29.25" customHeight="1" thickBot="1">
      <c r="A34" s="731" t="s">
        <v>607</v>
      </c>
      <c r="B34" s="732"/>
      <c r="C34" s="733"/>
      <c r="D34" s="733"/>
      <c r="E34" s="733"/>
      <c r="F34" s="733"/>
      <c r="G34" s="734">
        <f>SUM(G28:G33)</f>
        <v>108298377</v>
      </c>
    </row>
    <row r="35" spans="1:6" ht="27" customHeight="1">
      <c r="A35" s="1196" t="s">
        <v>608</v>
      </c>
      <c r="B35" s="1196"/>
      <c r="C35" s="1196"/>
      <c r="D35" s="1196"/>
      <c r="E35" s="1196"/>
      <c r="F35" s="1196"/>
    </row>
  </sheetData>
  <sheetProtection/>
  <mergeCells count="32">
    <mergeCell ref="A1:G1"/>
    <mergeCell ref="D2:E2"/>
    <mergeCell ref="F2:G2"/>
    <mergeCell ref="F3:G3"/>
    <mergeCell ref="A5:F5"/>
    <mergeCell ref="B7:E7"/>
    <mergeCell ref="F7:G7"/>
    <mergeCell ref="B8:E8"/>
    <mergeCell ref="F8:G8"/>
    <mergeCell ref="B9:E9"/>
    <mergeCell ref="F9:G9"/>
    <mergeCell ref="B10:E10"/>
    <mergeCell ref="F10:G10"/>
    <mergeCell ref="B11:E11"/>
    <mergeCell ref="F11:G11"/>
    <mergeCell ref="B12:E12"/>
    <mergeCell ref="F12:G12"/>
    <mergeCell ref="A14:G14"/>
    <mergeCell ref="A16:A17"/>
    <mergeCell ref="B16:B17"/>
    <mergeCell ref="C16:F16"/>
    <mergeCell ref="G16:G17"/>
    <mergeCell ref="B31:F31"/>
    <mergeCell ref="B32:F32"/>
    <mergeCell ref="B33:F33"/>
    <mergeCell ref="A35:F35"/>
    <mergeCell ref="A24:G24"/>
    <mergeCell ref="B26:F26"/>
    <mergeCell ref="B27:F27"/>
    <mergeCell ref="B28:F28"/>
    <mergeCell ref="B29:F29"/>
    <mergeCell ref="B30:F30"/>
  </mergeCells>
  <printOptions/>
  <pageMargins left="0.7874015748031497" right="0.7874015748031497" top="1.3779527559055118" bottom="0.984251968503937" header="0.7874015748031497" footer="0.7874015748031497"/>
  <pageSetup fitToHeight="1" fitToWidth="1" horizontalDpi="600" verticalDpi="600" orientation="portrait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7.625" style="20" customWidth="1"/>
    <col min="2" max="2" width="60.875" style="20" customWidth="1"/>
    <col min="3" max="3" width="25.625" style="20" customWidth="1"/>
    <col min="4" max="16384" width="9.375" style="20" customWidth="1"/>
  </cols>
  <sheetData>
    <row r="1" ht="15">
      <c r="C1" s="21"/>
    </row>
    <row r="2" spans="1:3" ht="27" customHeight="1">
      <c r="A2" s="1232" t="s">
        <v>65</v>
      </c>
      <c r="B2" s="1232"/>
      <c r="C2" s="1232"/>
    </row>
    <row r="3" spans="1:3" ht="24" customHeight="1">
      <c r="A3" s="1231" t="s">
        <v>825</v>
      </c>
      <c r="B3" s="1231"/>
      <c r="C3" s="1231"/>
    </row>
    <row r="4" spans="1:3" ht="24" customHeight="1">
      <c r="A4" s="594"/>
      <c r="B4" s="594"/>
      <c r="C4" s="594"/>
    </row>
    <row r="5" spans="1:3" ht="15.75" customHeight="1" thickBot="1">
      <c r="A5" s="894" t="s">
        <v>942</v>
      </c>
      <c r="B5" s="594"/>
      <c r="C5" s="623" t="s">
        <v>630</v>
      </c>
    </row>
    <row r="6" spans="1:3" s="25" customFormat="1" ht="43.5" customHeight="1" thickBot="1">
      <c r="A6" s="22" t="s">
        <v>272</v>
      </c>
      <c r="B6" s="23" t="s">
        <v>262</v>
      </c>
      <c r="C6" s="24" t="s">
        <v>550</v>
      </c>
    </row>
    <row r="7" spans="1:3" ht="28.5" customHeight="1">
      <c r="A7" s="26" t="s">
        <v>263</v>
      </c>
      <c r="B7" s="27" t="s">
        <v>826</v>
      </c>
      <c r="C7" s="28">
        <f>C8+C9</f>
        <v>98160037</v>
      </c>
    </row>
    <row r="8" spans="1:3" ht="18" customHeight="1">
      <c r="A8" s="29" t="s">
        <v>264</v>
      </c>
      <c r="B8" s="30" t="s">
        <v>273</v>
      </c>
      <c r="C8" s="31">
        <v>97729117</v>
      </c>
    </row>
    <row r="9" spans="1:3" ht="18" customHeight="1">
      <c r="A9" s="29" t="s">
        <v>265</v>
      </c>
      <c r="B9" s="30" t="s">
        <v>274</v>
      </c>
      <c r="C9" s="31">
        <v>430920</v>
      </c>
    </row>
    <row r="10" spans="1:3" ht="18" customHeight="1" thickBot="1">
      <c r="A10" s="29" t="s">
        <v>266</v>
      </c>
      <c r="B10" s="32" t="s">
        <v>64</v>
      </c>
      <c r="C10" s="31">
        <f>C11-C7</f>
        <v>-40385834</v>
      </c>
    </row>
    <row r="11" spans="1:3" ht="25.5" customHeight="1">
      <c r="A11" s="33" t="s">
        <v>267</v>
      </c>
      <c r="B11" s="34" t="s">
        <v>827</v>
      </c>
      <c r="C11" s="35">
        <f>C12+C13</f>
        <v>57774203</v>
      </c>
    </row>
    <row r="12" spans="1:3" ht="18" customHeight="1">
      <c r="A12" s="29" t="s">
        <v>268</v>
      </c>
      <c r="B12" s="30" t="s">
        <v>273</v>
      </c>
      <c r="C12" s="31">
        <v>57507008</v>
      </c>
    </row>
    <row r="13" spans="1:3" ht="18" customHeight="1" thickBot="1">
      <c r="A13" s="36" t="s">
        <v>269</v>
      </c>
      <c r="B13" s="37" t="s">
        <v>274</v>
      </c>
      <c r="C13" s="38">
        <v>267195</v>
      </c>
    </row>
  </sheetData>
  <sheetProtection/>
  <mergeCells count="2">
    <mergeCell ref="A3:C3"/>
    <mergeCell ref="A2:C2"/>
  </mergeCells>
  <conditionalFormatting sqref="C11">
    <cfRule type="cellIs" priority="1" dxfId="3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6.50390625" style="352" customWidth="1"/>
    <col min="2" max="2" width="54.00390625" style="354" customWidth="1"/>
    <col min="3" max="3" width="21.50390625" style="352" customWidth="1"/>
    <col min="4" max="4" width="14.875" style="352" hidden="1" customWidth="1"/>
    <col min="5" max="5" width="1.00390625" style="352" hidden="1" customWidth="1"/>
    <col min="6" max="6" width="22.125" style="352" customWidth="1"/>
    <col min="7" max="7" width="14.00390625" style="352" hidden="1" customWidth="1"/>
    <col min="8" max="16384" width="9.375" style="352" customWidth="1"/>
  </cols>
  <sheetData>
    <row r="1" spans="1:7" s="374" customFormat="1" ht="25.5" customHeight="1">
      <c r="A1" s="1233" t="s">
        <v>65</v>
      </c>
      <c r="B1" s="1233"/>
      <c r="C1" s="1233"/>
      <c r="D1" s="1233"/>
      <c r="E1" s="1233"/>
      <c r="F1" s="1233"/>
      <c r="G1" s="1233"/>
    </row>
    <row r="2" spans="1:7" s="375" customFormat="1" ht="18" customHeight="1">
      <c r="A2" s="1234" t="s">
        <v>647</v>
      </c>
      <c r="B2" s="1234"/>
      <c r="C2" s="1234"/>
      <c r="D2" s="1234"/>
      <c r="E2" s="1234"/>
      <c r="F2" s="1234"/>
      <c r="G2" s="1234"/>
    </row>
    <row r="3" spans="1:7" s="374" customFormat="1" ht="16.5" customHeight="1">
      <c r="A3" s="1235" t="s">
        <v>828</v>
      </c>
      <c r="B3" s="1235"/>
      <c r="C3" s="1235"/>
      <c r="D3" s="1235"/>
      <c r="E3" s="1235"/>
      <c r="F3" s="1235"/>
      <c r="G3" s="1235"/>
    </row>
    <row r="4" spans="1:7" s="374" customFormat="1" ht="16.5" customHeight="1">
      <c r="A4" s="595"/>
      <c r="B4" s="595"/>
      <c r="C4" s="595"/>
      <c r="D4" s="595"/>
      <c r="E4" s="595"/>
      <c r="F4" s="624"/>
      <c r="G4" s="595"/>
    </row>
    <row r="5" spans="1:7" s="354" customFormat="1" ht="13.5" customHeight="1" thickBot="1">
      <c r="A5" s="1236" t="s">
        <v>943</v>
      </c>
      <c r="B5" s="1236"/>
      <c r="C5" s="1236"/>
      <c r="D5" s="1236"/>
      <c r="E5" s="1236"/>
      <c r="F5" s="1236"/>
      <c r="G5" s="1236"/>
    </row>
    <row r="6" spans="1:7" ht="54" customHeight="1" thickBot="1">
      <c r="A6" s="376" t="s">
        <v>272</v>
      </c>
      <c r="B6" s="377" t="s">
        <v>262</v>
      </c>
      <c r="C6" s="378" t="s">
        <v>179</v>
      </c>
      <c r="D6" s="378" t="s">
        <v>180</v>
      </c>
      <c r="E6" s="379" t="s">
        <v>181</v>
      </c>
      <c r="F6" s="378" t="s">
        <v>182</v>
      </c>
      <c r="G6" s="378" t="s">
        <v>180</v>
      </c>
    </row>
    <row r="7" spans="1:7" s="361" customFormat="1" ht="18" customHeight="1">
      <c r="A7" s="380">
        <v>1</v>
      </c>
      <c r="B7" s="381" t="s">
        <v>71</v>
      </c>
      <c r="C7" s="527">
        <v>331894628</v>
      </c>
      <c r="D7" s="528"/>
      <c r="E7" s="529">
        <f>D7+C7</f>
        <v>331894628</v>
      </c>
      <c r="F7" s="530">
        <v>306235971</v>
      </c>
      <c r="G7" s="528"/>
    </row>
    <row r="8" spans="1:7" s="361" customFormat="1" ht="25.5" customHeight="1" thickBot="1">
      <c r="A8" s="364">
        <v>2</v>
      </c>
      <c r="B8" s="517" t="s">
        <v>72</v>
      </c>
      <c r="C8" s="531">
        <v>200686605</v>
      </c>
      <c r="D8" s="532"/>
      <c r="E8" s="533">
        <f>D8+C8</f>
        <v>200686605</v>
      </c>
      <c r="F8" s="534">
        <v>267723557</v>
      </c>
      <c r="G8" s="532"/>
    </row>
    <row r="9" spans="1:8" s="353" customFormat="1" ht="18" customHeight="1" thickBot="1">
      <c r="A9" s="521">
        <v>3</v>
      </c>
      <c r="B9" s="522" t="s">
        <v>67</v>
      </c>
      <c r="C9" s="535">
        <f>C7-C8</f>
        <v>131208023</v>
      </c>
      <c r="D9" s="535">
        <f>+D7+D8</f>
        <v>0</v>
      </c>
      <c r="E9" s="535">
        <v>20024</v>
      </c>
      <c r="F9" s="535">
        <f>+F7-F8</f>
        <v>38512414</v>
      </c>
      <c r="G9" s="535">
        <f>+G7-G8</f>
        <v>0</v>
      </c>
      <c r="H9" s="383"/>
    </row>
    <row r="10" spans="1:8" s="361" customFormat="1" ht="18" customHeight="1">
      <c r="A10" s="362">
        <v>4</v>
      </c>
      <c r="B10" s="385" t="s">
        <v>73</v>
      </c>
      <c r="C10" s="536">
        <v>27571500</v>
      </c>
      <c r="D10" s="537"/>
      <c r="E10" s="538">
        <f>D10+C10</f>
        <v>27571500</v>
      </c>
      <c r="F10" s="539">
        <v>92560091</v>
      </c>
      <c r="G10" s="537"/>
      <c r="H10" s="384"/>
    </row>
    <row r="11" spans="1:8" s="361" customFormat="1" ht="18" customHeight="1" thickBot="1">
      <c r="A11" s="366">
        <v>5</v>
      </c>
      <c r="B11" s="518" t="s">
        <v>74</v>
      </c>
      <c r="C11" s="540">
        <v>70708177</v>
      </c>
      <c r="D11" s="541"/>
      <c r="E11" s="542"/>
      <c r="F11" s="543">
        <v>76950071</v>
      </c>
      <c r="G11" s="541"/>
      <c r="H11" s="384"/>
    </row>
    <row r="12" spans="1:8" s="361" customFormat="1" ht="17.25" customHeight="1" thickBot="1">
      <c r="A12" s="521">
        <v>6</v>
      </c>
      <c r="B12" s="522" t="s">
        <v>75</v>
      </c>
      <c r="C12" s="535">
        <f>C10-C11</f>
        <v>-43136677</v>
      </c>
      <c r="D12" s="535">
        <f>+D9+D10+D11</f>
        <v>0</v>
      </c>
      <c r="E12" s="535"/>
      <c r="F12" s="535">
        <f>F10-F11</f>
        <v>15610020</v>
      </c>
      <c r="G12" s="535">
        <f>G10-G11</f>
        <v>0</v>
      </c>
      <c r="H12" s="384"/>
    </row>
    <row r="13" spans="1:8" s="361" customFormat="1" ht="21.75" customHeight="1">
      <c r="A13" s="519">
        <v>7</v>
      </c>
      <c r="B13" s="520" t="s">
        <v>76</v>
      </c>
      <c r="C13" s="544">
        <f>C9+C12</f>
        <v>88071346</v>
      </c>
      <c r="D13" s="544">
        <f>D9+D12</f>
        <v>0</v>
      </c>
      <c r="E13" s="544">
        <f>E9+E12</f>
        <v>20024</v>
      </c>
      <c r="F13" s="544">
        <f>F9+F12</f>
        <v>54122434</v>
      </c>
      <c r="G13" s="544">
        <f>G9+G12</f>
        <v>0</v>
      </c>
      <c r="H13" s="384"/>
    </row>
    <row r="14" spans="1:8" s="361" customFormat="1" ht="18.75" customHeight="1" thickBot="1">
      <c r="A14" s="523">
        <v>8</v>
      </c>
      <c r="B14" s="524" t="s">
        <v>77</v>
      </c>
      <c r="C14" s="545">
        <v>0</v>
      </c>
      <c r="D14" s="546"/>
      <c r="E14" s="547"/>
      <c r="F14" s="548">
        <v>0</v>
      </c>
      <c r="G14" s="546"/>
      <c r="H14" s="384"/>
    </row>
    <row r="15" spans="1:8" s="526" customFormat="1" ht="27.75" customHeight="1" thickBot="1">
      <c r="A15" s="553">
        <v>9</v>
      </c>
      <c r="B15" s="554" t="s">
        <v>68</v>
      </c>
      <c r="C15" s="555">
        <f>C13</f>
        <v>88071346</v>
      </c>
      <c r="D15" s="555">
        <f>+D12+D13+D14</f>
        <v>0</v>
      </c>
      <c r="E15" s="555">
        <f>+E12+E13+E14</f>
        <v>20024</v>
      </c>
      <c r="F15" s="555">
        <f>F13</f>
        <v>54122434</v>
      </c>
      <c r="G15" s="555">
        <f>G13</f>
        <v>0</v>
      </c>
      <c r="H15" s="525"/>
    </row>
    <row r="16" spans="1:8" s="361" customFormat="1" ht="12.75">
      <c r="A16" s="362">
        <v>10</v>
      </c>
      <c r="B16" s="385" t="s">
        <v>78</v>
      </c>
      <c r="C16" s="536"/>
      <c r="D16" s="537"/>
      <c r="E16" s="538">
        <f>D16+C16</f>
        <v>0</v>
      </c>
      <c r="F16" s="539"/>
      <c r="G16" s="537"/>
      <c r="H16" s="384"/>
    </row>
    <row r="17" spans="1:7" s="361" customFormat="1" ht="18" customHeight="1">
      <c r="A17" s="364">
        <v>11</v>
      </c>
      <c r="B17" s="382" t="s">
        <v>193</v>
      </c>
      <c r="C17" s="531">
        <v>76434913</v>
      </c>
      <c r="D17" s="532"/>
      <c r="E17" s="533">
        <f>D17+C17</f>
        <v>76434913</v>
      </c>
      <c r="F17" s="534">
        <v>54122434</v>
      </c>
      <c r="G17" s="532"/>
    </row>
    <row r="18" spans="1:7" s="361" customFormat="1" ht="18" customHeight="1" thickBot="1">
      <c r="A18" s="386">
        <v>12</v>
      </c>
      <c r="B18" s="387" t="s">
        <v>194</v>
      </c>
      <c r="C18" s="549">
        <v>11636433</v>
      </c>
      <c r="D18" s="550"/>
      <c r="E18" s="551">
        <f>D18+C18</f>
        <v>11636433</v>
      </c>
      <c r="F18" s="552">
        <v>0</v>
      </c>
      <c r="G18" s="550"/>
    </row>
    <row r="21" ht="12.75">
      <c r="D21" s="355"/>
    </row>
    <row r="23" ht="12.75">
      <c r="B23" s="352"/>
    </row>
    <row r="24" ht="12.75" customHeight="1">
      <c r="B24" s="352"/>
    </row>
    <row r="25" ht="12.75">
      <c r="B25" s="352"/>
    </row>
    <row r="26" ht="12.75">
      <c r="B26" s="352"/>
    </row>
    <row r="27" ht="12.75">
      <c r="B27" s="352"/>
    </row>
  </sheetData>
  <sheetProtection/>
  <mergeCells count="4">
    <mergeCell ref="A1:G1"/>
    <mergeCell ref="A2:G2"/>
    <mergeCell ref="A3:G3"/>
    <mergeCell ref="A5:G5"/>
  </mergeCells>
  <printOptions horizontalCentered="1"/>
  <pageMargins left="0.7874015748031497" right="0.8807291666666667" top="0.984251968503937" bottom="0.984251968503937" header="0.7874015748031497" footer="0.7874015748031497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 topLeftCell="A1">
      <selection activeCell="A4" sqref="A4:A5"/>
    </sheetView>
  </sheetViews>
  <sheetFormatPr defaultColWidth="9.00390625" defaultRowHeight="12.75"/>
  <cols>
    <col min="1" max="1" width="7.00390625" style="495" customWidth="1"/>
    <col min="2" max="2" width="32.625" style="496" customWidth="1"/>
    <col min="3" max="3" width="20.375" style="496" customWidth="1"/>
    <col min="4" max="4" width="19.00390625" style="496" customWidth="1"/>
    <col min="5" max="5" width="14.50390625" style="496" customWidth="1"/>
    <col min="6" max="6" width="15.375" style="496" customWidth="1"/>
    <col min="7" max="7" width="13.625" style="496" customWidth="1"/>
    <col min="8" max="16384" width="9.375" style="496" customWidth="1"/>
  </cols>
  <sheetData>
    <row r="1" spans="1:7" ht="57" customHeight="1">
      <c r="A1" s="1237" t="s">
        <v>829</v>
      </c>
      <c r="B1" s="1237"/>
      <c r="C1" s="1237"/>
      <c r="D1" s="1237"/>
      <c r="E1" s="1237"/>
      <c r="F1" s="1237"/>
      <c r="G1" s="1237"/>
    </row>
    <row r="2" ht="13.5">
      <c r="G2" s="350"/>
    </row>
    <row r="3" spans="1:7" ht="13.5" thickBot="1">
      <c r="A3" s="894" t="s">
        <v>944</v>
      </c>
      <c r="G3" s="625" t="s">
        <v>630</v>
      </c>
    </row>
    <row r="4" spans="1:7" ht="17.25" customHeight="1" thickBot="1">
      <c r="A4" s="1242" t="s">
        <v>272</v>
      </c>
      <c r="B4" s="1244" t="s">
        <v>63</v>
      </c>
      <c r="C4" s="1244" t="s">
        <v>67</v>
      </c>
      <c r="D4" s="1244" t="s">
        <v>79</v>
      </c>
      <c r="E4" s="1238" t="s">
        <v>830</v>
      </c>
      <c r="F4" s="1238"/>
      <c r="G4" s="1239"/>
    </row>
    <row r="5" spans="1:7" s="498" customFormat="1" ht="57.75" customHeight="1" thickBot="1">
      <c r="A5" s="1243"/>
      <c r="B5" s="1245"/>
      <c r="C5" s="1245"/>
      <c r="D5" s="1245"/>
      <c r="E5" s="497" t="s">
        <v>60</v>
      </c>
      <c r="F5" s="515" t="s">
        <v>80</v>
      </c>
      <c r="G5" s="516" t="s">
        <v>70</v>
      </c>
    </row>
    <row r="6" spans="1:7" s="502" customFormat="1" ht="15" customHeight="1" thickBot="1">
      <c r="A6" s="499">
        <v>1</v>
      </c>
      <c r="B6" s="500">
        <v>2</v>
      </c>
      <c r="C6" s="500">
        <v>3</v>
      </c>
      <c r="D6" s="500">
        <v>4</v>
      </c>
      <c r="E6" s="500" t="s">
        <v>69</v>
      </c>
      <c r="F6" s="500">
        <v>6</v>
      </c>
      <c r="G6" s="501">
        <v>7</v>
      </c>
    </row>
    <row r="7" spans="1:7" ht="15" customHeight="1">
      <c r="A7" s="505" t="s">
        <v>263</v>
      </c>
      <c r="B7" s="503" t="s">
        <v>66</v>
      </c>
      <c r="C7" s="507">
        <v>38512414</v>
      </c>
      <c r="D7" s="508">
        <v>15610020</v>
      </c>
      <c r="E7" s="509">
        <f>C7+D7</f>
        <v>54122434</v>
      </c>
      <c r="F7" s="507">
        <v>54122434</v>
      </c>
      <c r="G7" s="510">
        <f>E7-F7</f>
        <v>0</v>
      </c>
    </row>
    <row r="8" spans="1:7" ht="15" customHeight="1">
      <c r="A8" s="506" t="s">
        <v>264</v>
      </c>
      <c r="B8" s="504" t="s">
        <v>149</v>
      </c>
      <c r="C8" s="511">
        <v>-71130529</v>
      </c>
      <c r="D8" s="512">
        <v>71576241</v>
      </c>
      <c r="E8" s="509">
        <f>C8+D8</f>
        <v>445712</v>
      </c>
      <c r="F8" s="511">
        <v>192337</v>
      </c>
      <c r="G8" s="510">
        <f>E8-F8</f>
        <v>253375</v>
      </c>
    </row>
    <row r="9" spans="1:7" ht="15" customHeight="1" thickBot="1">
      <c r="A9" s="506" t="s">
        <v>265</v>
      </c>
      <c r="B9" s="504" t="s">
        <v>823</v>
      </c>
      <c r="C9" s="511">
        <v>-3148415</v>
      </c>
      <c r="D9" s="511">
        <v>3259128</v>
      </c>
      <c r="E9" s="509">
        <f>C9+D9</f>
        <v>110713</v>
      </c>
      <c r="F9" s="511">
        <v>0</v>
      </c>
      <c r="G9" s="510">
        <f>E9-F9</f>
        <v>110713</v>
      </c>
    </row>
    <row r="10" spans="1:7" ht="15" customHeight="1" thickBot="1">
      <c r="A10" s="1240" t="s">
        <v>143</v>
      </c>
      <c r="B10" s="1241"/>
      <c r="C10" s="513">
        <f>SUM(C7:C9)</f>
        <v>-35766530</v>
      </c>
      <c r="D10" s="513">
        <f>SUM(D7:D9)</f>
        <v>90445389</v>
      </c>
      <c r="E10" s="513">
        <f>SUM(E7:E9)</f>
        <v>54678859</v>
      </c>
      <c r="F10" s="513">
        <f>SUM(F7:F9)</f>
        <v>54314771</v>
      </c>
      <c r="G10" s="514">
        <f>SUM(G7:G9)</f>
        <v>364088</v>
      </c>
    </row>
  </sheetData>
  <sheetProtection/>
  <mergeCells count="7">
    <mergeCell ref="A1:G1"/>
    <mergeCell ref="E4:G4"/>
    <mergeCell ref="A10:B10"/>
    <mergeCell ref="A4:A5"/>
    <mergeCell ref="B4:B5"/>
    <mergeCell ref="C4:C5"/>
    <mergeCell ref="D4:D5"/>
  </mergeCells>
  <printOptions horizontalCentered="1"/>
  <pageMargins left="0.7874015748031497" right="0.7874015748031497" top="1.5748031496062993" bottom="0.984251968503937" header="0.7874015748031497" footer="0.7874015748031497"/>
  <pageSetup fitToHeight="1" fitToWidth="1" horizontalDpi="600" verticalDpi="600" orientation="landscape" paperSize="9" r:id="rId1"/>
  <headerFooter alignWithMargins="0">
    <oddHeader>&amp;C&amp;"Times New Roman CE,Félkövér"&amp;12
&amp;R&amp;"Times New Roman CE,Félkövér dőlt"&amp;12 15.sz. melléklet &amp;"Times New Roman CE,Dőlt"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6" sqref="A6:A7"/>
    </sheetView>
  </sheetViews>
  <sheetFormatPr defaultColWidth="9.00390625" defaultRowHeight="12.75"/>
  <cols>
    <col min="1" max="1" width="6.50390625" style="354" customWidth="1"/>
    <col min="2" max="2" width="57.00390625" style="354" customWidth="1"/>
    <col min="3" max="5" width="16.00390625" style="352" customWidth="1"/>
    <col min="6" max="16384" width="9.375" style="352" customWidth="1"/>
  </cols>
  <sheetData>
    <row r="1" spans="1:5" s="351" customFormat="1" ht="29.25" customHeight="1">
      <c r="A1" s="1233" t="s">
        <v>65</v>
      </c>
      <c r="B1" s="1233"/>
      <c r="C1" s="1233"/>
      <c r="D1" s="1233"/>
      <c r="E1" s="1233"/>
    </row>
    <row r="2" spans="1:5" s="351" customFormat="1" ht="21" customHeight="1">
      <c r="A2" s="1234" t="s">
        <v>649</v>
      </c>
      <c r="B2" s="1234"/>
      <c r="C2" s="1234"/>
      <c r="D2" s="1234"/>
      <c r="E2" s="1234"/>
    </row>
    <row r="3" spans="1:5" s="351" customFormat="1" ht="23.25" customHeight="1">
      <c r="A3" s="1235" t="s">
        <v>828</v>
      </c>
      <c r="B3" s="1235"/>
      <c r="C3" s="1235"/>
      <c r="D3" s="1235"/>
      <c r="E3" s="1235"/>
    </row>
    <row r="4" spans="1:5" s="351" customFormat="1" ht="23.25" customHeight="1">
      <c r="A4" s="595"/>
      <c r="B4" s="595"/>
      <c r="C4" s="595"/>
      <c r="D4" s="595"/>
      <c r="E4" s="595"/>
    </row>
    <row r="5" spans="1:5" ht="13.5" customHeight="1" thickBot="1">
      <c r="A5" s="954" t="s">
        <v>945</v>
      </c>
      <c r="B5" s="954"/>
      <c r="C5" s="954"/>
      <c r="D5" s="954"/>
      <c r="E5" s="625" t="s">
        <v>630</v>
      </c>
    </row>
    <row r="6" spans="1:5" s="357" customFormat="1" ht="28.5" customHeight="1">
      <c r="A6" s="1246" t="s">
        <v>540</v>
      </c>
      <c r="B6" s="1248" t="s">
        <v>262</v>
      </c>
      <c r="C6" s="356" t="s">
        <v>186</v>
      </c>
      <c r="D6" s="356" t="s">
        <v>187</v>
      </c>
      <c r="E6" s="1250" t="s">
        <v>188</v>
      </c>
    </row>
    <row r="7" spans="1:5" s="357" customFormat="1" ht="12.75">
      <c r="A7" s="1247"/>
      <c r="B7" s="1249"/>
      <c r="C7" s="1252" t="s">
        <v>189</v>
      </c>
      <c r="D7" s="1253"/>
      <c r="E7" s="1251"/>
    </row>
    <row r="8" spans="1:5" s="361" customFormat="1" ht="15" customHeight="1" thickBot="1">
      <c r="A8" s="358">
        <v>1</v>
      </c>
      <c r="B8" s="359">
        <v>2</v>
      </c>
      <c r="C8" s="359">
        <v>3</v>
      </c>
      <c r="D8" s="359">
        <v>4</v>
      </c>
      <c r="E8" s="360">
        <v>5</v>
      </c>
    </row>
    <row r="9" spans="1:5" s="361" customFormat="1" ht="12.75">
      <c r="A9" s="362">
        <v>1</v>
      </c>
      <c r="B9" s="363" t="s">
        <v>381</v>
      </c>
      <c r="C9" s="536">
        <v>47206036</v>
      </c>
      <c r="D9" s="536">
        <v>54662026</v>
      </c>
      <c r="E9" s="599">
        <v>52933858</v>
      </c>
    </row>
    <row r="10" spans="1:5" s="361" customFormat="1" ht="12.75">
      <c r="A10" s="364">
        <v>2</v>
      </c>
      <c r="B10" s="365" t="s">
        <v>832</v>
      </c>
      <c r="C10" s="531">
        <v>11598180</v>
      </c>
      <c r="D10" s="531">
        <v>11880426</v>
      </c>
      <c r="E10" s="600">
        <v>10533024</v>
      </c>
    </row>
    <row r="11" spans="1:5" s="361" customFormat="1" ht="12.75">
      <c r="A11" s="364">
        <v>3</v>
      </c>
      <c r="B11" s="365" t="s">
        <v>648</v>
      </c>
      <c r="C11" s="531">
        <v>42555558</v>
      </c>
      <c r="D11" s="531">
        <v>93831884</v>
      </c>
      <c r="E11" s="600">
        <v>56666006</v>
      </c>
    </row>
    <row r="12" spans="1:5" s="361" customFormat="1" ht="12.75">
      <c r="A12" s="364">
        <v>4</v>
      </c>
      <c r="B12" s="365" t="s">
        <v>439</v>
      </c>
      <c r="C12" s="531">
        <v>6315000</v>
      </c>
      <c r="D12" s="531">
        <v>5991150</v>
      </c>
      <c r="E12" s="600">
        <v>4217690</v>
      </c>
    </row>
    <row r="13" spans="1:5" s="361" customFormat="1" ht="12.75">
      <c r="A13" s="364">
        <v>5</v>
      </c>
      <c r="B13" s="365" t="s">
        <v>445</v>
      </c>
      <c r="C13" s="531">
        <v>110559819</v>
      </c>
      <c r="D13" s="531">
        <v>59727225</v>
      </c>
      <c r="E13" s="600">
        <v>59553893</v>
      </c>
    </row>
    <row r="14" spans="1:5" s="361" customFormat="1" ht="12.75">
      <c r="A14" s="364">
        <v>6</v>
      </c>
      <c r="B14" s="365" t="s">
        <v>454</v>
      </c>
      <c r="C14" s="531">
        <v>38100000</v>
      </c>
      <c r="D14" s="531">
        <v>39789217</v>
      </c>
      <c r="E14" s="600">
        <v>39058972</v>
      </c>
    </row>
    <row r="15" spans="1:5" s="361" customFormat="1" ht="12.75">
      <c r="A15" s="366">
        <v>7</v>
      </c>
      <c r="B15" s="367" t="s">
        <v>462</v>
      </c>
      <c r="C15" s="540">
        <v>95154097</v>
      </c>
      <c r="D15" s="540">
        <v>16920000</v>
      </c>
      <c r="E15" s="601">
        <v>5628763</v>
      </c>
    </row>
    <row r="16" spans="1:5" s="361" customFormat="1" ht="13.5" thickBot="1">
      <c r="A16" s="364">
        <v>8</v>
      </c>
      <c r="B16" s="365" t="s">
        <v>468</v>
      </c>
      <c r="C16" s="531">
        <v>550000</v>
      </c>
      <c r="D16" s="531">
        <v>39131351</v>
      </c>
      <c r="E16" s="600">
        <v>39131351</v>
      </c>
    </row>
    <row r="17" spans="1:5" s="370" customFormat="1" ht="21.75" thickBot="1">
      <c r="A17" s="368">
        <v>9</v>
      </c>
      <c r="B17" s="369" t="s">
        <v>0</v>
      </c>
      <c r="C17" s="602">
        <f>SUM(C9:C16)</f>
        <v>352038690</v>
      </c>
      <c r="D17" s="602">
        <f>SUM(D9:D16)</f>
        <v>321933279</v>
      </c>
      <c r="E17" s="774">
        <f>SUM(E9:E16)</f>
        <v>267723557</v>
      </c>
    </row>
    <row r="18" spans="1:5" s="370" customFormat="1" ht="15">
      <c r="A18" s="366">
        <v>10</v>
      </c>
      <c r="B18" s="367" t="s">
        <v>544</v>
      </c>
      <c r="C18" s="603">
        <v>4276181</v>
      </c>
      <c r="D18" s="603">
        <v>4286264</v>
      </c>
      <c r="E18" s="604">
        <v>4276181</v>
      </c>
    </row>
    <row r="19" spans="1:5" s="370" customFormat="1" ht="15.75" thickBot="1">
      <c r="A19" s="366">
        <v>11</v>
      </c>
      <c r="B19" s="367" t="s">
        <v>483</v>
      </c>
      <c r="C19" s="603">
        <v>73299977</v>
      </c>
      <c r="D19" s="603">
        <v>72673890</v>
      </c>
      <c r="E19" s="604">
        <v>72673890</v>
      </c>
    </row>
    <row r="20" spans="1:5" s="370" customFormat="1" ht="15.75" thickBot="1">
      <c r="A20" s="368">
        <v>12</v>
      </c>
      <c r="B20" s="369" t="s">
        <v>708</v>
      </c>
      <c r="C20" s="602">
        <f>SUM(C18:C19)</f>
        <v>77576158</v>
      </c>
      <c r="D20" s="602">
        <f>SUM(D18:D19)</f>
        <v>76960154</v>
      </c>
      <c r="E20" s="774">
        <f>SUM(E18:E19)</f>
        <v>76950071</v>
      </c>
    </row>
    <row r="21" spans="1:5" s="370" customFormat="1" ht="15.75" thickBot="1">
      <c r="A21" s="368">
        <v>13</v>
      </c>
      <c r="B21" s="369" t="s">
        <v>709</v>
      </c>
      <c r="C21" s="602">
        <f>C17+C20</f>
        <v>429614848</v>
      </c>
      <c r="D21" s="602">
        <f>D17+D20</f>
        <v>398893433</v>
      </c>
      <c r="E21" s="774">
        <f>E17+E20</f>
        <v>344673628</v>
      </c>
    </row>
    <row r="22" spans="1:5" s="614" customFormat="1" ht="29.25" customHeight="1" thickBot="1">
      <c r="A22" s="611">
        <v>14</v>
      </c>
      <c r="B22" s="612" t="s">
        <v>710</v>
      </c>
      <c r="C22" s="613">
        <f>SUM(C21:C21)</f>
        <v>429614848</v>
      </c>
      <c r="D22" s="613">
        <f>SUM(D21:D21)</f>
        <v>398893433</v>
      </c>
      <c r="E22" s="775">
        <f>SUM(E21:E21)</f>
        <v>344673628</v>
      </c>
    </row>
    <row r="23" spans="1:5" s="361" customFormat="1" ht="12.75">
      <c r="A23" s="362">
        <v>15</v>
      </c>
      <c r="B23" s="363" t="s">
        <v>541</v>
      </c>
      <c r="C23" s="605">
        <v>123425683</v>
      </c>
      <c r="D23" s="605">
        <v>131157224</v>
      </c>
      <c r="E23" s="606">
        <v>131157224</v>
      </c>
    </row>
    <row r="24" spans="1:5" s="361" customFormat="1" ht="12.75">
      <c r="A24" s="364">
        <v>16</v>
      </c>
      <c r="B24" s="365" t="s">
        <v>545</v>
      </c>
      <c r="C24" s="607">
        <v>37548864</v>
      </c>
      <c r="D24" s="607">
        <v>55815148</v>
      </c>
      <c r="E24" s="608">
        <v>55815148</v>
      </c>
    </row>
    <row r="25" spans="1:5" s="361" customFormat="1" ht="12.75">
      <c r="A25" s="362">
        <v>17</v>
      </c>
      <c r="B25" s="365" t="s">
        <v>546</v>
      </c>
      <c r="C25" s="607">
        <v>86185955</v>
      </c>
      <c r="D25" s="607">
        <v>268000</v>
      </c>
      <c r="E25" s="608">
        <v>268000</v>
      </c>
    </row>
    <row r="26" spans="1:5" s="361" customFormat="1" ht="12.75">
      <c r="A26" s="364">
        <v>18</v>
      </c>
      <c r="B26" s="365" t="s">
        <v>333</v>
      </c>
      <c r="C26" s="607">
        <v>82450000</v>
      </c>
      <c r="D26" s="607">
        <v>104823985</v>
      </c>
      <c r="E26" s="608">
        <v>104823985</v>
      </c>
    </row>
    <row r="27" spans="1:5" s="361" customFormat="1" ht="12.75">
      <c r="A27" s="362">
        <v>19</v>
      </c>
      <c r="B27" s="365" t="s">
        <v>345</v>
      </c>
      <c r="C27" s="607">
        <v>11883000</v>
      </c>
      <c r="D27" s="607">
        <v>14247985</v>
      </c>
      <c r="E27" s="608">
        <v>14150614</v>
      </c>
    </row>
    <row r="28" spans="1:5" s="361" customFormat="1" ht="12.75">
      <c r="A28" s="364">
        <v>20</v>
      </c>
      <c r="B28" s="365" t="s">
        <v>361</v>
      </c>
      <c r="C28" s="607">
        <v>0</v>
      </c>
      <c r="D28" s="607">
        <v>11000</v>
      </c>
      <c r="E28" s="608">
        <v>11000</v>
      </c>
    </row>
    <row r="29" spans="1:5" s="361" customFormat="1" ht="12.75">
      <c r="A29" s="362">
        <v>21</v>
      </c>
      <c r="B29" s="365" t="s">
        <v>365</v>
      </c>
      <c r="C29" s="607">
        <v>50000</v>
      </c>
      <c r="D29" s="607">
        <v>10000</v>
      </c>
      <c r="E29" s="608">
        <v>10000</v>
      </c>
    </row>
    <row r="30" spans="1:5" s="361" customFormat="1" ht="13.5" thickBot="1">
      <c r="A30" s="364">
        <v>22</v>
      </c>
      <c r="B30" s="365" t="s">
        <v>367</v>
      </c>
      <c r="C30" s="603">
        <v>0</v>
      </c>
      <c r="D30" s="603">
        <v>0</v>
      </c>
      <c r="E30" s="604">
        <v>0</v>
      </c>
    </row>
    <row r="31" spans="1:5" s="361" customFormat="1" ht="21.75" thickBot="1">
      <c r="A31" s="368">
        <v>23</v>
      </c>
      <c r="B31" s="369" t="s">
        <v>711</v>
      </c>
      <c r="C31" s="609">
        <f>C23+C24+C25+C26+C27+C29+C30</f>
        <v>341543502</v>
      </c>
      <c r="D31" s="609">
        <f>D23+D24+D25+D26+D27+D29+D30+D28</f>
        <v>306333342</v>
      </c>
      <c r="E31" s="776">
        <f>E23+E24+E25+E26+E27+E29+E30+E28</f>
        <v>306235971</v>
      </c>
    </row>
    <row r="32" spans="1:5" s="361" customFormat="1" ht="12.75">
      <c r="A32" s="380">
        <v>24</v>
      </c>
      <c r="B32" s="751" t="s">
        <v>834</v>
      </c>
      <c r="C32" s="752">
        <v>88071346</v>
      </c>
      <c r="D32" s="752">
        <v>88071346</v>
      </c>
      <c r="E32" s="753">
        <v>88071346</v>
      </c>
    </row>
    <row r="33" spans="1:5" s="361" customFormat="1" ht="13.5" thickBot="1">
      <c r="A33" s="364">
        <v>25</v>
      </c>
      <c r="B33" s="365" t="s">
        <v>376</v>
      </c>
      <c r="C33" s="607">
        <v>0</v>
      </c>
      <c r="D33" s="607">
        <v>4488745</v>
      </c>
      <c r="E33" s="608">
        <v>4488745</v>
      </c>
    </row>
    <row r="34" spans="1:5" s="361" customFormat="1" ht="13.5" thickBot="1">
      <c r="A34" s="368">
        <v>26</v>
      </c>
      <c r="B34" s="369" t="s">
        <v>713</v>
      </c>
      <c r="C34" s="609">
        <f>SUM(,C32:C33)</f>
        <v>88071346</v>
      </c>
      <c r="D34" s="609">
        <f>SUM(,D32:D33)</f>
        <v>92560091</v>
      </c>
      <c r="E34" s="776">
        <f>SUM(,E32:E33)</f>
        <v>92560091</v>
      </c>
    </row>
    <row r="35" spans="1:5" s="370" customFormat="1" ht="15.75" thickBot="1">
      <c r="A35" s="371">
        <v>27</v>
      </c>
      <c r="B35" s="372" t="s">
        <v>714</v>
      </c>
      <c r="C35" s="610">
        <f>C31+C34</f>
        <v>429614848</v>
      </c>
      <c r="D35" s="610">
        <f>D31+D34</f>
        <v>398893433</v>
      </c>
      <c r="E35" s="777">
        <f>E31+E34</f>
        <v>398796062</v>
      </c>
    </row>
    <row r="36" spans="1:5" s="361" customFormat="1" ht="27" customHeight="1" thickBot="1">
      <c r="A36" s="615">
        <v>28</v>
      </c>
      <c r="B36" s="616" t="s">
        <v>715</v>
      </c>
      <c r="C36" s="617">
        <f>C35</f>
        <v>429614848</v>
      </c>
      <c r="D36" s="617">
        <f>D35</f>
        <v>398893433</v>
      </c>
      <c r="E36" s="778">
        <f>E35</f>
        <v>398796062</v>
      </c>
    </row>
    <row r="37" spans="1:5" s="361" customFormat="1" ht="27" customHeight="1" thickBot="1">
      <c r="A37" s="373">
        <v>29</v>
      </c>
      <c r="B37" s="369" t="s">
        <v>712</v>
      </c>
      <c r="C37" s="609">
        <f>C31-C17</f>
        <v>-10495188</v>
      </c>
      <c r="D37" s="609">
        <f>D31-D17</f>
        <v>-15599937</v>
      </c>
      <c r="E37" s="776">
        <f>E31-E17</f>
        <v>38512414</v>
      </c>
    </row>
    <row r="38" spans="1:5" s="361" customFormat="1" ht="27" customHeight="1" thickBot="1">
      <c r="A38" s="373">
        <v>30</v>
      </c>
      <c r="B38" s="369" t="s">
        <v>716</v>
      </c>
      <c r="C38" s="609">
        <f>C34-C20</f>
        <v>10495188</v>
      </c>
      <c r="D38" s="609">
        <f>D34-D20</f>
        <v>15599937</v>
      </c>
      <c r="E38" s="776">
        <f>E34-E20</f>
        <v>15610020</v>
      </c>
    </row>
    <row r="39" spans="1:5" s="620" customFormat="1" ht="27" customHeight="1" thickBot="1">
      <c r="A39" s="618">
        <v>31</v>
      </c>
      <c r="B39" s="619" t="s">
        <v>717</v>
      </c>
      <c r="C39" s="621"/>
      <c r="D39" s="621"/>
      <c r="E39" s="779">
        <f>E37+E38</f>
        <v>54122434</v>
      </c>
    </row>
    <row r="42" ht="12.75">
      <c r="C42" s="355"/>
    </row>
  </sheetData>
  <sheetProtection/>
  <mergeCells count="7">
    <mergeCell ref="A6:A7"/>
    <mergeCell ref="B6:B7"/>
    <mergeCell ref="E6:E7"/>
    <mergeCell ref="C7:D7"/>
    <mergeCell ref="A1:E1"/>
    <mergeCell ref="A2:E2"/>
    <mergeCell ref="A3:E3"/>
  </mergeCells>
  <printOptions horizontalCentered="1"/>
  <pageMargins left="0.3937007874015748" right="0.6299212598425197" top="0.35433070866141736" bottom="0.3937007874015748" header="0.5905511811023623" footer="0.7874015748031497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view="pageBreakPreview" zoomScaleSheetLayoutView="100" zoomScalePageLayoutView="0" workbookViewId="0" topLeftCell="A1">
      <selection activeCell="A5" sqref="A5:A6"/>
    </sheetView>
  </sheetViews>
  <sheetFormatPr defaultColWidth="10.625" defaultRowHeight="12.75"/>
  <cols>
    <col min="1" max="1" width="7.125" style="115" customWidth="1"/>
    <col min="2" max="2" width="55.50390625" style="115" customWidth="1"/>
    <col min="3" max="3" width="16.50390625" style="115" customWidth="1"/>
    <col min="4" max="4" width="15.375" style="115" customWidth="1"/>
    <col min="5" max="5" width="14.50390625" style="115" customWidth="1"/>
    <col min="6" max="6" width="12.50390625" style="115" customWidth="1"/>
    <col min="7" max="7" width="11.125" style="115" customWidth="1"/>
    <col min="8" max="8" width="10.625" style="115" customWidth="1"/>
    <col min="9" max="16384" width="10.625" style="115" customWidth="1"/>
  </cols>
  <sheetData>
    <row r="1" spans="1:8" ht="30" customHeight="1">
      <c r="A1" s="1107" t="s">
        <v>314</v>
      </c>
      <c r="B1" s="1107"/>
      <c r="C1" s="1107"/>
      <c r="D1" s="1107"/>
      <c r="E1" s="1107"/>
      <c r="F1" s="1107"/>
      <c r="G1" s="1107"/>
      <c r="H1" s="1107"/>
    </row>
    <row r="2" spans="1:8" ht="18" customHeight="1">
      <c r="A2" s="1108" t="s">
        <v>597</v>
      </c>
      <c r="B2" s="1108"/>
      <c r="C2" s="1108"/>
      <c r="D2" s="1108"/>
      <c r="E2" s="1108"/>
      <c r="F2" s="1108"/>
      <c r="G2" s="1108"/>
      <c r="H2" s="1108"/>
    </row>
    <row r="3" spans="1:8" ht="17.25" customHeight="1">
      <c r="A3" s="117"/>
      <c r="B3" s="118"/>
      <c r="C3" s="116"/>
      <c r="D3" s="1109"/>
      <c r="E3" s="1109"/>
      <c r="F3" s="116"/>
      <c r="G3" s="1109"/>
      <c r="H3" s="1109"/>
    </row>
    <row r="4" spans="1:8" ht="15.75" thickBot="1">
      <c r="A4" s="1095" t="s">
        <v>928</v>
      </c>
      <c r="B4" s="1095"/>
      <c r="C4" s="119"/>
      <c r="D4" s="1110"/>
      <c r="E4" s="1110"/>
      <c r="F4" s="119"/>
      <c r="G4" s="1110" t="s">
        <v>630</v>
      </c>
      <c r="H4" s="1110"/>
    </row>
    <row r="5" spans="1:8" ht="14.25" thickBot="1" thickTop="1">
      <c r="A5" s="1099" t="s">
        <v>554</v>
      </c>
      <c r="B5" s="1101" t="s">
        <v>316</v>
      </c>
      <c r="C5" s="1103" t="s">
        <v>734</v>
      </c>
      <c r="D5" s="1103" t="s">
        <v>735</v>
      </c>
      <c r="E5" s="1103" t="s">
        <v>736</v>
      </c>
      <c r="F5" s="1105" t="s">
        <v>910</v>
      </c>
      <c r="G5" s="1105"/>
      <c r="H5" s="1106"/>
    </row>
    <row r="6" spans="1:8" ht="29.25" customHeight="1" thickBot="1" thickTop="1">
      <c r="A6" s="1100"/>
      <c r="B6" s="1102"/>
      <c r="C6" s="1104"/>
      <c r="D6" s="1104"/>
      <c r="E6" s="1104"/>
      <c r="F6" s="1006" t="s">
        <v>911</v>
      </c>
      <c r="G6" s="1006" t="s">
        <v>912</v>
      </c>
      <c r="H6" s="1007" t="s">
        <v>913</v>
      </c>
    </row>
    <row r="7" spans="1:8" ht="12.75" customHeight="1" thickTop="1">
      <c r="A7" s="120" t="s">
        <v>250</v>
      </c>
      <c r="B7" s="121" t="s">
        <v>198</v>
      </c>
      <c r="C7" s="121" t="s">
        <v>199</v>
      </c>
      <c r="D7" s="121" t="s">
        <v>200</v>
      </c>
      <c r="E7" s="121" t="s">
        <v>201</v>
      </c>
      <c r="F7" s="121" t="s">
        <v>183</v>
      </c>
      <c r="G7" s="121" t="s">
        <v>184</v>
      </c>
      <c r="H7" s="121" t="s">
        <v>185</v>
      </c>
    </row>
    <row r="8" spans="1:8" ht="21.75" customHeight="1">
      <c r="A8" s="122" t="s">
        <v>317</v>
      </c>
      <c r="B8" s="123" t="s">
        <v>318</v>
      </c>
      <c r="C8" s="629">
        <f aca="true" t="shared" si="0" ref="C8:H8">C9+C15</f>
        <v>160974547</v>
      </c>
      <c r="D8" s="629">
        <f t="shared" si="0"/>
        <v>186972372</v>
      </c>
      <c r="E8" s="629">
        <f t="shared" si="0"/>
        <v>186972372</v>
      </c>
      <c r="F8" s="990">
        <f t="shared" si="0"/>
        <v>186972372</v>
      </c>
      <c r="G8" s="990">
        <f t="shared" si="0"/>
        <v>0</v>
      </c>
      <c r="H8" s="990">
        <f t="shared" si="0"/>
        <v>0</v>
      </c>
    </row>
    <row r="9" spans="1:8" s="135" customFormat="1" ht="21.75" customHeight="1">
      <c r="A9" s="127" t="s">
        <v>319</v>
      </c>
      <c r="B9" s="128" t="s">
        <v>320</v>
      </c>
      <c r="C9" s="630">
        <f aca="true" t="shared" si="1" ref="C9:H9">SUM(C10:C14)</f>
        <v>123425683</v>
      </c>
      <c r="D9" s="630">
        <f t="shared" si="1"/>
        <v>131157224</v>
      </c>
      <c r="E9" s="630">
        <f t="shared" si="1"/>
        <v>131157224</v>
      </c>
      <c r="F9" s="993">
        <f t="shared" si="1"/>
        <v>131157224</v>
      </c>
      <c r="G9" s="993">
        <f t="shared" si="1"/>
        <v>0</v>
      </c>
      <c r="H9" s="993">
        <f t="shared" si="1"/>
        <v>0</v>
      </c>
    </row>
    <row r="10" spans="1:8" s="135" customFormat="1" ht="21.75" customHeight="1" hidden="1">
      <c r="A10" s="127" t="s">
        <v>321</v>
      </c>
      <c r="B10" s="128" t="s">
        <v>322</v>
      </c>
      <c r="C10" s="630">
        <v>44635962</v>
      </c>
      <c r="D10" s="129">
        <v>44805664</v>
      </c>
      <c r="E10" s="630">
        <v>44805664</v>
      </c>
      <c r="F10" s="993">
        <v>44805664</v>
      </c>
      <c r="G10" s="994">
        <v>0</v>
      </c>
      <c r="H10" s="993">
        <v>0</v>
      </c>
    </row>
    <row r="11" spans="1:8" s="135" customFormat="1" ht="21.75" customHeight="1" hidden="1">
      <c r="A11" s="127" t="s">
        <v>323</v>
      </c>
      <c r="B11" s="128" t="s">
        <v>914</v>
      </c>
      <c r="C11" s="630">
        <v>42304768</v>
      </c>
      <c r="D11" s="129">
        <v>44145468</v>
      </c>
      <c r="E11" s="630">
        <v>44145468</v>
      </c>
      <c r="F11" s="993">
        <v>44145468</v>
      </c>
      <c r="G11" s="994">
        <v>0</v>
      </c>
      <c r="H11" s="993">
        <v>0</v>
      </c>
    </row>
    <row r="12" spans="1:8" s="135" customFormat="1" ht="21.75" customHeight="1" hidden="1">
      <c r="A12" s="127" t="s">
        <v>324</v>
      </c>
      <c r="B12" s="128" t="s">
        <v>915</v>
      </c>
      <c r="C12" s="630">
        <v>32891974</v>
      </c>
      <c r="D12" s="129">
        <v>36303477</v>
      </c>
      <c r="E12" s="630">
        <v>36303477</v>
      </c>
      <c r="F12" s="993">
        <v>36303477</v>
      </c>
      <c r="G12" s="994">
        <v>0</v>
      </c>
      <c r="H12" s="993">
        <v>0</v>
      </c>
    </row>
    <row r="13" spans="1:8" s="135" customFormat="1" ht="21.75" customHeight="1" hidden="1">
      <c r="A13" s="127" t="s">
        <v>325</v>
      </c>
      <c r="B13" s="128" t="s">
        <v>916</v>
      </c>
      <c r="C13" s="630">
        <v>1800000</v>
      </c>
      <c r="D13" s="129">
        <v>1800000</v>
      </c>
      <c r="E13" s="630">
        <v>1800000</v>
      </c>
      <c r="F13" s="993">
        <v>1800000</v>
      </c>
      <c r="G13" s="994">
        <v>0</v>
      </c>
      <c r="H13" s="993">
        <v>0</v>
      </c>
    </row>
    <row r="14" spans="1:8" s="135" customFormat="1" ht="23.25" customHeight="1" hidden="1">
      <c r="A14" s="127" t="s">
        <v>326</v>
      </c>
      <c r="B14" s="130" t="s">
        <v>555</v>
      </c>
      <c r="C14" s="631">
        <v>1792979</v>
      </c>
      <c r="D14" s="131">
        <v>4102615</v>
      </c>
      <c r="E14" s="630">
        <v>4102615</v>
      </c>
      <c r="F14" s="993">
        <v>4102615</v>
      </c>
      <c r="G14" s="1008">
        <v>0</v>
      </c>
      <c r="H14" s="993">
        <v>0</v>
      </c>
    </row>
    <row r="15" spans="1:8" s="135" customFormat="1" ht="21.75" customHeight="1">
      <c r="A15" s="127" t="s">
        <v>327</v>
      </c>
      <c r="B15" s="128" t="s">
        <v>917</v>
      </c>
      <c r="C15" s="630">
        <v>37548864</v>
      </c>
      <c r="D15" s="630">
        <v>55815148</v>
      </c>
      <c r="E15" s="630">
        <v>55815148</v>
      </c>
      <c r="F15" s="993">
        <v>55815148</v>
      </c>
      <c r="G15" s="993">
        <v>0</v>
      </c>
      <c r="H15" s="993">
        <v>0</v>
      </c>
    </row>
    <row r="16" spans="1:8" ht="21.75" customHeight="1">
      <c r="A16" s="132" t="s">
        <v>328</v>
      </c>
      <c r="B16" s="133" t="s">
        <v>329</v>
      </c>
      <c r="C16" s="632">
        <f aca="true" t="shared" si="2" ref="C16:H16">SUM(C17:C18)</f>
        <v>86185955</v>
      </c>
      <c r="D16" s="632">
        <f t="shared" si="2"/>
        <v>268000</v>
      </c>
      <c r="E16" s="632">
        <f t="shared" si="2"/>
        <v>268000</v>
      </c>
      <c r="F16" s="995">
        <f t="shared" si="2"/>
        <v>268000</v>
      </c>
      <c r="G16" s="995">
        <f t="shared" si="2"/>
        <v>0</v>
      </c>
      <c r="H16" s="995">
        <f t="shared" si="2"/>
        <v>0</v>
      </c>
    </row>
    <row r="17" spans="1:8" ht="21.75" customHeight="1">
      <c r="A17" s="127" t="s">
        <v>330</v>
      </c>
      <c r="B17" s="130" t="s">
        <v>331</v>
      </c>
      <c r="C17" s="631">
        <v>0</v>
      </c>
      <c r="D17" s="131">
        <v>268000</v>
      </c>
      <c r="E17" s="630">
        <v>268000</v>
      </c>
      <c r="F17" s="993">
        <v>268000</v>
      </c>
      <c r="G17" s="1008">
        <v>0</v>
      </c>
      <c r="H17" s="993">
        <v>0</v>
      </c>
    </row>
    <row r="18" spans="1:8" ht="27" customHeight="1">
      <c r="A18" s="127" t="s">
        <v>700</v>
      </c>
      <c r="B18" s="130" t="s">
        <v>701</v>
      </c>
      <c r="C18" s="631">
        <v>86185955</v>
      </c>
      <c r="D18" s="131">
        <v>0</v>
      </c>
      <c r="E18" s="630">
        <v>0</v>
      </c>
      <c r="F18" s="993">
        <v>0</v>
      </c>
      <c r="G18" s="1008">
        <v>0</v>
      </c>
      <c r="H18" s="993">
        <v>0</v>
      </c>
    </row>
    <row r="19" spans="1:8" ht="21.75" customHeight="1">
      <c r="A19" s="132" t="s">
        <v>332</v>
      </c>
      <c r="B19" s="133" t="s">
        <v>333</v>
      </c>
      <c r="C19" s="632">
        <f aca="true" t="shared" si="3" ref="C19:H19">C20+C25</f>
        <v>82450000</v>
      </c>
      <c r="D19" s="632">
        <f t="shared" si="3"/>
        <v>104823985</v>
      </c>
      <c r="E19" s="632">
        <f t="shared" si="3"/>
        <v>104823985</v>
      </c>
      <c r="F19" s="995">
        <f t="shared" si="3"/>
        <v>104823985</v>
      </c>
      <c r="G19" s="995">
        <f t="shared" si="3"/>
        <v>0</v>
      </c>
      <c r="H19" s="995">
        <f t="shared" si="3"/>
        <v>0</v>
      </c>
    </row>
    <row r="20" spans="1:8" s="135" customFormat="1" ht="23.25" customHeight="1">
      <c r="A20" s="127" t="s">
        <v>334</v>
      </c>
      <c r="B20" s="128" t="s">
        <v>335</v>
      </c>
      <c r="C20" s="630">
        <f aca="true" t="shared" si="4" ref="C20:H20">C21+C23+C24</f>
        <v>82300000</v>
      </c>
      <c r="D20" s="630">
        <f t="shared" si="4"/>
        <v>104764735</v>
      </c>
      <c r="E20" s="630">
        <f t="shared" si="4"/>
        <v>104764735</v>
      </c>
      <c r="F20" s="993">
        <f t="shared" si="4"/>
        <v>104764735</v>
      </c>
      <c r="G20" s="993">
        <f t="shared" si="4"/>
        <v>0</v>
      </c>
      <c r="H20" s="993">
        <f t="shared" si="4"/>
        <v>0</v>
      </c>
    </row>
    <row r="21" spans="1:8" s="135" customFormat="1" ht="21.75" customHeight="1">
      <c r="A21" s="127" t="s">
        <v>336</v>
      </c>
      <c r="B21" s="128" t="s">
        <v>556</v>
      </c>
      <c r="C21" s="735">
        <f>C22</f>
        <v>80000000</v>
      </c>
      <c r="D21" s="735">
        <f>D22</f>
        <v>102172459</v>
      </c>
      <c r="E21" s="735">
        <f>E22</f>
        <v>102172459</v>
      </c>
      <c r="F21" s="993">
        <f>F22</f>
        <v>102172459</v>
      </c>
      <c r="G21" s="993">
        <v>0</v>
      </c>
      <c r="H21" s="993">
        <f>H22</f>
        <v>0</v>
      </c>
    </row>
    <row r="22" spans="1:8" s="641" customFormat="1" ht="21.75" customHeight="1">
      <c r="A22" s="639"/>
      <c r="B22" s="640" t="s">
        <v>337</v>
      </c>
      <c r="C22" s="737">
        <v>80000000</v>
      </c>
      <c r="D22" s="738">
        <v>102172459</v>
      </c>
      <c r="E22" s="737">
        <v>102172459</v>
      </c>
      <c r="F22" s="1009">
        <v>102172459</v>
      </c>
      <c r="G22" s="1010">
        <v>0</v>
      </c>
      <c r="H22" s="1009">
        <v>0</v>
      </c>
    </row>
    <row r="23" spans="1:8" s="135" customFormat="1" ht="21.75" customHeight="1">
      <c r="A23" s="127" t="s">
        <v>338</v>
      </c>
      <c r="B23" s="128" t="s">
        <v>339</v>
      </c>
      <c r="C23" s="735">
        <v>2300000</v>
      </c>
      <c r="D23" s="736">
        <v>2588076</v>
      </c>
      <c r="E23" s="735">
        <v>2588076</v>
      </c>
      <c r="F23" s="993">
        <v>2588076</v>
      </c>
      <c r="G23" s="994">
        <v>0</v>
      </c>
      <c r="H23" s="993">
        <v>0</v>
      </c>
    </row>
    <row r="24" spans="1:8" s="135" customFormat="1" ht="21.75" customHeight="1">
      <c r="A24" s="127" t="s">
        <v>340</v>
      </c>
      <c r="B24" s="128" t="s">
        <v>341</v>
      </c>
      <c r="C24" s="735">
        <v>0</v>
      </c>
      <c r="D24" s="736">
        <v>4200</v>
      </c>
      <c r="E24" s="735">
        <v>4200</v>
      </c>
      <c r="F24" s="993">
        <v>4200</v>
      </c>
      <c r="G24" s="994">
        <v>0</v>
      </c>
      <c r="H24" s="993">
        <v>0</v>
      </c>
    </row>
    <row r="25" spans="1:8" s="135" customFormat="1" ht="21.75" customHeight="1">
      <c r="A25" s="127" t="s">
        <v>342</v>
      </c>
      <c r="B25" s="128" t="s">
        <v>343</v>
      </c>
      <c r="C25" s="630">
        <v>150000</v>
      </c>
      <c r="D25" s="129">
        <v>59250</v>
      </c>
      <c r="E25" s="630">
        <v>59250</v>
      </c>
      <c r="F25" s="993">
        <v>59250</v>
      </c>
      <c r="G25" s="994">
        <v>0</v>
      </c>
      <c r="H25" s="993">
        <v>0</v>
      </c>
    </row>
    <row r="26" spans="1:8" ht="21.75" customHeight="1">
      <c r="A26" s="132" t="s">
        <v>344</v>
      </c>
      <c r="B26" s="133" t="s">
        <v>345</v>
      </c>
      <c r="C26" s="632">
        <f>SUM(C27:C35)</f>
        <v>11883000</v>
      </c>
      <c r="D26" s="632">
        <f>SUM(D27:D34)</f>
        <v>14247985</v>
      </c>
      <c r="E26" s="632">
        <f>SUM(E27:E34)</f>
        <v>14150614</v>
      </c>
      <c r="F26" s="995">
        <f>SUM(F27:F34)</f>
        <v>14150614</v>
      </c>
      <c r="G26" s="995">
        <f>SUM(G27:G34)</f>
        <v>0</v>
      </c>
      <c r="H26" s="995">
        <f>SUM(H27:H34)</f>
        <v>0</v>
      </c>
    </row>
    <row r="27" spans="1:8" ht="21.75" customHeight="1">
      <c r="A27" s="127" t="s">
        <v>346</v>
      </c>
      <c r="B27" s="128" t="s">
        <v>347</v>
      </c>
      <c r="C27" s="129">
        <v>3760000</v>
      </c>
      <c r="D27" s="129">
        <v>4959612</v>
      </c>
      <c r="E27" s="630">
        <v>4875912</v>
      </c>
      <c r="F27" s="993">
        <v>4875912</v>
      </c>
      <c r="G27" s="994">
        <v>0</v>
      </c>
      <c r="H27" s="993">
        <v>0</v>
      </c>
    </row>
    <row r="28" spans="1:8" ht="21.75" customHeight="1">
      <c r="A28" s="127" t="s">
        <v>348</v>
      </c>
      <c r="B28" s="128" t="s">
        <v>349</v>
      </c>
      <c r="C28" s="630">
        <v>637500</v>
      </c>
      <c r="D28" s="129">
        <v>743066</v>
      </c>
      <c r="E28" s="630">
        <v>740196</v>
      </c>
      <c r="F28" s="993">
        <v>740196</v>
      </c>
      <c r="G28" s="994">
        <v>0</v>
      </c>
      <c r="H28" s="993">
        <v>0</v>
      </c>
    </row>
    <row r="29" spans="1:8" ht="21.75" customHeight="1">
      <c r="A29" s="127" t="s">
        <v>350</v>
      </c>
      <c r="B29" s="128" t="s">
        <v>351</v>
      </c>
      <c r="C29" s="630">
        <v>6000000</v>
      </c>
      <c r="D29" s="129">
        <v>6055668</v>
      </c>
      <c r="E29" s="630">
        <v>6055668</v>
      </c>
      <c r="F29" s="993">
        <v>6055668</v>
      </c>
      <c r="G29" s="994">
        <v>0</v>
      </c>
      <c r="H29" s="993">
        <v>0</v>
      </c>
    </row>
    <row r="30" spans="1:8" ht="18.75" customHeight="1">
      <c r="A30" s="127" t="s">
        <v>352</v>
      </c>
      <c r="B30" s="128" t="s">
        <v>353</v>
      </c>
      <c r="C30" s="630">
        <v>150000</v>
      </c>
      <c r="D30" s="129">
        <v>164839</v>
      </c>
      <c r="E30" s="630">
        <v>154038</v>
      </c>
      <c r="F30" s="993">
        <v>154038</v>
      </c>
      <c r="G30" s="994">
        <v>0</v>
      </c>
      <c r="H30" s="993">
        <v>0</v>
      </c>
    </row>
    <row r="31" spans="1:8" ht="24.75" customHeight="1">
      <c r="A31" s="127" t="s">
        <v>354</v>
      </c>
      <c r="B31" s="128" t="s">
        <v>355</v>
      </c>
      <c r="C31" s="630">
        <v>1265500</v>
      </c>
      <c r="D31" s="129">
        <v>1638874</v>
      </c>
      <c r="E31" s="630">
        <v>1638874</v>
      </c>
      <c r="F31" s="993">
        <v>1638874</v>
      </c>
      <c r="G31" s="994">
        <v>0</v>
      </c>
      <c r="H31" s="993">
        <v>0</v>
      </c>
    </row>
    <row r="32" spans="1:8" ht="21.75" customHeight="1">
      <c r="A32" s="127" t="s">
        <v>356</v>
      </c>
      <c r="B32" s="128" t="s">
        <v>357</v>
      </c>
      <c r="C32" s="630">
        <v>10000</v>
      </c>
      <c r="D32" s="630">
        <v>809</v>
      </c>
      <c r="E32" s="630">
        <v>809</v>
      </c>
      <c r="F32" s="993">
        <v>809</v>
      </c>
      <c r="G32" s="993">
        <v>0</v>
      </c>
      <c r="H32" s="993">
        <v>0</v>
      </c>
    </row>
    <row r="33" spans="1:8" ht="21.75" customHeight="1">
      <c r="A33" s="127" t="s">
        <v>358</v>
      </c>
      <c r="B33" s="128" t="s">
        <v>553</v>
      </c>
      <c r="C33" s="630">
        <v>0</v>
      </c>
      <c r="D33" s="630">
        <v>678700</v>
      </c>
      <c r="E33" s="630">
        <v>678700</v>
      </c>
      <c r="F33" s="993">
        <v>678700</v>
      </c>
      <c r="G33" s="993">
        <v>0</v>
      </c>
      <c r="H33" s="993">
        <v>0</v>
      </c>
    </row>
    <row r="34" spans="1:8" ht="21.75" customHeight="1">
      <c r="A34" s="127" t="s">
        <v>358</v>
      </c>
      <c r="B34" s="128" t="s">
        <v>359</v>
      </c>
      <c r="C34" s="630">
        <v>60000</v>
      </c>
      <c r="D34" s="630">
        <v>6417</v>
      </c>
      <c r="E34" s="630">
        <v>6417</v>
      </c>
      <c r="F34" s="993">
        <v>6417</v>
      </c>
      <c r="G34" s="993">
        <v>0</v>
      </c>
      <c r="H34" s="993">
        <v>0</v>
      </c>
    </row>
    <row r="35" spans="1:8" ht="21.75" customHeight="1">
      <c r="A35" s="132" t="s">
        <v>360</v>
      </c>
      <c r="B35" s="133" t="s">
        <v>361</v>
      </c>
      <c r="C35" s="635">
        <f aca="true" t="shared" si="5" ref="C35:H35">SUM(C36:C36)</f>
        <v>0</v>
      </c>
      <c r="D35" s="632">
        <f t="shared" si="5"/>
        <v>11000</v>
      </c>
      <c r="E35" s="632">
        <f t="shared" si="5"/>
        <v>11000</v>
      </c>
      <c r="F35" s="995">
        <f t="shared" si="5"/>
        <v>11000</v>
      </c>
      <c r="G35" s="995">
        <f t="shared" si="5"/>
        <v>0</v>
      </c>
      <c r="H35" s="995">
        <f t="shared" si="5"/>
        <v>0</v>
      </c>
    </row>
    <row r="36" spans="1:8" ht="21.75" customHeight="1" hidden="1">
      <c r="A36" s="127" t="s">
        <v>362</v>
      </c>
      <c r="B36" s="128" t="s">
        <v>363</v>
      </c>
      <c r="C36" s="634">
        <v>0</v>
      </c>
      <c r="D36" s="630">
        <v>11000</v>
      </c>
      <c r="E36" s="630">
        <v>11000</v>
      </c>
      <c r="F36" s="993">
        <v>11000</v>
      </c>
      <c r="G36" s="993">
        <v>0</v>
      </c>
      <c r="H36" s="993">
        <v>0</v>
      </c>
    </row>
    <row r="37" spans="1:8" ht="21.75" customHeight="1">
      <c r="A37" s="132" t="s">
        <v>364</v>
      </c>
      <c r="B37" s="133" t="s">
        <v>365</v>
      </c>
      <c r="C37" s="632">
        <f aca="true" t="shared" si="6" ref="C37:H37">SUM(C38:C38)</f>
        <v>50000</v>
      </c>
      <c r="D37" s="632">
        <f t="shared" si="6"/>
        <v>10000</v>
      </c>
      <c r="E37" s="632">
        <f t="shared" si="6"/>
        <v>10000</v>
      </c>
      <c r="F37" s="995">
        <f t="shared" si="6"/>
        <v>10000</v>
      </c>
      <c r="G37" s="995">
        <f t="shared" si="6"/>
        <v>0</v>
      </c>
      <c r="H37" s="995">
        <f t="shared" si="6"/>
        <v>0</v>
      </c>
    </row>
    <row r="38" spans="1:8" ht="21.75" customHeight="1" hidden="1">
      <c r="A38" s="127" t="s">
        <v>366</v>
      </c>
      <c r="B38" s="128" t="s">
        <v>918</v>
      </c>
      <c r="C38" s="630">
        <v>50000</v>
      </c>
      <c r="D38" s="129">
        <v>10000</v>
      </c>
      <c r="E38" s="630">
        <v>10000</v>
      </c>
      <c r="F38" s="993">
        <v>10000</v>
      </c>
      <c r="G38" s="994">
        <v>0</v>
      </c>
      <c r="H38" s="993">
        <v>0</v>
      </c>
    </row>
    <row r="39" spans="1:8" ht="30" customHeight="1">
      <c r="A39" s="137" t="s">
        <v>368</v>
      </c>
      <c r="B39" s="138" t="s">
        <v>369</v>
      </c>
      <c r="C39" s="636">
        <f aca="true" t="shared" si="7" ref="C39:H39">C8+C16+C19+C26+C35+C37</f>
        <v>341543502</v>
      </c>
      <c r="D39" s="636">
        <f t="shared" si="7"/>
        <v>306333342</v>
      </c>
      <c r="E39" s="636">
        <f t="shared" si="7"/>
        <v>306235971</v>
      </c>
      <c r="F39" s="995">
        <f t="shared" si="7"/>
        <v>306235971</v>
      </c>
      <c r="G39" s="995">
        <f t="shared" si="7"/>
        <v>0</v>
      </c>
      <c r="H39" s="995">
        <f t="shared" si="7"/>
        <v>0</v>
      </c>
    </row>
    <row r="40" spans="1:8" ht="21.75" customHeight="1">
      <c r="A40" s="132" t="s">
        <v>370</v>
      </c>
      <c r="B40" s="133" t="s">
        <v>371</v>
      </c>
      <c r="C40" s="632">
        <f aca="true" t="shared" si="8" ref="C40:H40">SUM(C41:C42)</f>
        <v>88071346</v>
      </c>
      <c r="D40" s="632">
        <f t="shared" si="8"/>
        <v>92560091</v>
      </c>
      <c r="E40" s="632">
        <f t="shared" si="8"/>
        <v>92560091</v>
      </c>
      <c r="F40" s="995">
        <f t="shared" si="8"/>
        <v>92560091</v>
      </c>
      <c r="G40" s="995">
        <f t="shared" si="8"/>
        <v>0</v>
      </c>
      <c r="H40" s="995">
        <f t="shared" si="8"/>
        <v>0</v>
      </c>
    </row>
    <row r="41" spans="1:8" ht="21.75" customHeight="1">
      <c r="A41" s="127" t="s">
        <v>373</v>
      </c>
      <c r="B41" s="128" t="s">
        <v>374</v>
      </c>
      <c r="C41" s="630">
        <v>88071346</v>
      </c>
      <c r="D41" s="129">
        <v>88071346</v>
      </c>
      <c r="E41" s="630">
        <v>88071346</v>
      </c>
      <c r="F41" s="993">
        <v>88071346</v>
      </c>
      <c r="G41" s="994">
        <v>0</v>
      </c>
      <c r="H41" s="993">
        <v>0</v>
      </c>
    </row>
    <row r="42" spans="1:8" ht="21.75" customHeight="1">
      <c r="A42" s="127" t="s">
        <v>375</v>
      </c>
      <c r="B42" s="128" t="s">
        <v>376</v>
      </c>
      <c r="C42" s="630">
        <v>0</v>
      </c>
      <c r="D42" s="638">
        <v>4488745</v>
      </c>
      <c r="E42" s="630">
        <v>4488745</v>
      </c>
      <c r="F42" s="993">
        <v>4488745</v>
      </c>
      <c r="G42" s="1011">
        <v>0</v>
      </c>
      <c r="H42" s="993">
        <v>0</v>
      </c>
    </row>
    <row r="43" spans="1:8" s="142" customFormat="1" ht="37.5" customHeight="1" thickBot="1">
      <c r="A43" s="140" t="s">
        <v>377</v>
      </c>
      <c r="B43" s="141" t="s">
        <v>378</v>
      </c>
      <c r="C43" s="637">
        <f aca="true" t="shared" si="9" ref="C43:H43">C39+C40</f>
        <v>429614848</v>
      </c>
      <c r="D43" s="637">
        <f t="shared" si="9"/>
        <v>398893433</v>
      </c>
      <c r="E43" s="637">
        <f t="shared" si="9"/>
        <v>398796062</v>
      </c>
      <c r="F43" s="1012">
        <f t="shared" si="9"/>
        <v>398796062</v>
      </c>
      <c r="G43" s="1012">
        <f t="shared" si="9"/>
        <v>0</v>
      </c>
      <c r="H43" s="1012">
        <f t="shared" si="9"/>
        <v>0</v>
      </c>
    </row>
    <row r="44" spans="1:8" ht="16.5" thickTop="1">
      <c r="A44" s="143"/>
      <c r="B44" s="143"/>
      <c r="C44" s="1013"/>
      <c r="D44" s="1014"/>
      <c r="E44" s="1014"/>
      <c r="F44" s="1013"/>
      <c r="G44" s="143"/>
      <c r="H44" s="143"/>
    </row>
  </sheetData>
  <sheetProtection/>
  <mergeCells count="13">
    <mergeCell ref="A1:H1"/>
    <mergeCell ref="A2:H2"/>
    <mergeCell ref="D3:E3"/>
    <mergeCell ref="G3:H3"/>
    <mergeCell ref="A4:B4"/>
    <mergeCell ref="D4:E4"/>
    <mergeCell ref="G4:H4"/>
    <mergeCell ref="A5:A6"/>
    <mergeCell ref="B5:B6"/>
    <mergeCell ref="C5:C6"/>
    <mergeCell ref="D5:D6"/>
    <mergeCell ref="E5:E6"/>
    <mergeCell ref="F5:H5"/>
  </mergeCells>
  <printOptions/>
  <pageMargins left="0.67" right="0.7480314960629921" top="0.63" bottom="0.55" header="0.5118110236220472" footer="0.5118110236220472"/>
  <pageSetup fitToHeight="1" fitToWidth="1" horizontalDpi="600" verticalDpi="600" orientation="portrait" paperSize="9" scale="68" r:id="rId1"/>
  <rowBreaks count="1" manualBreakCount="1">
    <brk id="43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6" sqref="A6:A7"/>
    </sheetView>
  </sheetViews>
  <sheetFormatPr defaultColWidth="9.00390625" defaultRowHeight="12.75"/>
  <cols>
    <col min="1" max="1" width="6.50390625" style="354" customWidth="1"/>
    <col min="2" max="2" width="57.00390625" style="354" customWidth="1"/>
    <col min="3" max="5" width="16.00390625" style="352" customWidth="1"/>
    <col min="6" max="16384" width="9.375" style="352" customWidth="1"/>
  </cols>
  <sheetData>
    <row r="1" spans="1:5" s="351" customFormat="1" ht="29.25" customHeight="1">
      <c r="A1" s="1233" t="s">
        <v>650</v>
      </c>
      <c r="B1" s="1233"/>
      <c r="C1" s="1233"/>
      <c r="D1" s="1233"/>
      <c r="E1" s="1233"/>
    </row>
    <row r="2" spans="1:5" s="351" customFormat="1" ht="21" customHeight="1">
      <c r="A2" s="1234" t="s">
        <v>649</v>
      </c>
      <c r="B2" s="1234"/>
      <c r="C2" s="1234"/>
      <c r="D2" s="1234"/>
      <c r="E2" s="1234"/>
    </row>
    <row r="3" spans="1:5" s="351" customFormat="1" ht="23.25" customHeight="1">
      <c r="A3" s="1235" t="s">
        <v>828</v>
      </c>
      <c r="B3" s="1235"/>
      <c r="C3" s="1235"/>
      <c r="D3" s="1235"/>
      <c r="E3" s="1235"/>
    </row>
    <row r="4" spans="1:5" s="351" customFormat="1" ht="23.25" customHeight="1">
      <c r="A4" s="595"/>
      <c r="B4" s="595"/>
      <c r="C4" s="595"/>
      <c r="D4" s="595"/>
      <c r="E4" s="595"/>
    </row>
    <row r="5" spans="1:5" ht="13.5" customHeight="1" thickBot="1">
      <c r="A5" s="954" t="s">
        <v>946</v>
      </c>
      <c r="B5" s="954"/>
      <c r="C5" s="954"/>
      <c r="D5" s="954"/>
      <c r="E5" s="625" t="s">
        <v>630</v>
      </c>
    </row>
    <row r="6" spans="1:5" s="357" customFormat="1" ht="28.5" customHeight="1">
      <c r="A6" s="1246" t="s">
        <v>540</v>
      </c>
      <c r="B6" s="1248" t="s">
        <v>262</v>
      </c>
      <c r="C6" s="356" t="s">
        <v>186</v>
      </c>
      <c r="D6" s="356" t="s">
        <v>187</v>
      </c>
      <c r="E6" s="1250" t="s">
        <v>188</v>
      </c>
    </row>
    <row r="7" spans="1:5" s="357" customFormat="1" ht="12.75">
      <c r="A7" s="1247"/>
      <c r="B7" s="1249"/>
      <c r="C7" s="1252" t="s">
        <v>189</v>
      </c>
      <c r="D7" s="1253"/>
      <c r="E7" s="1251"/>
    </row>
    <row r="8" spans="1:5" s="361" customFormat="1" ht="15" customHeight="1" thickBot="1">
      <c r="A8" s="358">
        <v>1</v>
      </c>
      <c r="B8" s="359">
        <v>2</v>
      </c>
      <c r="C8" s="359">
        <v>3</v>
      </c>
      <c r="D8" s="359">
        <v>4</v>
      </c>
      <c r="E8" s="360">
        <v>5</v>
      </c>
    </row>
    <row r="9" spans="1:5" s="361" customFormat="1" ht="12.75">
      <c r="A9" s="362">
        <v>1</v>
      </c>
      <c r="B9" s="363" t="s">
        <v>381</v>
      </c>
      <c r="C9" s="536">
        <v>56933600</v>
      </c>
      <c r="D9" s="536">
        <v>59222246</v>
      </c>
      <c r="E9" s="599">
        <v>59094079</v>
      </c>
    </row>
    <row r="10" spans="1:5" s="361" customFormat="1" ht="12.75">
      <c r="A10" s="364">
        <v>2</v>
      </c>
      <c r="B10" s="365" t="s">
        <v>832</v>
      </c>
      <c r="C10" s="531">
        <v>11858308</v>
      </c>
      <c r="D10" s="531">
        <v>11700822</v>
      </c>
      <c r="E10" s="600">
        <v>11692068</v>
      </c>
    </row>
    <row r="11" spans="1:5" s="361" customFormat="1" ht="12.75">
      <c r="A11" s="364">
        <v>3</v>
      </c>
      <c r="B11" s="365" t="s">
        <v>648</v>
      </c>
      <c r="C11" s="531">
        <v>34520000</v>
      </c>
      <c r="D11" s="531">
        <v>35787776</v>
      </c>
      <c r="E11" s="600">
        <v>34822245</v>
      </c>
    </row>
    <row r="12" spans="1:5" s="361" customFormat="1" ht="12.75">
      <c r="A12" s="364">
        <v>4</v>
      </c>
      <c r="B12" s="365" t="s">
        <v>439</v>
      </c>
      <c r="C12" s="531">
        <v>0</v>
      </c>
      <c r="D12" s="531">
        <v>0</v>
      </c>
      <c r="E12" s="600">
        <v>0</v>
      </c>
    </row>
    <row r="13" spans="1:5" s="361" customFormat="1" ht="12.75">
      <c r="A13" s="364">
        <v>5</v>
      </c>
      <c r="B13" s="365" t="s">
        <v>445</v>
      </c>
      <c r="C13" s="531">
        <v>0</v>
      </c>
      <c r="D13" s="531">
        <v>75066</v>
      </c>
      <c r="E13" s="600">
        <v>75066</v>
      </c>
    </row>
    <row r="14" spans="1:5" s="361" customFormat="1" ht="12.75">
      <c r="A14" s="364">
        <v>6</v>
      </c>
      <c r="B14" s="365" t="s">
        <v>454</v>
      </c>
      <c r="C14" s="531">
        <v>254000</v>
      </c>
      <c r="D14" s="531">
        <v>84000</v>
      </c>
      <c r="E14" s="600">
        <v>80501</v>
      </c>
    </row>
    <row r="15" spans="1:5" s="361" customFormat="1" ht="12.75">
      <c r="A15" s="366">
        <v>7</v>
      </c>
      <c r="B15" s="367" t="s">
        <v>462</v>
      </c>
      <c r="C15" s="540">
        <v>0</v>
      </c>
      <c r="D15" s="540">
        <v>0</v>
      </c>
      <c r="E15" s="601">
        <v>0</v>
      </c>
    </row>
    <row r="16" spans="1:5" s="361" customFormat="1" ht="13.5" thickBot="1">
      <c r="A16" s="364">
        <v>8</v>
      </c>
      <c r="B16" s="365" t="s">
        <v>468</v>
      </c>
      <c r="C16" s="531">
        <v>0</v>
      </c>
      <c r="D16" s="531">
        <v>0</v>
      </c>
      <c r="E16" s="600">
        <v>0</v>
      </c>
    </row>
    <row r="17" spans="1:5" s="370" customFormat="1" ht="21.75" thickBot="1">
      <c r="A17" s="368">
        <v>9</v>
      </c>
      <c r="B17" s="369" t="s">
        <v>0</v>
      </c>
      <c r="C17" s="602">
        <f>SUM(C9:C16)</f>
        <v>103565908</v>
      </c>
      <c r="D17" s="602">
        <f>SUM(D9:D16)</f>
        <v>106869910</v>
      </c>
      <c r="E17" s="774">
        <f>SUM(E9:E16)</f>
        <v>105763959</v>
      </c>
    </row>
    <row r="18" spans="1:5" s="370" customFormat="1" ht="15">
      <c r="A18" s="366">
        <v>10</v>
      </c>
      <c r="B18" s="367" t="s">
        <v>544</v>
      </c>
      <c r="C18" s="603">
        <v>0</v>
      </c>
      <c r="D18" s="603">
        <v>0</v>
      </c>
      <c r="E18" s="604">
        <v>0</v>
      </c>
    </row>
    <row r="19" spans="1:5" s="370" customFormat="1" ht="15.75" thickBot="1">
      <c r="A19" s="366">
        <v>11</v>
      </c>
      <c r="B19" s="367" t="s">
        <v>483</v>
      </c>
      <c r="C19" s="603">
        <v>0</v>
      </c>
      <c r="D19" s="603">
        <v>0</v>
      </c>
      <c r="E19" s="604">
        <v>0</v>
      </c>
    </row>
    <row r="20" spans="1:5" s="370" customFormat="1" ht="15.75" thickBot="1">
      <c r="A20" s="368">
        <v>12</v>
      </c>
      <c r="B20" s="369" t="s">
        <v>708</v>
      </c>
      <c r="C20" s="602">
        <f>SUM(C18:C19)</f>
        <v>0</v>
      </c>
      <c r="D20" s="602">
        <f>SUM(D18:D19)</f>
        <v>0</v>
      </c>
      <c r="E20" s="774">
        <f>SUM(E18:E19)</f>
        <v>0</v>
      </c>
    </row>
    <row r="21" spans="1:5" s="370" customFormat="1" ht="15.75" thickBot="1">
      <c r="A21" s="368">
        <v>13</v>
      </c>
      <c r="B21" s="369" t="s">
        <v>709</v>
      </c>
      <c r="C21" s="602">
        <f>C17+C20</f>
        <v>103565908</v>
      </c>
      <c r="D21" s="602">
        <f>D17+D20</f>
        <v>106869910</v>
      </c>
      <c r="E21" s="774">
        <f>E17+E20</f>
        <v>105763959</v>
      </c>
    </row>
    <row r="22" spans="1:5" s="614" customFormat="1" ht="29.25" customHeight="1" thickBot="1">
      <c r="A22" s="611">
        <v>14</v>
      </c>
      <c r="B22" s="612" t="s">
        <v>710</v>
      </c>
      <c r="C22" s="613">
        <f>SUM(C21:C21)</f>
        <v>103565908</v>
      </c>
      <c r="D22" s="613">
        <f>SUM(D21:D21)</f>
        <v>106869910</v>
      </c>
      <c r="E22" s="775">
        <f>SUM(E21:E21)</f>
        <v>105763959</v>
      </c>
    </row>
    <row r="23" spans="1:5" s="361" customFormat="1" ht="12.75">
      <c r="A23" s="362">
        <v>15</v>
      </c>
      <c r="B23" s="363" t="s">
        <v>541</v>
      </c>
      <c r="C23" s="605">
        <v>0</v>
      </c>
      <c r="D23" s="605">
        <v>0</v>
      </c>
      <c r="E23" s="606">
        <v>0</v>
      </c>
    </row>
    <row r="24" spans="1:5" s="361" customFormat="1" ht="12.75">
      <c r="A24" s="364">
        <v>16</v>
      </c>
      <c r="B24" s="365" t="s">
        <v>545</v>
      </c>
      <c r="C24" s="607">
        <v>12066452</v>
      </c>
      <c r="D24" s="607">
        <v>15791142</v>
      </c>
      <c r="E24" s="608">
        <v>15791142</v>
      </c>
    </row>
    <row r="25" spans="1:5" s="361" customFormat="1" ht="12.75">
      <c r="A25" s="362">
        <v>17</v>
      </c>
      <c r="B25" s="365" t="s">
        <v>546</v>
      </c>
      <c r="C25" s="607">
        <v>0</v>
      </c>
      <c r="D25" s="607">
        <v>0</v>
      </c>
      <c r="E25" s="608">
        <v>0</v>
      </c>
    </row>
    <row r="26" spans="1:5" s="361" customFormat="1" ht="12.75">
      <c r="A26" s="364">
        <v>18</v>
      </c>
      <c r="B26" s="365" t="s">
        <v>333</v>
      </c>
      <c r="C26" s="607">
        <v>0</v>
      </c>
      <c r="D26" s="607">
        <v>0</v>
      </c>
      <c r="E26" s="608">
        <v>0</v>
      </c>
    </row>
    <row r="27" spans="1:5" s="361" customFormat="1" ht="12.75">
      <c r="A27" s="362">
        <v>19</v>
      </c>
      <c r="B27" s="365" t="s">
        <v>345</v>
      </c>
      <c r="C27" s="607">
        <v>16023000</v>
      </c>
      <c r="D27" s="607">
        <v>19502527</v>
      </c>
      <c r="E27" s="608">
        <v>18842288</v>
      </c>
    </row>
    <row r="28" spans="1:5" s="361" customFormat="1" ht="12.75">
      <c r="A28" s="364">
        <v>20</v>
      </c>
      <c r="B28" s="365" t="s">
        <v>361</v>
      </c>
      <c r="C28" s="607">
        <v>15000</v>
      </c>
      <c r="D28" s="607">
        <v>0</v>
      </c>
      <c r="E28" s="608">
        <v>0</v>
      </c>
    </row>
    <row r="29" spans="1:5" s="361" customFormat="1" ht="12.75">
      <c r="A29" s="362">
        <v>21</v>
      </c>
      <c r="B29" s="365" t="s">
        <v>365</v>
      </c>
      <c r="C29" s="607">
        <v>0</v>
      </c>
      <c r="D29" s="607">
        <v>0</v>
      </c>
      <c r="E29" s="608">
        <v>0</v>
      </c>
    </row>
    <row r="30" spans="1:5" s="361" customFormat="1" ht="13.5" thickBot="1">
      <c r="A30" s="364">
        <v>22</v>
      </c>
      <c r="B30" s="365" t="s">
        <v>367</v>
      </c>
      <c r="C30" s="603">
        <v>0</v>
      </c>
      <c r="D30" s="603">
        <v>0</v>
      </c>
      <c r="E30" s="604">
        <v>0</v>
      </c>
    </row>
    <row r="31" spans="1:5" s="361" customFormat="1" ht="21.75" thickBot="1">
      <c r="A31" s="368">
        <v>23</v>
      </c>
      <c r="B31" s="369" t="s">
        <v>711</v>
      </c>
      <c r="C31" s="609">
        <f>C23+C24+C25+C26+C27+C29+C30+C28</f>
        <v>28104452</v>
      </c>
      <c r="D31" s="609">
        <f>D23+D24+D25+D26+D27+D29+D30+D28</f>
        <v>35293669</v>
      </c>
      <c r="E31" s="776">
        <f>E23+E24+E25+E26+E27+E29+E30+E28</f>
        <v>34633430</v>
      </c>
    </row>
    <row r="32" spans="1:5" s="361" customFormat="1" ht="12.75">
      <c r="A32" s="380">
        <v>24</v>
      </c>
      <c r="B32" s="751" t="s">
        <v>833</v>
      </c>
      <c r="C32" s="752">
        <v>2161479</v>
      </c>
      <c r="D32" s="752">
        <v>2161479</v>
      </c>
      <c r="E32" s="753">
        <v>2161479</v>
      </c>
    </row>
    <row r="33" spans="1:5" s="361" customFormat="1" ht="13.5" thickBot="1">
      <c r="A33" s="364">
        <v>25</v>
      </c>
      <c r="B33" s="365" t="s">
        <v>483</v>
      </c>
      <c r="C33" s="607">
        <v>73299977</v>
      </c>
      <c r="D33" s="607">
        <v>69414762</v>
      </c>
      <c r="E33" s="608">
        <v>69414762</v>
      </c>
    </row>
    <row r="34" spans="1:5" s="361" customFormat="1" ht="13.5" thickBot="1">
      <c r="A34" s="368">
        <v>26</v>
      </c>
      <c r="B34" s="369" t="s">
        <v>713</v>
      </c>
      <c r="C34" s="609">
        <f>SUM(,C32:C33)</f>
        <v>75461456</v>
      </c>
      <c r="D34" s="609">
        <f>SUM(,D32:D33)</f>
        <v>71576241</v>
      </c>
      <c r="E34" s="776">
        <f>SUM(,E32:E33)</f>
        <v>71576241</v>
      </c>
    </row>
    <row r="35" spans="1:5" s="370" customFormat="1" ht="15.75" thickBot="1">
      <c r="A35" s="371">
        <v>27</v>
      </c>
      <c r="B35" s="372" t="s">
        <v>714</v>
      </c>
      <c r="C35" s="610">
        <f>C31+C34</f>
        <v>103565908</v>
      </c>
      <c r="D35" s="610">
        <f>D31+D34</f>
        <v>106869910</v>
      </c>
      <c r="E35" s="777">
        <f>E31+E34</f>
        <v>106209671</v>
      </c>
    </row>
    <row r="36" spans="1:5" s="361" customFormat="1" ht="27" customHeight="1" thickBot="1">
      <c r="A36" s="615">
        <v>28</v>
      </c>
      <c r="B36" s="616" t="s">
        <v>715</v>
      </c>
      <c r="C36" s="617">
        <f>C35</f>
        <v>103565908</v>
      </c>
      <c r="D36" s="617">
        <f>D35</f>
        <v>106869910</v>
      </c>
      <c r="E36" s="778">
        <f>E35</f>
        <v>106209671</v>
      </c>
    </row>
    <row r="37" spans="1:5" s="361" customFormat="1" ht="27" customHeight="1" thickBot="1">
      <c r="A37" s="373">
        <v>29</v>
      </c>
      <c r="B37" s="369" t="s">
        <v>712</v>
      </c>
      <c r="C37" s="609">
        <f>C31-C17</f>
        <v>-75461456</v>
      </c>
      <c r="D37" s="609">
        <f>D31-D17</f>
        <v>-71576241</v>
      </c>
      <c r="E37" s="776">
        <f>E31-E17</f>
        <v>-71130529</v>
      </c>
    </row>
    <row r="38" spans="1:5" s="361" customFormat="1" ht="27" customHeight="1" thickBot="1">
      <c r="A38" s="373">
        <v>30</v>
      </c>
      <c r="B38" s="369" t="s">
        <v>716</v>
      </c>
      <c r="C38" s="609">
        <f>C34-C20</f>
        <v>75461456</v>
      </c>
      <c r="D38" s="609">
        <f>D34-D20</f>
        <v>71576241</v>
      </c>
      <c r="E38" s="776">
        <f>E34-E20</f>
        <v>71576241</v>
      </c>
    </row>
    <row r="39" spans="1:5" s="620" customFormat="1" ht="27" customHeight="1" thickBot="1">
      <c r="A39" s="618">
        <v>31</v>
      </c>
      <c r="B39" s="619" t="s">
        <v>717</v>
      </c>
      <c r="C39" s="621"/>
      <c r="D39" s="621"/>
      <c r="E39" s="779">
        <f>E37+E38</f>
        <v>445712</v>
      </c>
    </row>
    <row r="42" ht="12.75">
      <c r="C42" s="355"/>
    </row>
  </sheetData>
  <sheetProtection/>
  <mergeCells count="7">
    <mergeCell ref="A1:E1"/>
    <mergeCell ref="A2:E2"/>
    <mergeCell ref="A3:E3"/>
    <mergeCell ref="A6:A7"/>
    <mergeCell ref="B6:B7"/>
    <mergeCell ref="E6:E7"/>
    <mergeCell ref="C7:D7"/>
  </mergeCells>
  <printOptions horizontalCentered="1"/>
  <pageMargins left="0.3937007874015748" right="0.6299212598425197" top="0.35433070866141736" bottom="0.3937007874015748" header="0.5905511811023623" footer="0.7874015748031497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6" sqref="A6:A7"/>
    </sheetView>
  </sheetViews>
  <sheetFormatPr defaultColWidth="9.00390625" defaultRowHeight="12.75"/>
  <cols>
    <col min="1" max="1" width="6.50390625" style="354" customWidth="1"/>
    <col min="2" max="2" width="57.00390625" style="354" customWidth="1"/>
    <col min="3" max="4" width="16.00390625" style="352" customWidth="1"/>
    <col min="5" max="16384" width="9.375" style="352" customWidth="1"/>
  </cols>
  <sheetData>
    <row r="1" spans="1:4" s="351" customFormat="1" ht="29.25" customHeight="1">
      <c r="A1" s="1233" t="s">
        <v>831</v>
      </c>
      <c r="B1" s="1233"/>
      <c r="C1" s="1233"/>
      <c r="D1" s="1233"/>
    </row>
    <row r="2" spans="1:4" s="351" customFormat="1" ht="21" customHeight="1">
      <c r="A2" s="1234" t="s">
        <v>649</v>
      </c>
      <c r="B2" s="1234"/>
      <c r="C2" s="1234"/>
      <c r="D2" s="1234"/>
    </row>
    <row r="3" spans="1:4" s="351" customFormat="1" ht="23.25" customHeight="1">
      <c r="A3" s="1235" t="s">
        <v>828</v>
      </c>
      <c r="B3" s="1235"/>
      <c r="C3" s="1235"/>
      <c r="D3" s="1235"/>
    </row>
    <row r="4" spans="1:4" s="351" customFormat="1" ht="23.25" customHeight="1">
      <c r="A4" s="595"/>
      <c r="B4" s="595"/>
      <c r="C4" s="595"/>
      <c r="D4" s="595"/>
    </row>
    <row r="5" spans="1:4" ht="13.5" customHeight="1" thickBot="1">
      <c r="A5" s="954" t="s">
        <v>947</v>
      </c>
      <c r="B5" s="954"/>
      <c r="C5" s="954"/>
      <c r="D5" s="625" t="s">
        <v>630</v>
      </c>
    </row>
    <row r="6" spans="1:4" s="357" customFormat="1" ht="28.5" customHeight="1">
      <c r="A6" s="1246" t="s">
        <v>540</v>
      </c>
      <c r="B6" s="1248" t="s">
        <v>262</v>
      </c>
      <c r="C6" s="356" t="s">
        <v>187</v>
      </c>
      <c r="D6" s="1250" t="s">
        <v>188</v>
      </c>
    </row>
    <row r="7" spans="1:4" s="357" customFormat="1" ht="12.75">
      <c r="A7" s="1247"/>
      <c r="B7" s="1249"/>
      <c r="C7" s="794"/>
      <c r="D7" s="1251"/>
    </row>
    <row r="8" spans="1:4" s="361" customFormat="1" ht="15" customHeight="1" thickBot="1">
      <c r="A8" s="358">
        <v>1</v>
      </c>
      <c r="B8" s="359">
        <v>2</v>
      </c>
      <c r="C8" s="359">
        <v>3</v>
      </c>
      <c r="D8" s="360">
        <v>4</v>
      </c>
    </row>
    <row r="9" spans="1:4" s="361" customFormat="1" ht="12.75">
      <c r="A9" s="362">
        <v>1</v>
      </c>
      <c r="B9" s="363" t="s">
        <v>381</v>
      </c>
      <c r="C9" s="536">
        <v>2411260</v>
      </c>
      <c r="D9" s="599">
        <v>2382633</v>
      </c>
    </row>
    <row r="10" spans="1:4" s="361" customFormat="1" ht="12.75">
      <c r="A10" s="364">
        <v>2</v>
      </c>
      <c r="B10" s="365" t="s">
        <v>832</v>
      </c>
      <c r="C10" s="531">
        <v>471000</v>
      </c>
      <c r="D10" s="600">
        <v>442927</v>
      </c>
    </row>
    <row r="11" spans="1:4" s="361" customFormat="1" ht="12.75">
      <c r="A11" s="364">
        <v>3</v>
      </c>
      <c r="B11" s="365" t="s">
        <v>648</v>
      </c>
      <c r="C11" s="531">
        <v>327328</v>
      </c>
      <c r="D11" s="600">
        <v>273315</v>
      </c>
    </row>
    <row r="12" spans="1:4" s="361" customFormat="1" ht="12.75">
      <c r="A12" s="364">
        <v>4</v>
      </c>
      <c r="B12" s="365" t="s">
        <v>439</v>
      </c>
      <c r="C12" s="531">
        <v>0</v>
      </c>
      <c r="D12" s="600">
        <v>0</v>
      </c>
    </row>
    <row r="13" spans="1:4" s="361" customFormat="1" ht="12.75">
      <c r="A13" s="364">
        <v>5</v>
      </c>
      <c r="B13" s="365" t="s">
        <v>445</v>
      </c>
      <c r="C13" s="531">
        <v>0</v>
      </c>
      <c r="D13" s="600">
        <v>0</v>
      </c>
    </row>
    <row r="14" spans="1:4" s="361" customFormat="1" ht="12.75">
      <c r="A14" s="364">
        <v>6</v>
      </c>
      <c r="B14" s="365" t="s">
        <v>454</v>
      </c>
      <c r="C14" s="531">
        <v>50800</v>
      </c>
      <c r="D14" s="600">
        <v>50800</v>
      </c>
    </row>
    <row r="15" spans="1:4" s="361" customFormat="1" ht="12.75">
      <c r="A15" s="366">
        <v>7</v>
      </c>
      <c r="B15" s="367" t="s">
        <v>462</v>
      </c>
      <c r="C15" s="540">
        <v>0</v>
      </c>
      <c r="D15" s="601">
        <v>0</v>
      </c>
    </row>
    <row r="16" spans="1:4" s="361" customFormat="1" ht="13.5" thickBot="1">
      <c r="A16" s="364">
        <v>8</v>
      </c>
      <c r="B16" s="365" t="s">
        <v>468</v>
      </c>
      <c r="C16" s="531">
        <v>0</v>
      </c>
      <c r="D16" s="600">
        <v>0</v>
      </c>
    </row>
    <row r="17" spans="1:4" s="370" customFormat="1" ht="21.75" thickBot="1">
      <c r="A17" s="368">
        <v>9</v>
      </c>
      <c r="B17" s="369" t="s">
        <v>0</v>
      </c>
      <c r="C17" s="602">
        <f>SUM(C9:C16)</f>
        <v>3260388</v>
      </c>
      <c r="D17" s="774">
        <f>SUM(D9:D16)</f>
        <v>3149675</v>
      </c>
    </row>
    <row r="18" spans="1:4" s="370" customFormat="1" ht="15">
      <c r="A18" s="366">
        <v>10</v>
      </c>
      <c r="B18" s="367" t="s">
        <v>544</v>
      </c>
      <c r="C18" s="603">
        <v>0</v>
      </c>
      <c r="D18" s="604">
        <v>0</v>
      </c>
    </row>
    <row r="19" spans="1:4" s="370" customFormat="1" ht="15.75" thickBot="1">
      <c r="A19" s="366">
        <v>11</v>
      </c>
      <c r="B19" s="367" t="s">
        <v>483</v>
      </c>
      <c r="C19" s="603">
        <v>0</v>
      </c>
      <c r="D19" s="604">
        <v>0</v>
      </c>
    </row>
    <row r="20" spans="1:4" s="370" customFormat="1" ht="15.75" thickBot="1">
      <c r="A20" s="368">
        <v>12</v>
      </c>
      <c r="B20" s="369" t="s">
        <v>708</v>
      </c>
      <c r="C20" s="602">
        <f>SUM(C18:C19)</f>
        <v>0</v>
      </c>
      <c r="D20" s="774">
        <f>SUM(D18:D19)</f>
        <v>0</v>
      </c>
    </row>
    <row r="21" spans="1:4" s="370" customFormat="1" ht="15.75" thickBot="1">
      <c r="A21" s="368">
        <v>13</v>
      </c>
      <c r="B21" s="369" t="s">
        <v>709</v>
      </c>
      <c r="C21" s="602">
        <f>C17+C20</f>
        <v>3260388</v>
      </c>
      <c r="D21" s="774">
        <f>D17+D20</f>
        <v>3149675</v>
      </c>
    </row>
    <row r="22" spans="1:4" s="614" customFormat="1" ht="29.25" customHeight="1" thickBot="1">
      <c r="A22" s="611">
        <v>14</v>
      </c>
      <c r="B22" s="612" t="s">
        <v>710</v>
      </c>
      <c r="C22" s="613">
        <f>SUM(C21:C21)</f>
        <v>3260388</v>
      </c>
      <c r="D22" s="775">
        <f>SUM(D21:D21)</f>
        <v>3149675</v>
      </c>
    </row>
    <row r="23" spans="1:4" s="361" customFormat="1" ht="12.75">
      <c r="A23" s="362">
        <v>15</v>
      </c>
      <c r="B23" s="363" t="s">
        <v>541</v>
      </c>
      <c r="C23" s="605">
        <v>0</v>
      </c>
      <c r="D23" s="606">
        <v>0</v>
      </c>
    </row>
    <row r="24" spans="1:4" s="361" customFormat="1" ht="12.75">
      <c r="A24" s="364">
        <v>16</v>
      </c>
      <c r="B24" s="365" t="s">
        <v>545</v>
      </c>
      <c r="C24" s="607">
        <v>0</v>
      </c>
      <c r="D24" s="608">
        <v>0</v>
      </c>
    </row>
    <row r="25" spans="1:4" s="361" customFormat="1" ht="12.75">
      <c r="A25" s="362">
        <v>17</v>
      </c>
      <c r="B25" s="365" t="s">
        <v>546</v>
      </c>
      <c r="C25" s="607">
        <v>0</v>
      </c>
      <c r="D25" s="608">
        <v>0</v>
      </c>
    </row>
    <row r="26" spans="1:4" s="361" customFormat="1" ht="12.75">
      <c r="A26" s="364">
        <v>18</v>
      </c>
      <c r="B26" s="365" t="s">
        <v>333</v>
      </c>
      <c r="C26" s="607">
        <v>0</v>
      </c>
      <c r="D26" s="608">
        <v>0</v>
      </c>
    </row>
    <row r="27" spans="1:4" s="361" customFormat="1" ht="12.75">
      <c r="A27" s="362">
        <v>19</v>
      </c>
      <c r="B27" s="365" t="s">
        <v>345</v>
      </c>
      <c r="C27" s="607">
        <v>1260</v>
      </c>
      <c r="D27" s="608">
        <v>1260</v>
      </c>
    </row>
    <row r="28" spans="1:4" s="361" customFormat="1" ht="12.75">
      <c r="A28" s="364">
        <v>20</v>
      </c>
      <c r="B28" s="365" t="s">
        <v>361</v>
      </c>
      <c r="C28" s="607">
        <v>0</v>
      </c>
      <c r="D28" s="608">
        <v>0</v>
      </c>
    </row>
    <row r="29" spans="1:4" s="361" customFormat="1" ht="12.75">
      <c r="A29" s="362">
        <v>21</v>
      </c>
      <c r="B29" s="365" t="s">
        <v>365</v>
      </c>
      <c r="C29" s="607">
        <v>0</v>
      </c>
      <c r="D29" s="608">
        <v>0</v>
      </c>
    </row>
    <row r="30" spans="1:4" s="361" customFormat="1" ht="13.5" thickBot="1">
      <c r="A30" s="364">
        <v>22</v>
      </c>
      <c r="B30" s="365" t="s">
        <v>367</v>
      </c>
      <c r="C30" s="603">
        <v>0</v>
      </c>
      <c r="D30" s="604">
        <v>0</v>
      </c>
    </row>
    <row r="31" spans="1:4" s="361" customFormat="1" ht="21.75" thickBot="1">
      <c r="A31" s="368">
        <v>23</v>
      </c>
      <c r="B31" s="369" t="s">
        <v>711</v>
      </c>
      <c r="C31" s="609">
        <f>C23+C24+C25+C26+C27+C29+C30+C28</f>
        <v>1260</v>
      </c>
      <c r="D31" s="776">
        <f>D23+D24+D25+D26+D27+D29+D30+D28</f>
        <v>1260</v>
      </c>
    </row>
    <row r="32" spans="1:4" s="361" customFormat="1" ht="12.75">
      <c r="A32" s="380">
        <v>24</v>
      </c>
      <c r="B32" s="751" t="s">
        <v>833</v>
      </c>
      <c r="C32" s="752">
        <v>0</v>
      </c>
      <c r="D32" s="753">
        <v>0</v>
      </c>
    </row>
    <row r="33" spans="1:4" s="361" customFormat="1" ht="13.5" thickBot="1">
      <c r="A33" s="364">
        <v>25</v>
      </c>
      <c r="B33" s="365" t="s">
        <v>483</v>
      </c>
      <c r="C33" s="607">
        <v>3259128</v>
      </c>
      <c r="D33" s="608">
        <v>3259128</v>
      </c>
    </row>
    <row r="34" spans="1:4" s="361" customFormat="1" ht="13.5" thickBot="1">
      <c r="A34" s="368">
        <v>26</v>
      </c>
      <c r="B34" s="369" t="s">
        <v>713</v>
      </c>
      <c r="C34" s="609">
        <f>SUM(,C32:C33)</f>
        <v>3259128</v>
      </c>
      <c r="D34" s="776">
        <f>SUM(,D32:D33)</f>
        <v>3259128</v>
      </c>
    </row>
    <row r="35" spans="1:4" s="370" customFormat="1" ht="15.75" thickBot="1">
      <c r="A35" s="371">
        <v>27</v>
      </c>
      <c r="B35" s="372" t="s">
        <v>714</v>
      </c>
      <c r="C35" s="610">
        <f>C31+C34</f>
        <v>3260388</v>
      </c>
      <c r="D35" s="777">
        <f>D31+D34</f>
        <v>3260388</v>
      </c>
    </row>
    <row r="36" spans="1:4" s="361" customFormat="1" ht="27" customHeight="1" thickBot="1">
      <c r="A36" s="615">
        <v>28</v>
      </c>
      <c r="B36" s="616" t="s">
        <v>715</v>
      </c>
      <c r="C36" s="617">
        <f>C35</f>
        <v>3260388</v>
      </c>
      <c r="D36" s="778">
        <f>D35</f>
        <v>3260388</v>
      </c>
    </row>
    <row r="37" spans="1:4" s="361" customFormat="1" ht="27" customHeight="1" thickBot="1">
      <c r="A37" s="373">
        <v>29</v>
      </c>
      <c r="B37" s="369" t="s">
        <v>712</v>
      </c>
      <c r="C37" s="609">
        <f>C31-C17</f>
        <v>-3259128</v>
      </c>
      <c r="D37" s="776">
        <f>D31-D17</f>
        <v>-3148415</v>
      </c>
    </row>
    <row r="38" spans="1:4" s="361" customFormat="1" ht="27" customHeight="1" thickBot="1">
      <c r="A38" s="373">
        <v>30</v>
      </c>
      <c r="B38" s="369" t="s">
        <v>716</v>
      </c>
      <c r="C38" s="609">
        <f>C34-C20</f>
        <v>3259128</v>
      </c>
      <c r="D38" s="776">
        <f>D34-D20</f>
        <v>3259128</v>
      </c>
    </row>
    <row r="39" spans="1:4" s="620" customFormat="1" ht="27" customHeight="1" thickBot="1">
      <c r="A39" s="618">
        <v>31</v>
      </c>
      <c r="B39" s="619" t="s">
        <v>717</v>
      </c>
      <c r="C39" s="621"/>
      <c r="D39" s="779">
        <f>D37+D38</f>
        <v>110713</v>
      </c>
    </row>
  </sheetData>
  <sheetProtection/>
  <mergeCells count="6">
    <mergeCell ref="A1:D1"/>
    <mergeCell ref="A2:D2"/>
    <mergeCell ref="A3:D3"/>
    <mergeCell ref="A6:A7"/>
    <mergeCell ref="B6:B7"/>
    <mergeCell ref="D6:D7"/>
  </mergeCells>
  <printOptions horizontalCentered="1"/>
  <pageMargins left="0.3937007874015748" right="0.6299212598425197" top="0.35433070866141736" bottom="0.3937007874015748" header="0.5905511811023623" footer="0.7874015748031497"/>
  <pageSetup horizontalDpi="600" verticalDpi="6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6" sqref="A6:A7"/>
    </sheetView>
  </sheetViews>
  <sheetFormatPr defaultColWidth="9.00390625" defaultRowHeight="12.75"/>
  <cols>
    <col min="1" max="1" width="6.50390625" style="354" customWidth="1"/>
    <col min="2" max="2" width="60.00390625" style="354" customWidth="1"/>
    <col min="3" max="4" width="16.00390625" style="352" hidden="1" customWidth="1"/>
    <col min="5" max="5" width="36.875" style="352" customWidth="1"/>
    <col min="6" max="16384" width="9.375" style="352" customWidth="1"/>
  </cols>
  <sheetData>
    <row r="1" spans="1:5" s="351" customFormat="1" ht="29.25" customHeight="1">
      <c r="A1" s="1233" t="s">
        <v>651</v>
      </c>
      <c r="B1" s="1233"/>
      <c r="C1" s="1233"/>
      <c r="D1" s="1233"/>
      <c r="E1" s="1233"/>
    </row>
    <row r="2" spans="1:5" s="351" customFormat="1" ht="21" customHeight="1">
      <c r="A2" s="1234" t="s">
        <v>652</v>
      </c>
      <c r="B2" s="1234"/>
      <c r="C2" s="1234"/>
      <c r="D2" s="1234"/>
      <c r="E2" s="1234"/>
    </row>
    <row r="3" spans="1:5" s="351" customFormat="1" ht="23.25" customHeight="1">
      <c r="A3" s="1235" t="s">
        <v>828</v>
      </c>
      <c r="B3" s="1235"/>
      <c r="C3" s="1235"/>
      <c r="D3" s="1235"/>
      <c r="E3" s="1235"/>
    </row>
    <row r="4" spans="1:5" s="351" customFormat="1" ht="23.25" customHeight="1">
      <c r="A4" s="595"/>
      <c r="B4" s="595"/>
      <c r="C4" s="595"/>
      <c r="D4" s="595"/>
      <c r="E4" s="595"/>
    </row>
    <row r="5" spans="1:5" ht="13.5" customHeight="1" thickBot="1">
      <c r="A5" s="954" t="s">
        <v>948</v>
      </c>
      <c r="B5" s="954"/>
      <c r="C5" s="954"/>
      <c r="D5" s="954"/>
      <c r="E5" s="625" t="s">
        <v>630</v>
      </c>
    </row>
    <row r="6" spans="1:5" s="357" customFormat="1" ht="28.5" customHeight="1">
      <c r="A6" s="1246" t="s">
        <v>540</v>
      </c>
      <c r="B6" s="1248" t="s">
        <v>262</v>
      </c>
      <c r="C6" s="356" t="s">
        <v>186</v>
      </c>
      <c r="D6" s="356" t="s">
        <v>187</v>
      </c>
      <c r="E6" s="1250" t="s">
        <v>188</v>
      </c>
    </row>
    <row r="7" spans="1:5" s="357" customFormat="1" ht="12.75">
      <c r="A7" s="1247"/>
      <c r="B7" s="1249"/>
      <c r="C7" s="1252" t="s">
        <v>189</v>
      </c>
      <c r="D7" s="1253"/>
      <c r="E7" s="1251"/>
    </row>
    <row r="8" spans="1:5" s="361" customFormat="1" ht="15" customHeight="1" thickBot="1">
      <c r="A8" s="358">
        <v>1</v>
      </c>
      <c r="B8" s="359">
        <v>2</v>
      </c>
      <c r="C8" s="359">
        <v>3</v>
      </c>
      <c r="D8" s="359">
        <v>4</v>
      </c>
      <c r="E8" s="360">
        <v>5</v>
      </c>
    </row>
    <row r="9" spans="1:5" s="361" customFormat="1" ht="12.75">
      <c r="A9" s="362">
        <v>1</v>
      </c>
      <c r="B9" s="363" t="s">
        <v>381</v>
      </c>
      <c r="C9" s="536">
        <v>56062080</v>
      </c>
      <c r="D9" s="536">
        <v>60587537</v>
      </c>
      <c r="E9" s="599">
        <v>114410570</v>
      </c>
    </row>
    <row r="10" spans="1:5" s="361" customFormat="1" ht="12.75">
      <c r="A10" s="364">
        <v>2</v>
      </c>
      <c r="B10" s="365" t="s">
        <v>190</v>
      </c>
      <c r="C10" s="531">
        <v>14800000</v>
      </c>
      <c r="D10" s="531">
        <v>15419077</v>
      </c>
      <c r="E10" s="600">
        <v>22668019</v>
      </c>
    </row>
    <row r="11" spans="1:5" s="361" customFormat="1" ht="12.75">
      <c r="A11" s="364">
        <v>3</v>
      </c>
      <c r="B11" s="365" t="s">
        <v>648</v>
      </c>
      <c r="C11" s="531">
        <v>66766700</v>
      </c>
      <c r="D11" s="531">
        <v>69857800</v>
      </c>
      <c r="E11" s="600">
        <v>91761566</v>
      </c>
    </row>
    <row r="12" spans="1:5" s="361" customFormat="1" ht="12.75">
      <c r="A12" s="364">
        <v>4</v>
      </c>
      <c r="B12" s="365" t="s">
        <v>439</v>
      </c>
      <c r="C12" s="531">
        <v>5300000</v>
      </c>
      <c r="D12" s="531">
        <v>7413780</v>
      </c>
      <c r="E12" s="600">
        <v>4217690</v>
      </c>
    </row>
    <row r="13" spans="1:5" s="361" customFormat="1" ht="12.75">
      <c r="A13" s="364">
        <v>5</v>
      </c>
      <c r="B13" s="365" t="s">
        <v>445</v>
      </c>
      <c r="C13" s="531">
        <v>59615946</v>
      </c>
      <c r="D13" s="531">
        <v>55485098</v>
      </c>
      <c r="E13" s="600">
        <v>59628959</v>
      </c>
    </row>
    <row r="14" spans="1:5" s="361" customFormat="1" ht="12.75">
      <c r="A14" s="364">
        <v>6</v>
      </c>
      <c r="B14" s="365" t="s">
        <v>454</v>
      </c>
      <c r="C14" s="531">
        <v>26458831</v>
      </c>
      <c r="D14" s="531">
        <v>25239061</v>
      </c>
      <c r="E14" s="600">
        <v>39190273</v>
      </c>
    </row>
    <row r="15" spans="1:5" s="361" customFormat="1" ht="12.75">
      <c r="A15" s="366">
        <v>7</v>
      </c>
      <c r="B15" s="367" t="s">
        <v>462</v>
      </c>
      <c r="C15" s="540">
        <v>5307800</v>
      </c>
      <c r="D15" s="540">
        <v>12307625</v>
      </c>
      <c r="E15" s="601">
        <v>5628763</v>
      </c>
    </row>
    <row r="16" spans="1:5" s="361" customFormat="1" ht="13.5" thickBot="1">
      <c r="A16" s="364">
        <v>8</v>
      </c>
      <c r="B16" s="365" t="s">
        <v>468</v>
      </c>
      <c r="C16" s="531">
        <v>0</v>
      </c>
      <c r="D16" s="531">
        <v>4300000</v>
      </c>
      <c r="E16" s="600">
        <v>39131351</v>
      </c>
    </row>
    <row r="17" spans="1:5" s="370" customFormat="1" ht="21.75" thickBot="1">
      <c r="A17" s="368">
        <v>9</v>
      </c>
      <c r="B17" s="369" t="s">
        <v>0</v>
      </c>
      <c r="C17" s="602">
        <f>SUM(C9:C16)</f>
        <v>234311357</v>
      </c>
      <c r="D17" s="602">
        <f>SUM(D9:D16)</f>
        <v>250609978</v>
      </c>
      <c r="E17" s="774">
        <f>SUM(E9:E16)</f>
        <v>376637191</v>
      </c>
    </row>
    <row r="18" spans="1:5" s="370" customFormat="1" ht="15">
      <c r="A18" s="366">
        <v>10</v>
      </c>
      <c r="B18" s="367" t="s">
        <v>609</v>
      </c>
      <c r="C18" s="603">
        <v>0</v>
      </c>
      <c r="D18" s="603">
        <v>5000000</v>
      </c>
      <c r="E18" s="604">
        <v>0</v>
      </c>
    </row>
    <row r="19" spans="1:5" s="370" customFormat="1" ht="15">
      <c r="A19" s="366">
        <v>11</v>
      </c>
      <c r="B19" s="367" t="s">
        <v>544</v>
      </c>
      <c r="C19" s="603">
        <v>4110757</v>
      </c>
      <c r="D19" s="603">
        <v>4110757</v>
      </c>
      <c r="E19" s="604">
        <v>4276181</v>
      </c>
    </row>
    <row r="20" spans="1:5" s="370" customFormat="1" ht="15">
      <c r="A20" s="366">
        <v>12</v>
      </c>
      <c r="B20" s="367" t="s">
        <v>483</v>
      </c>
      <c r="C20" s="603">
        <v>45365338</v>
      </c>
      <c r="D20" s="603">
        <v>45348860</v>
      </c>
      <c r="E20" s="604">
        <v>0</v>
      </c>
    </row>
    <row r="21" spans="1:5" s="370" customFormat="1" ht="15.75" thickBot="1">
      <c r="A21" s="366">
        <v>13</v>
      </c>
      <c r="B21" s="367" t="s">
        <v>610</v>
      </c>
      <c r="C21" s="603">
        <v>0</v>
      </c>
      <c r="D21" s="603">
        <v>0</v>
      </c>
      <c r="E21" s="604">
        <v>0</v>
      </c>
    </row>
    <row r="22" spans="1:5" s="370" customFormat="1" ht="15.75" thickBot="1">
      <c r="A22" s="368">
        <v>14</v>
      </c>
      <c r="B22" s="369" t="s">
        <v>611</v>
      </c>
      <c r="C22" s="602">
        <f>SUM(C18:C21)</f>
        <v>49476095</v>
      </c>
      <c r="D22" s="602">
        <f>SUM(D18:D21)</f>
        <v>54459617</v>
      </c>
      <c r="E22" s="774">
        <f>SUM(E18:E21)</f>
        <v>4276181</v>
      </c>
    </row>
    <row r="23" spans="1:5" s="370" customFormat="1" ht="15.75" thickBot="1">
      <c r="A23" s="368">
        <v>15</v>
      </c>
      <c r="B23" s="369" t="s">
        <v>612</v>
      </c>
      <c r="C23" s="602">
        <f>C17+C22</f>
        <v>283787452</v>
      </c>
      <c r="D23" s="602">
        <f>D17+D22</f>
        <v>305069595</v>
      </c>
      <c r="E23" s="774">
        <f>E17+E22</f>
        <v>380913372</v>
      </c>
    </row>
    <row r="24" spans="1:5" s="614" customFormat="1" ht="29.25" customHeight="1" thickBot="1">
      <c r="A24" s="611">
        <v>16</v>
      </c>
      <c r="B24" s="612" t="s">
        <v>613</v>
      </c>
      <c r="C24" s="613">
        <f>SUM(C23:C23)</f>
        <v>283787452</v>
      </c>
      <c r="D24" s="613">
        <f>SUM(D23:D23)</f>
        <v>305069595</v>
      </c>
      <c r="E24" s="775">
        <f>SUM(E23:E23)</f>
        <v>380913372</v>
      </c>
    </row>
    <row r="25" spans="1:5" s="361" customFormat="1" ht="12.75">
      <c r="A25" s="362">
        <v>17</v>
      </c>
      <c r="B25" s="363" t="s">
        <v>541</v>
      </c>
      <c r="C25" s="605">
        <v>120646534</v>
      </c>
      <c r="D25" s="605">
        <v>120696567</v>
      </c>
      <c r="E25" s="606">
        <v>131157224</v>
      </c>
    </row>
    <row r="26" spans="1:5" s="361" customFormat="1" ht="12.75">
      <c r="A26" s="364">
        <v>18</v>
      </c>
      <c r="B26" s="365" t="s">
        <v>545</v>
      </c>
      <c r="C26" s="607">
        <v>40131024</v>
      </c>
      <c r="D26" s="607">
        <v>44505977</v>
      </c>
      <c r="E26" s="608">
        <v>71606290</v>
      </c>
    </row>
    <row r="27" spans="1:5" s="361" customFormat="1" ht="12.75">
      <c r="A27" s="362">
        <v>19</v>
      </c>
      <c r="B27" s="365" t="s">
        <v>838</v>
      </c>
      <c r="C27" s="607">
        <v>0</v>
      </c>
      <c r="D27" s="607">
        <v>191000</v>
      </c>
      <c r="E27" s="608">
        <v>268000</v>
      </c>
    </row>
    <row r="28" spans="1:5" s="361" customFormat="1" ht="12.75">
      <c r="A28" s="364">
        <v>20</v>
      </c>
      <c r="B28" s="365" t="s">
        <v>333</v>
      </c>
      <c r="C28" s="607">
        <v>81460000</v>
      </c>
      <c r="D28" s="607">
        <v>83434897</v>
      </c>
      <c r="E28" s="608">
        <v>104823985</v>
      </c>
    </row>
    <row r="29" spans="1:5" s="361" customFormat="1" ht="12.75">
      <c r="A29" s="362">
        <v>21</v>
      </c>
      <c r="B29" s="365" t="s">
        <v>345</v>
      </c>
      <c r="C29" s="607">
        <v>28888730</v>
      </c>
      <c r="D29" s="607">
        <v>30531046</v>
      </c>
      <c r="E29" s="608">
        <v>32994162</v>
      </c>
    </row>
    <row r="30" spans="1:5" s="361" customFormat="1" ht="12.75">
      <c r="A30" s="364">
        <v>22</v>
      </c>
      <c r="B30" s="365" t="s">
        <v>361</v>
      </c>
      <c r="C30" s="607">
        <v>0</v>
      </c>
      <c r="D30" s="607">
        <v>2908000</v>
      </c>
      <c r="E30" s="608">
        <v>11000</v>
      </c>
    </row>
    <row r="31" spans="1:5" s="361" customFormat="1" ht="12.75">
      <c r="A31" s="362">
        <v>23</v>
      </c>
      <c r="B31" s="365" t="s">
        <v>365</v>
      </c>
      <c r="C31" s="607">
        <v>50000</v>
      </c>
      <c r="D31" s="607">
        <v>1400000</v>
      </c>
      <c r="E31" s="608">
        <v>10000</v>
      </c>
    </row>
    <row r="32" spans="1:5" s="361" customFormat="1" ht="13.5" thickBot="1">
      <c r="A32" s="364">
        <v>24</v>
      </c>
      <c r="B32" s="365" t="s">
        <v>367</v>
      </c>
      <c r="C32" s="603">
        <v>0</v>
      </c>
      <c r="D32" s="603">
        <v>0</v>
      </c>
      <c r="E32" s="604">
        <v>0</v>
      </c>
    </row>
    <row r="33" spans="1:5" s="361" customFormat="1" ht="21.75" thickBot="1">
      <c r="A33" s="368">
        <v>25</v>
      </c>
      <c r="B33" s="369" t="s">
        <v>614</v>
      </c>
      <c r="C33" s="609">
        <f>C25+C26+C27+C28+C29+C31+C32</f>
        <v>271176288</v>
      </c>
      <c r="D33" s="609">
        <f>D25+D26+D27+D28+D29+D31+D32+D30</f>
        <v>283667487</v>
      </c>
      <c r="E33" s="776">
        <f>E25+E26+E27+E28+E29+E31+E32+E30</f>
        <v>340870661</v>
      </c>
    </row>
    <row r="34" spans="1:5" s="361" customFormat="1" ht="12.75">
      <c r="A34" s="380">
        <v>26</v>
      </c>
      <c r="B34" s="751" t="s">
        <v>547</v>
      </c>
      <c r="C34" s="752">
        <v>12611164</v>
      </c>
      <c r="D34" s="752">
        <v>12613000</v>
      </c>
      <c r="E34" s="753">
        <v>90232825</v>
      </c>
    </row>
    <row r="35" spans="1:5" s="361" customFormat="1" ht="12.75">
      <c r="A35" s="364">
        <v>27</v>
      </c>
      <c r="B35" s="365" t="s">
        <v>376</v>
      </c>
      <c r="C35" s="607">
        <v>0</v>
      </c>
      <c r="D35" s="607">
        <v>3789108</v>
      </c>
      <c r="E35" s="608">
        <v>4488745</v>
      </c>
    </row>
    <row r="36" spans="1:5" s="361" customFormat="1" ht="13.5" thickBot="1">
      <c r="A36" s="386">
        <v>28</v>
      </c>
      <c r="B36" s="754" t="s">
        <v>372</v>
      </c>
      <c r="C36" s="755">
        <v>0</v>
      </c>
      <c r="D36" s="755">
        <v>5000000</v>
      </c>
      <c r="E36" s="756">
        <v>0</v>
      </c>
    </row>
    <row r="37" spans="1:5" s="361" customFormat="1" ht="13.5" thickBot="1">
      <c r="A37" s="368">
        <v>29</v>
      </c>
      <c r="B37" s="369" t="s">
        <v>615</v>
      </c>
      <c r="C37" s="609">
        <f>SUM(,C34:C36)</f>
        <v>12611164</v>
      </c>
      <c r="D37" s="609">
        <f>SUM(,D34:D36)</f>
        <v>21402108</v>
      </c>
      <c r="E37" s="776">
        <f>SUM(,E34:E36)</f>
        <v>94721570</v>
      </c>
    </row>
    <row r="38" spans="1:5" s="370" customFormat="1" ht="15.75" thickBot="1">
      <c r="A38" s="371">
        <v>30</v>
      </c>
      <c r="B38" s="372" t="s">
        <v>616</v>
      </c>
      <c r="C38" s="610">
        <f>C33+C37</f>
        <v>283787452</v>
      </c>
      <c r="D38" s="610">
        <f>D33+D37</f>
        <v>305069595</v>
      </c>
      <c r="E38" s="777">
        <f>E33+E37</f>
        <v>435592231</v>
      </c>
    </row>
    <row r="39" spans="1:5" s="361" customFormat="1" ht="27" customHeight="1" thickBot="1">
      <c r="A39" s="615">
        <v>31</v>
      </c>
      <c r="B39" s="616" t="s">
        <v>617</v>
      </c>
      <c r="C39" s="617">
        <f>C38</f>
        <v>283787452</v>
      </c>
      <c r="D39" s="617">
        <f>D38</f>
        <v>305069595</v>
      </c>
      <c r="E39" s="778">
        <f>E38</f>
        <v>435592231</v>
      </c>
    </row>
    <row r="40" spans="1:5" s="361" customFormat="1" ht="27" customHeight="1" thickBot="1">
      <c r="A40" s="373">
        <v>32</v>
      </c>
      <c r="B40" s="369" t="s">
        <v>618</v>
      </c>
      <c r="C40" s="609">
        <f>C33-C17</f>
        <v>36864931</v>
      </c>
      <c r="D40" s="609">
        <f>D33-D17</f>
        <v>33057509</v>
      </c>
      <c r="E40" s="776">
        <f>E33-E17</f>
        <v>-35766530</v>
      </c>
    </row>
    <row r="41" spans="1:5" s="361" customFormat="1" ht="27" customHeight="1" thickBot="1">
      <c r="A41" s="373">
        <v>33</v>
      </c>
      <c r="B41" s="369" t="s">
        <v>619</v>
      </c>
      <c r="C41" s="609">
        <f>C37-C22</f>
        <v>-36864931</v>
      </c>
      <c r="D41" s="609">
        <f>D37-D22</f>
        <v>-33057509</v>
      </c>
      <c r="E41" s="776">
        <f>E37-E22</f>
        <v>90445389</v>
      </c>
    </row>
    <row r="42" spans="1:5" s="620" customFormat="1" ht="27" customHeight="1" thickBot="1">
      <c r="A42" s="618">
        <v>34</v>
      </c>
      <c r="B42" s="619" t="s">
        <v>620</v>
      </c>
      <c r="C42" s="621"/>
      <c r="D42" s="621"/>
      <c r="E42" s="779">
        <f>E40+E41</f>
        <v>54678859</v>
      </c>
    </row>
    <row r="45" ht="12.75">
      <c r="C45" s="355"/>
    </row>
  </sheetData>
  <sheetProtection/>
  <mergeCells count="7">
    <mergeCell ref="A1:E1"/>
    <mergeCell ref="A2:E2"/>
    <mergeCell ref="A3:E3"/>
    <mergeCell ref="A6:A7"/>
    <mergeCell ref="B6:B7"/>
    <mergeCell ref="E6:E7"/>
    <mergeCell ref="C7:D7"/>
  </mergeCells>
  <printOptions horizontalCentered="1"/>
  <pageMargins left="0.3937007874015748" right="0.6299212598425197" top="0.35433070866141736" bottom="0.3937007874015748" header="0.5905511811023623" footer="0.7874015748031497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SheetLayoutView="100" zoomScalePageLayoutView="0" workbookViewId="0" topLeftCell="A1">
      <selection activeCell="A6" sqref="A6:A7"/>
    </sheetView>
  </sheetViews>
  <sheetFormatPr defaultColWidth="10.375" defaultRowHeight="12.75"/>
  <cols>
    <col min="1" max="1" width="60.375" style="1" customWidth="1"/>
    <col min="2" max="2" width="6.125" style="2" customWidth="1"/>
    <col min="3" max="3" width="18.00390625" style="1" customWidth="1"/>
    <col min="4" max="4" width="17.125" style="1" customWidth="1"/>
    <col min="5" max="16384" width="10.375" style="1" customWidth="1"/>
  </cols>
  <sheetData>
    <row r="1" spans="1:4" ht="49.5" customHeight="1">
      <c r="A1" s="1260" t="s">
        <v>654</v>
      </c>
      <c r="B1" s="1264"/>
      <c r="C1" s="1264"/>
      <c r="D1" s="1264"/>
    </row>
    <row r="2" spans="1:4" ht="21" customHeight="1">
      <c r="A2" s="1260" t="s">
        <v>835</v>
      </c>
      <c r="B2" s="1260"/>
      <c r="C2" s="1260"/>
      <c r="D2" s="1260"/>
    </row>
    <row r="3" spans="1:4" ht="21" customHeight="1">
      <c r="A3" s="1260" t="s">
        <v>66</v>
      </c>
      <c r="B3" s="1260"/>
      <c r="C3" s="1260"/>
      <c r="D3" s="1260"/>
    </row>
    <row r="4" spans="1:4" ht="18.75" customHeight="1">
      <c r="A4" s="596"/>
      <c r="B4" s="597"/>
      <c r="C4" s="597"/>
      <c r="D4" s="626"/>
    </row>
    <row r="5" spans="1:4" ht="16.5" thickBot="1">
      <c r="A5" s="954" t="s">
        <v>949</v>
      </c>
      <c r="C5" s="1265" t="s">
        <v>630</v>
      </c>
      <c r="D5" s="1265"/>
    </row>
    <row r="6" spans="1:4" ht="15.75" customHeight="1">
      <c r="A6" s="1266" t="s">
        <v>195</v>
      </c>
      <c r="B6" s="1268" t="s">
        <v>154</v>
      </c>
      <c r="C6" s="1270" t="s">
        <v>82</v>
      </c>
      <c r="D6" s="1272" t="s">
        <v>551</v>
      </c>
    </row>
    <row r="7" spans="1:4" ht="11.25" customHeight="1">
      <c r="A7" s="1267"/>
      <c r="B7" s="1269"/>
      <c r="C7" s="1271"/>
      <c r="D7" s="1273"/>
    </row>
    <row r="8" spans="1:4" s="5" customFormat="1" ht="16.5" thickBot="1">
      <c r="A8" s="3" t="s">
        <v>197</v>
      </c>
      <c r="B8" s="4" t="s">
        <v>198</v>
      </c>
      <c r="C8" s="4" t="s">
        <v>199</v>
      </c>
      <c r="D8" s="780" t="s">
        <v>200</v>
      </c>
    </row>
    <row r="9" spans="1:4" s="8" customFormat="1" ht="15.75">
      <c r="A9" s="6" t="s">
        <v>106</v>
      </c>
      <c r="B9" s="7" t="s">
        <v>202</v>
      </c>
      <c r="C9" s="558">
        <f>SUM(C10:C12)</f>
        <v>8444</v>
      </c>
      <c r="D9" s="781">
        <f>SUM(D10:D12)</f>
        <v>504252</v>
      </c>
    </row>
    <row r="10" spans="1:4" s="8" customFormat="1" ht="15.75">
      <c r="A10" s="556" t="s">
        <v>83</v>
      </c>
      <c r="B10" s="18" t="s">
        <v>203</v>
      </c>
      <c r="C10" s="559">
        <v>0</v>
      </c>
      <c r="D10" s="782">
        <v>0</v>
      </c>
    </row>
    <row r="11" spans="1:4" s="8" customFormat="1" ht="15.75">
      <c r="A11" s="556" t="s">
        <v>84</v>
      </c>
      <c r="B11" s="18" t="s">
        <v>204</v>
      </c>
      <c r="C11" s="559">
        <v>8444</v>
      </c>
      <c r="D11" s="782">
        <v>504252</v>
      </c>
    </row>
    <row r="12" spans="1:4" s="8" customFormat="1" ht="15.75">
      <c r="A12" s="556" t="s">
        <v>85</v>
      </c>
      <c r="B12" s="18" t="s">
        <v>205</v>
      </c>
      <c r="C12" s="559">
        <v>0</v>
      </c>
      <c r="D12" s="782">
        <v>0</v>
      </c>
    </row>
    <row r="13" spans="1:4" s="8" customFormat="1" ht="15.75">
      <c r="A13" s="9" t="s">
        <v>107</v>
      </c>
      <c r="B13" s="18" t="s">
        <v>206</v>
      </c>
      <c r="C13" s="560">
        <f>+C14+C15+C16+C17+C18</f>
        <v>928340632</v>
      </c>
      <c r="D13" s="783">
        <f>+D14+D15+D16+D17+D18</f>
        <v>1054288280</v>
      </c>
    </row>
    <row r="14" spans="1:4" s="8" customFormat="1" ht="15.75">
      <c r="A14" s="557" t="s">
        <v>86</v>
      </c>
      <c r="B14" s="18" t="s">
        <v>207</v>
      </c>
      <c r="C14" s="561">
        <v>903962971</v>
      </c>
      <c r="D14" s="784">
        <v>1006609798</v>
      </c>
    </row>
    <row r="15" spans="1:4" s="8" customFormat="1" ht="15.75">
      <c r="A15" s="557" t="s">
        <v>87</v>
      </c>
      <c r="B15" s="18" t="s">
        <v>208</v>
      </c>
      <c r="C15" s="562">
        <v>17691617</v>
      </c>
      <c r="D15" s="785">
        <v>38562440</v>
      </c>
    </row>
    <row r="16" spans="1:4" s="8" customFormat="1" ht="15.75">
      <c r="A16" s="557" t="s">
        <v>94</v>
      </c>
      <c r="B16" s="18" t="s">
        <v>209</v>
      </c>
      <c r="C16" s="562">
        <v>0</v>
      </c>
      <c r="D16" s="785">
        <v>0</v>
      </c>
    </row>
    <row r="17" spans="1:4" s="8" customFormat="1" ht="15.75">
      <c r="A17" s="557" t="s">
        <v>95</v>
      </c>
      <c r="B17" s="18" t="s">
        <v>210</v>
      </c>
      <c r="C17" s="562">
        <v>6686044</v>
      </c>
      <c r="D17" s="785">
        <v>9116042</v>
      </c>
    </row>
    <row r="18" spans="1:4" s="8" customFormat="1" ht="15.75">
      <c r="A18" s="557" t="s">
        <v>96</v>
      </c>
      <c r="B18" s="18" t="s">
        <v>211</v>
      </c>
      <c r="C18" s="562">
        <v>0</v>
      </c>
      <c r="D18" s="785">
        <v>0</v>
      </c>
    </row>
    <row r="19" spans="1:4" s="566" customFormat="1" ht="15.75">
      <c r="A19" s="9" t="s">
        <v>108</v>
      </c>
      <c r="B19" s="568" t="s">
        <v>212</v>
      </c>
      <c r="C19" s="567">
        <f>+C20+C23+C26</f>
        <v>56127819</v>
      </c>
      <c r="D19" s="786">
        <f>+D20+D23+D26</f>
        <v>56127819</v>
      </c>
    </row>
    <row r="20" spans="1:4" s="564" customFormat="1" ht="15.75">
      <c r="A20" s="557" t="s">
        <v>92</v>
      </c>
      <c r="B20" s="18" t="s">
        <v>213</v>
      </c>
      <c r="C20" s="562">
        <v>1700000</v>
      </c>
      <c r="D20" s="785">
        <v>1700000</v>
      </c>
    </row>
    <row r="21" spans="1:4" s="8" customFormat="1" ht="15.75">
      <c r="A21" s="11" t="s">
        <v>88</v>
      </c>
      <c r="B21" s="568" t="s">
        <v>214</v>
      </c>
      <c r="C21" s="563">
        <v>0</v>
      </c>
      <c r="D21" s="787">
        <v>0</v>
      </c>
    </row>
    <row r="22" spans="1:4" s="8" customFormat="1" ht="15.75">
      <c r="A22" s="11" t="s">
        <v>89</v>
      </c>
      <c r="B22" s="18" t="s">
        <v>215</v>
      </c>
      <c r="C22" s="563">
        <v>0</v>
      </c>
      <c r="D22" s="787">
        <v>0</v>
      </c>
    </row>
    <row r="23" spans="1:4" s="8" customFormat="1" ht="15.75">
      <c r="A23" s="557" t="s">
        <v>93</v>
      </c>
      <c r="B23" s="568" t="s">
        <v>216</v>
      </c>
      <c r="C23" s="562">
        <v>54427819</v>
      </c>
      <c r="D23" s="785">
        <v>54427819</v>
      </c>
    </row>
    <row r="24" spans="1:4" s="8" customFormat="1" ht="15.75">
      <c r="A24" s="11" t="s">
        <v>90</v>
      </c>
      <c r="B24" s="18" t="s">
        <v>217</v>
      </c>
      <c r="C24" s="563">
        <v>0</v>
      </c>
      <c r="D24" s="787">
        <v>0</v>
      </c>
    </row>
    <row r="25" spans="1:4" s="8" customFormat="1" ht="15.75">
      <c r="A25" s="11" t="s">
        <v>91</v>
      </c>
      <c r="B25" s="568" t="s">
        <v>218</v>
      </c>
      <c r="C25" s="563">
        <v>0</v>
      </c>
      <c r="D25" s="787">
        <v>0</v>
      </c>
    </row>
    <row r="26" spans="1:4" s="564" customFormat="1" ht="15.75">
      <c r="A26" s="557" t="s">
        <v>100</v>
      </c>
      <c r="B26" s="18" t="s">
        <v>219</v>
      </c>
      <c r="C26" s="562">
        <v>0</v>
      </c>
      <c r="D26" s="785">
        <v>0</v>
      </c>
    </row>
    <row r="27" spans="1:4" s="566" customFormat="1" ht="15.75">
      <c r="A27" s="9" t="s">
        <v>99</v>
      </c>
      <c r="B27" s="568" t="s">
        <v>220</v>
      </c>
      <c r="C27" s="565">
        <f>SUM(C28:C29)</f>
        <v>130894695</v>
      </c>
      <c r="D27" s="788">
        <f>SUM(D28:D29)</f>
        <v>126396238</v>
      </c>
    </row>
    <row r="28" spans="1:4" s="8" customFormat="1" ht="15.75">
      <c r="A28" s="556" t="s">
        <v>97</v>
      </c>
      <c r="B28" s="18" t="s">
        <v>221</v>
      </c>
      <c r="C28" s="559">
        <v>130894695</v>
      </c>
      <c r="D28" s="782">
        <v>126396238</v>
      </c>
    </row>
    <row r="29" spans="1:4" s="8" customFormat="1" ht="15.75">
      <c r="A29" s="556" t="s">
        <v>98</v>
      </c>
      <c r="B29" s="568" t="s">
        <v>222</v>
      </c>
      <c r="C29" s="559">
        <v>0</v>
      </c>
      <c r="D29" s="782">
        <v>0</v>
      </c>
    </row>
    <row r="30" spans="1:4" s="571" customFormat="1" ht="21.75" customHeight="1">
      <c r="A30" s="569" t="s">
        <v>101</v>
      </c>
      <c r="B30" s="18" t="s">
        <v>223</v>
      </c>
      <c r="C30" s="570">
        <f>C9+C13+C19+C27</f>
        <v>1115371590</v>
      </c>
      <c r="D30" s="789">
        <f>D9+D13+D19+D27</f>
        <v>1237316589</v>
      </c>
    </row>
    <row r="31" spans="1:4" s="8" customFormat="1" ht="15.75">
      <c r="A31" s="9" t="s">
        <v>240</v>
      </c>
      <c r="B31" s="568" t="s">
        <v>224</v>
      </c>
      <c r="C31" s="563">
        <v>0</v>
      </c>
      <c r="D31" s="787">
        <v>0</v>
      </c>
    </row>
    <row r="32" spans="1:4" s="8" customFormat="1" ht="15.75">
      <c r="A32" s="9" t="s">
        <v>241</v>
      </c>
      <c r="B32" s="18" t="s">
        <v>225</v>
      </c>
      <c r="C32" s="563">
        <v>0</v>
      </c>
      <c r="D32" s="787">
        <v>0</v>
      </c>
    </row>
    <row r="33" spans="1:4" s="571" customFormat="1" ht="17.25" customHeight="1">
      <c r="A33" s="569" t="s">
        <v>102</v>
      </c>
      <c r="B33" s="568" t="s">
        <v>226</v>
      </c>
      <c r="C33" s="570">
        <f>+C31+C32</f>
        <v>0</v>
      </c>
      <c r="D33" s="789">
        <f>+D31+D32</f>
        <v>0</v>
      </c>
    </row>
    <row r="34" spans="1:4" s="8" customFormat="1" ht="15.75">
      <c r="A34" s="9" t="s">
        <v>103</v>
      </c>
      <c r="B34" s="18" t="s">
        <v>227</v>
      </c>
      <c r="C34" s="563">
        <v>0</v>
      </c>
      <c r="D34" s="787">
        <v>0</v>
      </c>
    </row>
    <row r="35" spans="1:4" s="8" customFormat="1" ht="15.75">
      <c r="A35" s="9" t="s">
        <v>242</v>
      </c>
      <c r="B35" s="568" t="s">
        <v>228</v>
      </c>
      <c r="C35" s="563">
        <v>430920</v>
      </c>
      <c r="D35" s="787">
        <v>267195</v>
      </c>
    </row>
    <row r="36" spans="1:4" s="8" customFormat="1" ht="15.75">
      <c r="A36" s="9" t="s">
        <v>243</v>
      </c>
      <c r="B36" s="18" t="s">
        <v>229</v>
      </c>
      <c r="C36" s="563">
        <v>93724504</v>
      </c>
      <c r="D36" s="787">
        <v>53521173</v>
      </c>
    </row>
    <row r="37" spans="1:4" s="8" customFormat="1" ht="15.75">
      <c r="A37" s="9" t="s">
        <v>244</v>
      </c>
      <c r="B37" s="568" t="s">
        <v>230</v>
      </c>
      <c r="C37" s="563">
        <v>4004613</v>
      </c>
      <c r="D37" s="787">
        <v>3985835</v>
      </c>
    </row>
    <row r="38" spans="1:4" s="8" customFormat="1" ht="15.75">
      <c r="A38" s="9" t="s">
        <v>104</v>
      </c>
      <c r="B38" s="18" t="s">
        <v>231</v>
      </c>
      <c r="C38" s="563">
        <v>0</v>
      </c>
      <c r="D38" s="787">
        <v>0</v>
      </c>
    </row>
    <row r="39" spans="1:4" s="571" customFormat="1" ht="17.25" customHeight="1">
      <c r="A39" s="569" t="s">
        <v>105</v>
      </c>
      <c r="B39" s="568" t="s">
        <v>232</v>
      </c>
      <c r="C39" s="570">
        <f>+C34+C35+C36+C37</f>
        <v>98160037</v>
      </c>
      <c r="D39" s="789">
        <f>+D34+D35+D36+D37</f>
        <v>57774203</v>
      </c>
    </row>
    <row r="40" spans="1:4" s="8" customFormat="1" ht="15.75">
      <c r="A40" s="9" t="s">
        <v>245</v>
      </c>
      <c r="B40" s="18" t="s">
        <v>233</v>
      </c>
      <c r="C40" s="563">
        <v>3569702</v>
      </c>
      <c r="D40" s="787">
        <v>4774550</v>
      </c>
    </row>
    <row r="41" spans="1:4" s="8" customFormat="1" ht="15.75">
      <c r="A41" s="9" t="s">
        <v>246</v>
      </c>
      <c r="B41" s="568" t="s">
        <v>234</v>
      </c>
      <c r="C41" s="563">
        <v>2234500</v>
      </c>
      <c r="D41" s="787">
        <v>100000</v>
      </c>
    </row>
    <row r="42" spans="1:4" s="8" customFormat="1" ht="15.75">
      <c r="A42" s="9" t="s">
        <v>247</v>
      </c>
      <c r="B42" s="18" t="s">
        <v>235</v>
      </c>
      <c r="C42" s="563">
        <v>319333</v>
      </c>
      <c r="D42" s="787">
        <v>112000</v>
      </c>
    </row>
    <row r="43" spans="1:4" s="8" customFormat="1" ht="15.75">
      <c r="A43" s="569" t="s">
        <v>109</v>
      </c>
      <c r="B43" s="568" t="s">
        <v>236</v>
      </c>
      <c r="C43" s="570">
        <f>+C40+C41+C42</f>
        <v>6123535</v>
      </c>
      <c r="D43" s="789">
        <f>+D40+D41+D42</f>
        <v>4986550</v>
      </c>
    </row>
    <row r="44" spans="1:4" s="571" customFormat="1" ht="17.25" customHeight="1">
      <c r="A44" s="569" t="s">
        <v>110</v>
      </c>
      <c r="B44" s="18" t="s">
        <v>237</v>
      </c>
      <c r="C44" s="570">
        <v>0</v>
      </c>
      <c r="D44" s="789">
        <v>0</v>
      </c>
    </row>
    <row r="45" spans="1:4" s="571" customFormat="1" ht="12">
      <c r="A45" s="569" t="s">
        <v>248</v>
      </c>
      <c r="B45" s="577" t="s">
        <v>238</v>
      </c>
      <c r="C45" s="578">
        <v>0</v>
      </c>
      <c r="D45" s="790">
        <v>0</v>
      </c>
    </row>
    <row r="46" spans="1:4" s="576" customFormat="1" ht="23.25" customHeight="1" thickBot="1">
      <c r="A46" s="573" t="s">
        <v>111</v>
      </c>
      <c r="B46" s="574" t="s">
        <v>239</v>
      </c>
      <c r="C46" s="575">
        <f>+C30+C33+C39+C43+C44+C45</f>
        <v>1219655162</v>
      </c>
      <c r="D46" s="791">
        <f>+D30+D33+D39+D43+D44+D45</f>
        <v>1300077342</v>
      </c>
    </row>
    <row r="47" spans="1:4" s="16" customFormat="1" ht="31.5" customHeight="1">
      <c r="A47" s="1262" t="s">
        <v>249</v>
      </c>
      <c r="B47" s="1254" t="s">
        <v>154</v>
      </c>
      <c r="C47" s="1256" t="s">
        <v>82</v>
      </c>
      <c r="D47" s="1258" t="s">
        <v>551</v>
      </c>
    </row>
    <row r="48" spans="1:4" s="16" customFormat="1" ht="12.75" customHeight="1">
      <c r="A48" s="1263"/>
      <c r="B48" s="1255"/>
      <c r="C48" s="1257"/>
      <c r="D48" s="1259"/>
    </row>
    <row r="49" spans="1:4" s="17" customFormat="1" ht="12.75">
      <c r="A49" s="579" t="s">
        <v>250</v>
      </c>
      <c r="B49" s="580" t="s">
        <v>198</v>
      </c>
      <c r="C49" s="580" t="s">
        <v>199</v>
      </c>
      <c r="D49" s="581" t="s">
        <v>200</v>
      </c>
    </row>
    <row r="50" spans="1:4" s="15" customFormat="1" ht="15.75" customHeight="1">
      <c r="A50" s="9" t="s">
        <v>251</v>
      </c>
      <c r="B50" s="10" t="s">
        <v>202</v>
      </c>
      <c r="C50" s="584">
        <v>1172779874</v>
      </c>
      <c r="D50" s="585">
        <v>1172779874</v>
      </c>
    </row>
    <row r="51" spans="1:4" s="15" customFormat="1" ht="15.75" customHeight="1">
      <c r="A51" s="9" t="s">
        <v>252</v>
      </c>
      <c r="B51" s="10" t="s">
        <v>203</v>
      </c>
      <c r="C51" s="584">
        <v>0</v>
      </c>
      <c r="D51" s="585">
        <v>0</v>
      </c>
    </row>
    <row r="52" spans="1:4" s="15" customFormat="1" ht="15.75" customHeight="1">
      <c r="A52" s="9" t="s">
        <v>653</v>
      </c>
      <c r="B52" s="10" t="s">
        <v>204</v>
      </c>
      <c r="C52" s="584">
        <v>16128422</v>
      </c>
      <c r="D52" s="585">
        <v>16128422</v>
      </c>
    </row>
    <row r="53" spans="1:4" s="15" customFormat="1" ht="15.75" customHeight="1">
      <c r="A53" s="9" t="s">
        <v>253</v>
      </c>
      <c r="B53" s="10" t="s">
        <v>205</v>
      </c>
      <c r="C53" s="584">
        <v>-79333195</v>
      </c>
      <c r="D53" s="585">
        <v>-101552827</v>
      </c>
    </row>
    <row r="54" spans="1:4" s="15" customFormat="1" ht="15.75" customHeight="1">
      <c r="A54" s="9" t="s">
        <v>254</v>
      </c>
      <c r="B54" s="10" t="s">
        <v>206</v>
      </c>
      <c r="C54" s="584">
        <v>0</v>
      </c>
      <c r="D54" s="585">
        <v>0</v>
      </c>
    </row>
    <row r="55" spans="1:4" s="15" customFormat="1" ht="15.75" customHeight="1">
      <c r="A55" s="9" t="s">
        <v>255</v>
      </c>
      <c r="B55" s="10" t="s">
        <v>207</v>
      </c>
      <c r="C55" s="584">
        <v>-22219632</v>
      </c>
      <c r="D55" s="585">
        <v>90190327</v>
      </c>
    </row>
    <row r="56" spans="1:4" s="583" customFormat="1" ht="15.75" customHeight="1">
      <c r="A56" s="569" t="s">
        <v>112</v>
      </c>
      <c r="B56" s="582" t="s">
        <v>208</v>
      </c>
      <c r="C56" s="586">
        <f>+C50+C51+C52+C53+C54+C55</f>
        <v>1087355469</v>
      </c>
      <c r="D56" s="587">
        <f>+D50+D51+D52+D53+D54+D55</f>
        <v>1177545796</v>
      </c>
    </row>
    <row r="57" spans="1:4" s="15" customFormat="1" ht="15.75" customHeight="1">
      <c r="A57" s="9" t="s">
        <v>256</v>
      </c>
      <c r="B57" s="10" t="s">
        <v>209</v>
      </c>
      <c r="C57" s="588">
        <v>2309787</v>
      </c>
      <c r="D57" s="589">
        <v>696733</v>
      </c>
    </row>
    <row r="58" spans="1:4" s="15" customFormat="1" ht="15.75" customHeight="1">
      <c r="A58" s="9" t="s">
        <v>257</v>
      </c>
      <c r="B58" s="10" t="s">
        <v>210</v>
      </c>
      <c r="C58" s="588">
        <v>4276181</v>
      </c>
      <c r="D58" s="589">
        <v>4478662</v>
      </c>
    </row>
    <row r="59" spans="1:4" s="15" customFormat="1" ht="15.75" customHeight="1">
      <c r="A59" s="9" t="s">
        <v>258</v>
      </c>
      <c r="B59" s="10" t="s">
        <v>211</v>
      </c>
      <c r="C59" s="588">
        <v>9565582</v>
      </c>
      <c r="D59" s="589">
        <v>2921327</v>
      </c>
    </row>
    <row r="60" spans="1:4" s="583" customFormat="1" ht="15.75" customHeight="1">
      <c r="A60" s="569" t="s">
        <v>259</v>
      </c>
      <c r="B60" s="582" t="s">
        <v>212</v>
      </c>
      <c r="C60" s="586">
        <f>+C57+C58+C59</f>
        <v>16151550</v>
      </c>
      <c r="D60" s="587">
        <f>+D57+D58+D59</f>
        <v>8096722</v>
      </c>
    </row>
    <row r="61" spans="1:4" s="583" customFormat="1" ht="15.75" customHeight="1">
      <c r="A61" s="569" t="s">
        <v>260</v>
      </c>
      <c r="B61" s="582" t="s">
        <v>213</v>
      </c>
      <c r="C61" s="590">
        <v>0</v>
      </c>
      <c r="D61" s="591">
        <v>0</v>
      </c>
    </row>
    <row r="62" spans="1:4" s="583" customFormat="1" ht="15.75" customHeight="1">
      <c r="A62" s="569" t="s">
        <v>561</v>
      </c>
      <c r="B62" s="582" t="s">
        <v>214</v>
      </c>
      <c r="C62" s="592">
        <v>116148143</v>
      </c>
      <c r="D62" s="593">
        <v>114434824</v>
      </c>
    </row>
    <row r="63" spans="1:4" s="19" customFormat="1" ht="21.75" customHeight="1" thickBot="1">
      <c r="A63" s="573" t="s">
        <v>261</v>
      </c>
      <c r="B63" s="572" t="s">
        <v>215</v>
      </c>
      <c r="C63" s="575">
        <f>+C56+C60+C62</f>
        <v>1219655162</v>
      </c>
      <c r="D63" s="791">
        <f>+D56+D60+D62</f>
        <v>1300077342</v>
      </c>
    </row>
    <row r="64" spans="1:4" ht="15.75">
      <c r="A64" s="12"/>
      <c r="C64" s="13"/>
      <c r="D64" s="13"/>
    </row>
    <row r="65" spans="1:4" ht="15.75">
      <c r="A65" s="12"/>
      <c r="C65" s="13"/>
      <c r="D65" s="13"/>
    </row>
    <row r="66" spans="1:4" ht="15.75">
      <c r="A66" s="14"/>
      <c r="C66" s="13"/>
      <c r="D66" s="13"/>
    </row>
    <row r="67" spans="1:4" ht="15.75">
      <c r="A67" s="1261"/>
      <c r="B67" s="1261"/>
      <c r="C67" s="1261"/>
      <c r="D67" s="1261"/>
    </row>
    <row r="68" spans="1:4" ht="15.75">
      <c r="A68" s="1261"/>
      <c r="B68" s="1261"/>
      <c r="C68" s="1261"/>
      <c r="D68" s="1261"/>
    </row>
  </sheetData>
  <sheetProtection/>
  <mergeCells count="14">
    <mergeCell ref="A1:D1"/>
    <mergeCell ref="C5:D5"/>
    <mergeCell ref="A6:A7"/>
    <mergeCell ref="B6:B7"/>
    <mergeCell ref="C6:C7"/>
    <mergeCell ref="D6:D7"/>
    <mergeCell ref="A2:D2"/>
    <mergeCell ref="B47:B48"/>
    <mergeCell ref="C47:C48"/>
    <mergeCell ref="D47:D48"/>
    <mergeCell ref="A3:D3"/>
    <mergeCell ref="A67:D67"/>
    <mergeCell ref="A68:D68"/>
    <mergeCell ref="A47:A48"/>
  </mergeCells>
  <printOptions horizontalCentered="1"/>
  <pageMargins left="0.56" right="0.58" top="0.77" bottom="0.984251968503937" header="0.7874015748031497" footer="0.7874015748031497"/>
  <pageSetup fitToHeight="1" fitToWidth="1" horizontalDpi="600" verticalDpi="600" orientation="portrait" paperSize="9" scale="63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SheetLayoutView="100" zoomScalePageLayoutView="0" workbookViewId="0" topLeftCell="A1">
      <selection activeCell="A6" sqref="A6:A7"/>
    </sheetView>
  </sheetViews>
  <sheetFormatPr defaultColWidth="10.375" defaultRowHeight="12.75"/>
  <cols>
    <col min="1" max="1" width="61.00390625" style="1" customWidth="1"/>
    <col min="2" max="2" width="6.125" style="2" customWidth="1"/>
    <col min="3" max="3" width="18.00390625" style="1" customWidth="1"/>
    <col min="4" max="4" width="17.125" style="1" customWidth="1"/>
    <col min="5" max="16384" width="10.375" style="1" customWidth="1"/>
  </cols>
  <sheetData>
    <row r="1" spans="1:4" ht="49.5" customHeight="1">
      <c r="A1" s="1260" t="s">
        <v>654</v>
      </c>
      <c r="B1" s="1264"/>
      <c r="C1" s="1264"/>
      <c r="D1" s="1264"/>
    </row>
    <row r="2" spans="1:4" ht="21" customHeight="1">
      <c r="A2" s="1260" t="s">
        <v>835</v>
      </c>
      <c r="B2" s="1260"/>
      <c r="C2" s="1260"/>
      <c r="D2" s="1260"/>
    </row>
    <row r="3" spans="1:4" ht="21" customHeight="1">
      <c r="A3" s="1260" t="s">
        <v>149</v>
      </c>
      <c r="B3" s="1260"/>
      <c r="C3" s="1260"/>
      <c r="D3" s="1260"/>
    </row>
    <row r="4" spans="1:4" ht="18.75" customHeight="1">
      <c r="A4" s="596"/>
      <c r="B4" s="597"/>
      <c r="C4" s="597"/>
      <c r="D4" s="626"/>
    </row>
    <row r="5" spans="1:4" ht="16.5" thickBot="1">
      <c r="A5" s="954" t="s">
        <v>950</v>
      </c>
      <c r="C5" s="1265" t="s">
        <v>630</v>
      </c>
      <c r="D5" s="1265"/>
    </row>
    <row r="6" spans="1:4" ht="15.75" customHeight="1">
      <c r="A6" s="1266" t="s">
        <v>195</v>
      </c>
      <c r="B6" s="1268" t="s">
        <v>154</v>
      </c>
      <c r="C6" s="1270" t="s">
        <v>82</v>
      </c>
      <c r="D6" s="1270" t="s">
        <v>551</v>
      </c>
    </row>
    <row r="7" spans="1:4" ht="11.25" customHeight="1">
      <c r="A7" s="1267"/>
      <c r="B7" s="1269"/>
      <c r="C7" s="1271"/>
      <c r="D7" s="1271"/>
    </row>
    <row r="8" spans="1:4" s="5" customFormat="1" ht="16.5" thickBot="1">
      <c r="A8" s="3" t="s">
        <v>197</v>
      </c>
      <c r="B8" s="4" t="s">
        <v>198</v>
      </c>
      <c r="C8" s="4" t="s">
        <v>199</v>
      </c>
      <c r="D8" s="4" t="s">
        <v>200</v>
      </c>
    </row>
    <row r="9" spans="1:4" s="8" customFormat="1" ht="15.75">
      <c r="A9" s="6" t="s">
        <v>106</v>
      </c>
      <c r="B9" s="7" t="s">
        <v>202</v>
      </c>
      <c r="C9" s="558">
        <f>SUM(C10:C12)</f>
        <v>0</v>
      </c>
      <c r="D9" s="558">
        <f>SUM(D10:D12)</f>
        <v>0</v>
      </c>
    </row>
    <row r="10" spans="1:4" s="8" customFormat="1" ht="15.75">
      <c r="A10" s="556" t="s">
        <v>83</v>
      </c>
      <c r="B10" s="18" t="s">
        <v>203</v>
      </c>
      <c r="C10" s="559">
        <v>0</v>
      </c>
      <c r="D10" s="559">
        <v>0</v>
      </c>
    </row>
    <row r="11" spans="1:4" s="8" customFormat="1" ht="15.75">
      <c r="A11" s="556" t="s">
        <v>84</v>
      </c>
      <c r="B11" s="18" t="s">
        <v>204</v>
      </c>
      <c r="C11" s="559">
        <v>0</v>
      </c>
      <c r="D11" s="559">
        <v>0</v>
      </c>
    </row>
    <row r="12" spans="1:4" s="8" customFormat="1" ht="15.75">
      <c r="A12" s="556" t="s">
        <v>85</v>
      </c>
      <c r="B12" s="18" t="s">
        <v>205</v>
      </c>
      <c r="C12" s="559">
        <v>0</v>
      </c>
      <c r="D12" s="559">
        <v>0</v>
      </c>
    </row>
    <row r="13" spans="1:4" s="8" customFormat="1" ht="15.75">
      <c r="A13" s="9" t="s">
        <v>107</v>
      </c>
      <c r="B13" s="18" t="s">
        <v>206</v>
      </c>
      <c r="C13" s="560">
        <f>+C14+C15+C16+C17+C18</f>
        <v>162289</v>
      </c>
      <c r="D13" s="560">
        <f>+D14+D15+D16+D17+D18</f>
        <v>93815</v>
      </c>
    </row>
    <row r="14" spans="1:4" s="8" customFormat="1" ht="15.75">
      <c r="A14" s="557" t="s">
        <v>86</v>
      </c>
      <c r="B14" s="18" t="s">
        <v>207</v>
      </c>
      <c r="C14" s="561">
        <v>0</v>
      </c>
      <c r="D14" s="561">
        <v>0</v>
      </c>
    </row>
    <row r="15" spans="1:4" s="8" customFormat="1" ht="15.75">
      <c r="A15" s="557" t="s">
        <v>87</v>
      </c>
      <c r="B15" s="18" t="s">
        <v>208</v>
      </c>
      <c r="C15" s="562">
        <v>162289</v>
      </c>
      <c r="D15" s="562">
        <v>93815</v>
      </c>
    </row>
    <row r="16" spans="1:4" s="8" customFormat="1" ht="15.75">
      <c r="A16" s="557" t="s">
        <v>94</v>
      </c>
      <c r="B16" s="18" t="s">
        <v>209</v>
      </c>
      <c r="C16" s="562">
        <v>0</v>
      </c>
      <c r="D16" s="562">
        <v>0</v>
      </c>
    </row>
    <row r="17" spans="1:4" s="8" customFormat="1" ht="15.75">
      <c r="A17" s="557" t="s">
        <v>95</v>
      </c>
      <c r="B17" s="18" t="s">
        <v>210</v>
      </c>
      <c r="C17" s="562">
        <v>0</v>
      </c>
      <c r="D17" s="562">
        <v>0</v>
      </c>
    </row>
    <row r="18" spans="1:4" s="8" customFormat="1" ht="15.75">
      <c r="A18" s="557" t="s">
        <v>96</v>
      </c>
      <c r="B18" s="18" t="s">
        <v>211</v>
      </c>
      <c r="C18" s="562">
        <v>0</v>
      </c>
      <c r="D18" s="562">
        <v>0</v>
      </c>
    </row>
    <row r="19" spans="1:4" s="566" customFormat="1" ht="15.75">
      <c r="A19" s="9" t="s">
        <v>108</v>
      </c>
      <c r="B19" s="568" t="s">
        <v>212</v>
      </c>
      <c r="C19" s="567">
        <f>+C20+C23+C26</f>
        <v>0</v>
      </c>
      <c r="D19" s="567">
        <f>+D20+D23+D26</f>
        <v>0</v>
      </c>
    </row>
    <row r="20" spans="1:4" s="564" customFormat="1" ht="15.75">
      <c r="A20" s="557" t="s">
        <v>92</v>
      </c>
      <c r="B20" s="18" t="s">
        <v>213</v>
      </c>
      <c r="C20" s="562">
        <v>0</v>
      </c>
      <c r="D20" s="562">
        <v>0</v>
      </c>
    </row>
    <row r="21" spans="1:4" s="8" customFormat="1" ht="15.75">
      <c r="A21" s="11" t="s">
        <v>88</v>
      </c>
      <c r="B21" s="568" t="s">
        <v>214</v>
      </c>
      <c r="C21" s="563">
        <v>0</v>
      </c>
      <c r="D21" s="563">
        <v>0</v>
      </c>
    </row>
    <row r="22" spans="1:4" s="8" customFormat="1" ht="15.75">
      <c r="A22" s="11" t="s">
        <v>89</v>
      </c>
      <c r="B22" s="18" t="s">
        <v>215</v>
      </c>
      <c r="C22" s="563">
        <v>0</v>
      </c>
      <c r="D22" s="563">
        <v>0</v>
      </c>
    </row>
    <row r="23" spans="1:4" s="8" customFormat="1" ht="15.75">
      <c r="A23" s="557" t="s">
        <v>93</v>
      </c>
      <c r="B23" s="568" t="s">
        <v>216</v>
      </c>
      <c r="C23" s="562">
        <v>0</v>
      </c>
      <c r="D23" s="562">
        <v>0</v>
      </c>
    </row>
    <row r="24" spans="1:4" s="8" customFormat="1" ht="15.75">
      <c r="A24" s="11" t="s">
        <v>90</v>
      </c>
      <c r="B24" s="18" t="s">
        <v>217</v>
      </c>
      <c r="C24" s="563">
        <v>0</v>
      </c>
      <c r="D24" s="563">
        <v>0</v>
      </c>
    </row>
    <row r="25" spans="1:4" s="8" customFormat="1" ht="15.75">
      <c r="A25" s="11" t="s">
        <v>91</v>
      </c>
      <c r="B25" s="568" t="s">
        <v>218</v>
      </c>
      <c r="C25" s="563">
        <v>0</v>
      </c>
      <c r="D25" s="563">
        <v>0</v>
      </c>
    </row>
    <row r="26" spans="1:4" s="564" customFormat="1" ht="15.75">
      <c r="A26" s="557" t="s">
        <v>100</v>
      </c>
      <c r="B26" s="18" t="s">
        <v>219</v>
      </c>
      <c r="C26" s="562">
        <v>0</v>
      </c>
      <c r="D26" s="562">
        <v>0</v>
      </c>
    </row>
    <row r="27" spans="1:4" s="566" customFormat="1" ht="15.75">
      <c r="A27" s="9" t="s">
        <v>99</v>
      </c>
      <c r="B27" s="568" t="s">
        <v>220</v>
      </c>
      <c r="C27" s="565">
        <f>SUM(C28:C29)</f>
        <v>0</v>
      </c>
      <c r="D27" s="565">
        <f>SUM(D28:D29)</f>
        <v>0</v>
      </c>
    </row>
    <row r="28" spans="1:4" s="8" customFormat="1" ht="15.75">
      <c r="A28" s="556" t="s">
        <v>97</v>
      </c>
      <c r="B28" s="18" t="s">
        <v>221</v>
      </c>
      <c r="C28" s="559">
        <v>0</v>
      </c>
      <c r="D28" s="559">
        <v>0</v>
      </c>
    </row>
    <row r="29" spans="1:4" s="8" customFormat="1" ht="15.75">
      <c r="A29" s="556" t="s">
        <v>98</v>
      </c>
      <c r="B29" s="568" t="s">
        <v>222</v>
      </c>
      <c r="C29" s="559">
        <v>0</v>
      </c>
      <c r="D29" s="559">
        <v>0</v>
      </c>
    </row>
    <row r="30" spans="1:4" s="571" customFormat="1" ht="21.75" customHeight="1">
      <c r="A30" s="569" t="s">
        <v>101</v>
      </c>
      <c r="B30" s="18" t="s">
        <v>223</v>
      </c>
      <c r="C30" s="570">
        <f>C9+C13+C19+C27</f>
        <v>162289</v>
      </c>
      <c r="D30" s="570">
        <f>D9+D13+D19+D27</f>
        <v>93815</v>
      </c>
    </row>
    <row r="31" spans="1:4" s="8" customFormat="1" ht="15.75">
      <c r="A31" s="9" t="s">
        <v>240</v>
      </c>
      <c r="B31" s="568" t="s">
        <v>224</v>
      </c>
      <c r="C31" s="563">
        <v>325124</v>
      </c>
      <c r="D31" s="563">
        <v>380117</v>
      </c>
    </row>
    <row r="32" spans="1:4" s="8" customFormat="1" ht="15.75">
      <c r="A32" s="9" t="s">
        <v>241</v>
      </c>
      <c r="B32" s="18" t="s">
        <v>225</v>
      </c>
      <c r="C32" s="563">
        <v>0</v>
      </c>
      <c r="D32" s="563">
        <v>0</v>
      </c>
    </row>
    <row r="33" spans="1:4" s="571" customFormat="1" ht="17.25" customHeight="1">
      <c r="A33" s="569" t="s">
        <v>102</v>
      </c>
      <c r="B33" s="568" t="s">
        <v>226</v>
      </c>
      <c r="C33" s="570">
        <f>+C31+C32</f>
        <v>325124</v>
      </c>
      <c r="D33" s="570">
        <f>+D31+D32</f>
        <v>380117</v>
      </c>
    </row>
    <row r="34" spans="1:4" s="8" customFormat="1" ht="15.75">
      <c r="A34" s="9" t="s">
        <v>103</v>
      </c>
      <c r="B34" s="18" t="s">
        <v>227</v>
      </c>
      <c r="C34" s="563">
        <v>0</v>
      </c>
      <c r="D34" s="563">
        <v>0</v>
      </c>
    </row>
    <row r="35" spans="1:4" s="8" customFormat="1" ht="15.75">
      <c r="A35" s="9" t="s">
        <v>242</v>
      </c>
      <c r="B35" s="568" t="s">
        <v>228</v>
      </c>
      <c r="C35" s="563">
        <v>150128</v>
      </c>
      <c r="D35" s="563">
        <v>345190</v>
      </c>
    </row>
    <row r="36" spans="1:4" s="8" customFormat="1" ht="15.75">
      <c r="A36" s="9" t="s">
        <v>243</v>
      </c>
      <c r="B36" s="18" t="s">
        <v>229</v>
      </c>
      <c r="C36" s="563">
        <v>1554894</v>
      </c>
      <c r="D36" s="563">
        <v>101234</v>
      </c>
    </row>
    <row r="37" spans="1:4" s="8" customFormat="1" ht="15.75">
      <c r="A37" s="9" t="s">
        <v>244</v>
      </c>
      <c r="B37" s="568" t="s">
        <v>230</v>
      </c>
      <c r="C37" s="563">
        <v>0</v>
      </c>
      <c r="D37" s="563">
        <v>0</v>
      </c>
    </row>
    <row r="38" spans="1:4" s="8" customFormat="1" ht="15.75">
      <c r="A38" s="9" t="s">
        <v>104</v>
      </c>
      <c r="B38" s="18" t="s">
        <v>231</v>
      </c>
      <c r="C38" s="563">
        <v>0</v>
      </c>
      <c r="D38" s="563">
        <v>0</v>
      </c>
    </row>
    <row r="39" spans="1:4" s="571" customFormat="1" ht="17.25" customHeight="1">
      <c r="A39" s="569" t="s">
        <v>105</v>
      </c>
      <c r="B39" s="568" t="s">
        <v>232</v>
      </c>
      <c r="C39" s="570">
        <f>+C34+C35+C36+C37</f>
        <v>1705022</v>
      </c>
      <c r="D39" s="570">
        <f>+D34+D35+D36+D37</f>
        <v>446424</v>
      </c>
    </row>
    <row r="40" spans="1:4" s="8" customFormat="1" ht="15.75">
      <c r="A40" s="9" t="s">
        <v>245</v>
      </c>
      <c r="B40" s="18" t="s">
        <v>233</v>
      </c>
      <c r="C40" s="563">
        <v>144549</v>
      </c>
      <c r="D40" s="563">
        <v>653239</v>
      </c>
    </row>
    <row r="41" spans="1:4" s="8" customFormat="1" ht="15.75">
      <c r="A41" s="9" t="s">
        <v>246</v>
      </c>
      <c r="B41" s="568" t="s">
        <v>234</v>
      </c>
      <c r="C41" s="563">
        <v>265000</v>
      </c>
      <c r="D41" s="563">
        <v>0</v>
      </c>
    </row>
    <row r="42" spans="1:4" s="8" customFormat="1" ht="15.75">
      <c r="A42" s="9" t="s">
        <v>247</v>
      </c>
      <c r="B42" s="18" t="s">
        <v>235</v>
      </c>
      <c r="C42" s="563">
        <v>457167</v>
      </c>
      <c r="D42" s="563">
        <v>0</v>
      </c>
    </row>
    <row r="43" spans="1:4" s="8" customFormat="1" ht="15.75">
      <c r="A43" s="569" t="s">
        <v>109</v>
      </c>
      <c r="B43" s="568" t="s">
        <v>236</v>
      </c>
      <c r="C43" s="570">
        <f>+C40+C41+C42</f>
        <v>866716</v>
      </c>
      <c r="D43" s="570">
        <f>+D40+D41+D42</f>
        <v>653239</v>
      </c>
    </row>
    <row r="44" spans="1:4" s="571" customFormat="1" ht="17.25" customHeight="1">
      <c r="A44" s="569" t="s">
        <v>110</v>
      </c>
      <c r="B44" s="18" t="s">
        <v>237</v>
      </c>
      <c r="C44" s="570">
        <v>0</v>
      </c>
      <c r="D44" s="570">
        <v>0</v>
      </c>
    </row>
    <row r="45" spans="1:4" s="571" customFormat="1" ht="12">
      <c r="A45" s="569" t="s">
        <v>248</v>
      </c>
      <c r="B45" s="577" t="s">
        <v>238</v>
      </c>
      <c r="C45" s="578">
        <v>0</v>
      </c>
      <c r="D45" s="578">
        <v>0</v>
      </c>
    </row>
    <row r="46" spans="1:4" s="576" customFormat="1" ht="23.25" customHeight="1" thickBot="1">
      <c r="A46" s="573" t="s">
        <v>111</v>
      </c>
      <c r="B46" s="574" t="s">
        <v>239</v>
      </c>
      <c r="C46" s="575">
        <f>+C30+C33+C39+C43+C44+C45</f>
        <v>3059151</v>
      </c>
      <c r="D46" s="575">
        <f>+D30+D33+D39+D43+D44+D45</f>
        <v>1573595</v>
      </c>
    </row>
    <row r="47" spans="1:4" s="16" customFormat="1" ht="31.5" customHeight="1">
      <c r="A47" s="1262" t="s">
        <v>249</v>
      </c>
      <c r="B47" s="1254" t="s">
        <v>154</v>
      </c>
      <c r="C47" s="1256" t="s">
        <v>82</v>
      </c>
      <c r="D47" s="1258" t="s">
        <v>551</v>
      </c>
    </row>
    <row r="48" spans="1:4" s="16" customFormat="1" ht="12.75" customHeight="1">
      <c r="A48" s="1263"/>
      <c r="B48" s="1255"/>
      <c r="C48" s="1257"/>
      <c r="D48" s="1259"/>
    </row>
    <row r="49" spans="1:4" s="17" customFormat="1" ht="12.75">
      <c r="A49" s="579" t="s">
        <v>250</v>
      </c>
      <c r="B49" s="580" t="s">
        <v>198</v>
      </c>
      <c r="C49" s="580" t="s">
        <v>199</v>
      </c>
      <c r="D49" s="581" t="s">
        <v>200</v>
      </c>
    </row>
    <row r="50" spans="1:4" s="15" customFormat="1" ht="15.75" customHeight="1">
      <c r="A50" s="9" t="s">
        <v>251</v>
      </c>
      <c r="B50" s="10" t="s">
        <v>202</v>
      </c>
      <c r="C50" s="584">
        <v>634816</v>
      </c>
      <c r="D50" s="585">
        <v>634816</v>
      </c>
    </row>
    <row r="51" spans="1:4" s="15" customFormat="1" ht="15.75" customHeight="1">
      <c r="A51" s="9" t="s">
        <v>252</v>
      </c>
      <c r="B51" s="10" t="s">
        <v>203</v>
      </c>
      <c r="C51" s="584">
        <v>0</v>
      </c>
      <c r="D51" s="585">
        <v>0</v>
      </c>
    </row>
    <row r="52" spans="1:4" s="15" customFormat="1" ht="15.75" customHeight="1">
      <c r="A52" s="9" t="s">
        <v>653</v>
      </c>
      <c r="B52" s="10" t="s">
        <v>204</v>
      </c>
      <c r="C52" s="584">
        <v>355781</v>
      </c>
      <c r="D52" s="585">
        <v>355781</v>
      </c>
    </row>
    <row r="53" spans="1:4" s="15" customFormat="1" ht="15.75" customHeight="1">
      <c r="A53" s="9" t="s">
        <v>253</v>
      </c>
      <c r="B53" s="10" t="s">
        <v>205</v>
      </c>
      <c r="C53" s="584">
        <v>-2311216</v>
      </c>
      <c r="D53" s="585">
        <v>-3764612</v>
      </c>
    </row>
    <row r="54" spans="1:4" s="15" customFormat="1" ht="15.75" customHeight="1">
      <c r="A54" s="9" t="s">
        <v>254</v>
      </c>
      <c r="B54" s="10" t="s">
        <v>206</v>
      </c>
      <c r="C54" s="584">
        <v>0</v>
      </c>
      <c r="D54" s="585">
        <v>0</v>
      </c>
    </row>
    <row r="55" spans="1:4" s="15" customFormat="1" ht="15.75" customHeight="1">
      <c r="A55" s="9" t="s">
        <v>255</v>
      </c>
      <c r="B55" s="10" t="s">
        <v>207</v>
      </c>
      <c r="C55" s="584">
        <v>-1453396</v>
      </c>
      <c r="D55" s="585">
        <v>-825309</v>
      </c>
    </row>
    <row r="56" spans="1:4" s="583" customFormat="1" ht="15.75" customHeight="1">
      <c r="A56" s="569" t="s">
        <v>112</v>
      </c>
      <c r="B56" s="582" t="s">
        <v>208</v>
      </c>
      <c r="C56" s="586">
        <f>+C50+C51+C52+C53+C54+C55</f>
        <v>-2774015</v>
      </c>
      <c r="D56" s="587">
        <f>+D50+D51+D52+D53+D54+D55</f>
        <v>-3599324</v>
      </c>
    </row>
    <row r="57" spans="1:4" s="15" customFormat="1" ht="15.75" customHeight="1">
      <c r="A57" s="9" t="s">
        <v>256</v>
      </c>
      <c r="B57" s="10" t="s">
        <v>209</v>
      </c>
      <c r="C57" s="588">
        <v>1602900</v>
      </c>
      <c r="D57" s="589">
        <v>192337</v>
      </c>
    </row>
    <row r="58" spans="1:4" s="15" customFormat="1" ht="15.75" customHeight="1">
      <c r="A58" s="9" t="s">
        <v>257</v>
      </c>
      <c r="B58" s="10" t="s">
        <v>210</v>
      </c>
      <c r="C58" s="588">
        <v>0</v>
      </c>
      <c r="D58" s="589">
        <v>0</v>
      </c>
    </row>
    <row r="59" spans="1:4" s="15" customFormat="1" ht="15.75" customHeight="1">
      <c r="A59" s="9" t="s">
        <v>258</v>
      </c>
      <c r="B59" s="10" t="s">
        <v>211</v>
      </c>
      <c r="C59" s="588">
        <v>0</v>
      </c>
      <c r="D59" s="589">
        <v>0</v>
      </c>
    </row>
    <row r="60" spans="1:4" s="583" customFormat="1" ht="15.75" customHeight="1">
      <c r="A60" s="569" t="s">
        <v>259</v>
      </c>
      <c r="B60" s="582" t="s">
        <v>212</v>
      </c>
      <c r="C60" s="586">
        <f>+C57+C58+C59</f>
        <v>1602900</v>
      </c>
      <c r="D60" s="587">
        <f>+D57+D58+D59</f>
        <v>192337</v>
      </c>
    </row>
    <row r="61" spans="1:4" s="583" customFormat="1" ht="15.75" customHeight="1">
      <c r="A61" s="569" t="s">
        <v>260</v>
      </c>
      <c r="B61" s="582" t="s">
        <v>213</v>
      </c>
      <c r="C61" s="590">
        <v>0</v>
      </c>
      <c r="D61" s="591">
        <v>0</v>
      </c>
    </row>
    <row r="62" spans="1:4" s="583" customFormat="1" ht="15.75" customHeight="1">
      <c r="A62" s="569" t="s">
        <v>561</v>
      </c>
      <c r="B62" s="582" t="s">
        <v>214</v>
      </c>
      <c r="C62" s="592">
        <v>4230266</v>
      </c>
      <c r="D62" s="593">
        <v>4980582</v>
      </c>
    </row>
    <row r="63" spans="1:4" s="19" customFormat="1" ht="21.75" customHeight="1" thickBot="1">
      <c r="A63" s="573" t="s">
        <v>261</v>
      </c>
      <c r="B63" s="572" t="s">
        <v>215</v>
      </c>
      <c r="C63" s="575">
        <f>+C56+C60+C62</f>
        <v>3059151</v>
      </c>
      <c r="D63" s="575">
        <f>+D56+D60+D62</f>
        <v>1573595</v>
      </c>
    </row>
    <row r="64" spans="1:4" ht="15.75">
      <c r="A64" s="12"/>
      <c r="C64" s="13"/>
      <c r="D64" s="13"/>
    </row>
    <row r="65" spans="1:4" ht="15.75">
      <c r="A65" s="12"/>
      <c r="C65" s="13"/>
      <c r="D65" s="13"/>
    </row>
    <row r="66" spans="1:4" ht="15.75">
      <c r="A66" s="14"/>
      <c r="C66" s="13"/>
      <c r="D66" s="13"/>
    </row>
    <row r="67" spans="1:4" ht="15.75">
      <c r="A67" s="1261"/>
      <c r="B67" s="1261"/>
      <c r="C67" s="1261"/>
      <c r="D67" s="1261"/>
    </row>
    <row r="68" spans="1:4" ht="15.75">
      <c r="A68" s="1261"/>
      <c r="B68" s="1261"/>
      <c r="C68" s="1261"/>
      <c r="D68" s="1261"/>
    </row>
  </sheetData>
  <sheetProtection/>
  <mergeCells count="14">
    <mergeCell ref="A1:D1"/>
    <mergeCell ref="A2:D2"/>
    <mergeCell ref="A3:D3"/>
    <mergeCell ref="C5:D5"/>
    <mergeCell ref="A6:A7"/>
    <mergeCell ref="B6:B7"/>
    <mergeCell ref="C6:C7"/>
    <mergeCell ref="D6:D7"/>
    <mergeCell ref="A47:A48"/>
    <mergeCell ref="B47:B48"/>
    <mergeCell ref="C47:C48"/>
    <mergeCell ref="D47:D48"/>
    <mergeCell ref="A67:D67"/>
    <mergeCell ref="A68:D68"/>
  </mergeCells>
  <printOptions horizontalCentered="1"/>
  <pageMargins left="0.56" right="0.58" top="0.77" bottom="0.984251968503937" header="0.7874015748031497" footer="0.7874015748031497"/>
  <pageSetup fitToHeight="1" fitToWidth="1" horizontalDpi="300" verticalDpi="300" orientation="portrait" paperSize="9" scale="63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SheetLayoutView="100" zoomScalePageLayoutView="0" workbookViewId="0" topLeftCell="A1">
      <selection activeCell="A6" sqref="A6:A7"/>
    </sheetView>
  </sheetViews>
  <sheetFormatPr defaultColWidth="10.375" defaultRowHeight="12.75"/>
  <cols>
    <col min="1" max="1" width="61.00390625" style="1" customWidth="1"/>
    <col min="2" max="2" width="6.125" style="2" customWidth="1"/>
    <col min="3" max="3" width="18.00390625" style="1" customWidth="1"/>
    <col min="4" max="4" width="17.125" style="1" customWidth="1"/>
    <col min="5" max="16384" width="10.375" style="1" customWidth="1"/>
  </cols>
  <sheetData>
    <row r="1" spans="1:4" ht="49.5" customHeight="1">
      <c r="A1" s="1260" t="s">
        <v>654</v>
      </c>
      <c r="B1" s="1264"/>
      <c r="C1" s="1264"/>
      <c r="D1" s="1264"/>
    </row>
    <row r="2" spans="1:4" ht="21" customHeight="1">
      <c r="A2" s="1260" t="s">
        <v>835</v>
      </c>
      <c r="B2" s="1260"/>
      <c r="C2" s="1260"/>
      <c r="D2" s="1260"/>
    </row>
    <row r="3" spans="1:4" ht="21" customHeight="1">
      <c r="A3" s="1260" t="s">
        <v>823</v>
      </c>
      <c r="B3" s="1260"/>
      <c r="C3" s="1260"/>
      <c r="D3" s="1260"/>
    </row>
    <row r="4" spans="1:4" ht="18.75" customHeight="1">
      <c r="A4" s="596"/>
      <c r="B4" s="597"/>
      <c r="C4" s="597"/>
      <c r="D4" s="626"/>
    </row>
    <row r="5" spans="1:4" ht="16.5" thickBot="1">
      <c r="A5" s="954" t="s">
        <v>951</v>
      </c>
      <c r="C5" s="1265" t="s">
        <v>630</v>
      </c>
      <c r="D5" s="1265"/>
    </row>
    <row r="6" spans="1:4" ht="15.75" customHeight="1">
      <c r="A6" s="1266" t="s">
        <v>195</v>
      </c>
      <c r="B6" s="1268" t="s">
        <v>154</v>
      </c>
      <c r="C6" s="1270" t="s">
        <v>82</v>
      </c>
      <c r="D6" s="1270" t="s">
        <v>551</v>
      </c>
    </row>
    <row r="7" spans="1:4" ht="11.25" customHeight="1">
      <c r="A7" s="1267"/>
      <c r="B7" s="1269"/>
      <c r="C7" s="1271"/>
      <c r="D7" s="1271"/>
    </row>
    <row r="8" spans="1:4" s="5" customFormat="1" ht="16.5" thickBot="1">
      <c r="A8" s="3" t="s">
        <v>197</v>
      </c>
      <c r="B8" s="4" t="s">
        <v>198</v>
      </c>
      <c r="C8" s="4" t="s">
        <v>199</v>
      </c>
      <c r="D8" s="4" t="s">
        <v>200</v>
      </c>
    </row>
    <row r="9" spans="1:4" s="8" customFormat="1" ht="15.75">
      <c r="A9" s="6" t="s">
        <v>106</v>
      </c>
      <c r="B9" s="7" t="s">
        <v>202</v>
      </c>
      <c r="C9" s="558">
        <f>SUM(C10:C12)</f>
        <v>0</v>
      </c>
      <c r="D9" s="558">
        <f>SUM(D10:D12)</f>
        <v>0</v>
      </c>
    </row>
    <row r="10" spans="1:4" s="8" customFormat="1" ht="15.75">
      <c r="A10" s="556" t="s">
        <v>83</v>
      </c>
      <c r="B10" s="18" t="s">
        <v>203</v>
      </c>
      <c r="C10" s="559">
        <v>0</v>
      </c>
      <c r="D10" s="559">
        <v>0</v>
      </c>
    </row>
    <row r="11" spans="1:4" s="8" customFormat="1" ht="15.75">
      <c r="A11" s="556" t="s">
        <v>84</v>
      </c>
      <c r="B11" s="18" t="s">
        <v>204</v>
      </c>
      <c r="C11" s="559">
        <v>0</v>
      </c>
      <c r="D11" s="559">
        <v>0</v>
      </c>
    </row>
    <row r="12" spans="1:4" s="8" customFormat="1" ht="15.75">
      <c r="A12" s="556" t="s">
        <v>85</v>
      </c>
      <c r="B12" s="18" t="s">
        <v>205</v>
      </c>
      <c r="C12" s="559">
        <v>0</v>
      </c>
      <c r="D12" s="559">
        <v>0</v>
      </c>
    </row>
    <row r="13" spans="1:4" s="8" customFormat="1" ht="15.75">
      <c r="A13" s="9" t="s">
        <v>107</v>
      </c>
      <c r="B13" s="18" t="s">
        <v>206</v>
      </c>
      <c r="C13" s="560">
        <f>+C14+C15+C16+C17+C18</f>
        <v>0</v>
      </c>
      <c r="D13" s="560">
        <f>+D14+D15+D16+D17+D18</f>
        <v>0</v>
      </c>
    </row>
    <row r="14" spans="1:4" s="8" customFormat="1" ht="15.75">
      <c r="A14" s="557" t="s">
        <v>86</v>
      </c>
      <c r="B14" s="18" t="s">
        <v>207</v>
      </c>
      <c r="C14" s="561">
        <v>0</v>
      </c>
      <c r="D14" s="561">
        <v>0</v>
      </c>
    </row>
    <row r="15" spans="1:4" s="8" customFormat="1" ht="15.75">
      <c r="A15" s="557" t="s">
        <v>87</v>
      </c>
      <c r="B15" s="18" t="s">
        <v>208</v>
      </c>
      <c r="C15" s="562">
        <v>0</v>
      </c>
      <c r="D15" s="562">
        <v>0</v>
      </c>
    </row>
    <row r="16" spans="1:4" s="8" customFormat="1" ht="15.75">
      <c r="A16" s="557" t="s">
        <v>94</v>
      </c>
      <c r="B16" s="18" t="s">
        <v>209</v>
      </c>
      <c r="C16" s="562">
        <v>0</v>
      </c>
      <c r="D16" s="562">
        <v>0</v>
      </c>
    </row>
    <row r="17" spans="1:4" s="8" customFormat="1" ht="15.75">
      <c r="A17" s="557" t="s">
        <v>95</v>
      </c>
      <c r="B17" s="18" t="s">
        <v>210</v>
      </c>
      <c r="C17" s="562">
        <v>0</v>
      </c>
      <c r="D17" s="562">
        <v>0</v>
      </c>
    </row>
    <row r="18" spans="1:4" s="8" customFormat="1" ht="15.75">
      <c r="A18" s="557" t="s">
        <v>96</v>
      </c>
      <c r="B18" s="18" t="s">
        <v>211</v>
      </c>
      <c r="C18" s="562">
        <v>0</v>
      </c>
      <c r="D18" s="562">
        <v>0</v>
      </c>
    </row>
    <row r="19" spans="1:4" s="566" customFormat="1" ht="15.75">
      <c r="A19" s="9" t="s">
        <v>108</v>
      </c>
      <c r="B19" s="568" t="s">
        <v>212</v>
      </c>
      <c r="C19" s="567">
        <f>+C20+C23+C26</f>
        <v>0</v>
      </c>
      <c r="D19" s="567">
        <f>+D20+D23+D26</f>
        <v>0</v>
      </c>
    </row>
    <row r="20" spans="1:4" s="564" customFormat="1" ht="15.75">
      <c r="A20" s="557" t="s">
        <v>92</v>
      </c>
      <c r="B20" s="18" t="s">
        <v>213</v>
      </c>
      <c r="C20" s="562">
        <v>0</v>
      </c>
      <c r="D20" s="562">
        <v>0</v>
      </c>
    </row>
    <row r="21" spans="1:4" s="8" customFormat="1" ht="15.75">
      <c r="A21" s="11" t="s">
        <v>88</v>
      </c>
      <c r="B21" s="568" t="s">
        <v>214</v>
      </c>
      <c r="C21" s="563">
        <v>0</v>
      </c>
      <c r="D21" s="563">
        <v>0</v>
      </c>
    </row>
    <row r="22" spans="1:4" s="8" customFormat="1" ht="15.75">
      <c r="A22" s="11" t="s">
        <v>89</v>
      </c>
      <c r="B22" s="18" t="s">
        <v>215</v>
      </c>
      <c r="C22" s="563">
        <v>0</v>
      </c>
      <c r="D22" s="563">
        <v>0</v>
      </c>
    </row>
    <row r="23" spans="1:4" s="8" customFormat="1" ht="15.75">
      <c r="A23" s="557" t="s">
        <v>93</v>
      </c>
      <c r="B23" s="568" t="s">
        <v>216</v>
      </c>
      <c r="C23" s="562">
        <v>0</v>
      </c>
      <c r="D23" s="562">
        <v>0</v>
      </c>
    </row>
    <row r="24" spans="1:4" s="8" customFormat="1" ht="15.75">
      <c r="A24" s="11" t="s">
        <v>90</v>
      </c>
      <c r="B24" s="18" t="s">
        <v>217</v>
      </c>
      <c r="C24" s="563">
        <v>0</v>
      </c>
      <c r="D24" s="563">
        <v>0</v>
      </c>
    </row>
    <row r="25" spans="1:4" s="8" customFormat="1" ht="15.75">
      <c r="A25" s="11" t="s">
        <v>91</v>
      </c>
      <c r="B25" s="568" t="s">
        <v>218</v>
      </c>
      <c r="C25" s="563">
        <v>0</v>
      </c>
      <c r="D25" s="563">
        <v>0</v>
      </c>
    </row>
    <row r="26" spans="1:4" s="564" customFormat="1" ht="15.75">
      <c r="A26" s="557" t="s">
        <v>100</v>
      </c>
      <c r="B26" s="18" t="s">
        <v>219</v>
      </c>
      <c r="C26" s="562">
        <v>0</v>
      </c>
      <c r="D26" s="562">
        <v>0</v>
      </c>
    </row>
    <row r="27" spans="1:4" s="566" customFormat="1" ht="15.75">
      <c r="A27" s="9" t="s">
        <v>99</v>
      </c>
      <c r="B27" s="568" t="s">
        <v>220</v>
      </c>
      <c r="C27" s="565">
        <f>SUM(C28:C29)</f>
        <v>0</v>
      </c>
      <c r="D27" s="565">
        <f>SUM(D28:D29)</f>
        <v>0</v>
      </c>
    </row>
    <row r="28" spans="1:4" s="8" customFormat="1" ht="15.75">
      <c r="A28" s="556" t="s">
        <v>97</v>
      </c>
      <c r="B28" s="18" t="s">
        <v>221</v>
      </c>
      <c r="C28" s="559">
        <v>0</v>
      </c>
      <c r="D28" s="559">
        <v>0</v>
      </c>
    </row>
    <row r="29" spans="1:4" s="8" customFormat="1" ht="15.75">
      <c r="A29" s="556" t="s">
        <v>98</v>
      </c>
      <c r="B29" s="568" t="s">
        <v>222</v>
      </c>
      <c r="C29" s="559">
        <v>0</v>
      </c>
      <c r="D29" s="559">
        <v>0</v>
      </c>
    </row>
    <row r="30" spans="1:4" s="571" customFormat="1" ht="21.75" customHeight="1">
      <c r="A30" s="569" t="s">
        <v>101</v>
      </c>
      <c r="B30" s="18" t="s">
        <v>223</v>
      </c>
      <c r="C30" s="570">
        <f>C9+C13+C19+C27</f>
        <v>0</v>
      </c>
      <c r="D30" s="570">
        <f>D9+D13+D19+D27</f>
        <v>0</v>
      </c>
    </row>
    <row r="31" spans="1:4" s="8" customFormat="1" ht="15.75">
      <c r="A31" s="9" t="s">
        <v>240</v>
      </c>
      <c r="B31" s="568" t="s">
        <v>224</v>
      </c>
      <c r="C31" s="563">
        <v>0</v>
      </c>
      <c r="D31" s="563">
        <v>0</v>
      </c>
    </row>
    <row r="32" spans="1:4" s="8" customFormat="1" ht="15.75">
      <c r="A32" s="9" t="s">
        <v>241</v>
      </c>
      <c r="B32" s="18" t="s">
        <v>225</v>
      </c>
      <c r="C32" s="563">
        <v>0</v>
      </c>
      <c r="D32" s="563">
        <v>0</v>
      </c>
    </row>
    <row r="33" spans="1:4" s="571" customFormat="1" ht="17.25" customHeight="1">
      <c r="A33" s="569" t="s">
        <v>102</v>
      </c>
      <c r="B33" s="568" t="s">
        <v>226</v>
      </c>
      <c r="C33" s="570">
        <f>+C31+C32</f>
        <v>0</v>
      </c>
      <c r="D33" s="570">
        <f>+D31+D32</f>
        <v>0</v>
      </c>
    </row>
    <row r="34" spans="1:4" s="8" customFormat="1" ht="15.75">
      <c r="A34" s="9" t="s">
        <v>103</v>
      </c>
      <c r="B34" s="18" t="s">
        <v>227</v>
      </c>
      <c r="C34" s="563">
        <v>0</v>
      </c>
      <c r="D34" s="563">
        <v>0</v>
      </c>
    </row>
    <row r="35" spans="1:4" s="8" customFormat="1" ht="15.75">
      <c r="A35" s="9" t="s">
        <v>242</v>
      </c>
      <c r="B35" s="568" t="s">
        <v>228</v>
      </c>
      <c r="C35" s="563">
        <v>0</v>
      </c>
      <c r="D35" s="563">
        <v>25110</v>
      </c>
    </row>
    <row r="36" spans="1:4" s="8" customFormat="1" ht="15.75">
      <c r="A36" s="9" t="s">
        <v>243</v>
      </c>
      <c r="B36" s="18" t="s">
        <v>229</v>
      </c>
      <c r="C36" s="563">
        <v>0</v>
      </c>
      <c r="D36" s="563">
        <v>85603</v>
      </c>
    </row>
    <row r="37" spans="1:4" s="8" customFormat="1" ht="15.75">
      <c r="A37" s="9" t="s">
        <v>244</v>
      </c>
      <c r="B37" s="568" t="s">
        <v>230</v>
      </c>
      <c r="C37" s="563">
        <v>0</v>
      </c>
      <c r="D37" s="563">
        <v>0</v>
      </c>
    </row>
    <row r="38" spans="1:4" s="8" customFormat="1" ht="15.75">
      <c r="A38" s="9" t="s">
        <v>104</v>
      </c>
      <c r="B38" s="18" t="s">
        <v>231</v>
      </c>
      <c r="C38" s="563">
        <v>0</v>
      </c>
      <c r="D38" s="563">
        <v>0</v>
      </c>
    </row>
    <row r="39" spans="1:4" s="571" customFormat="1" ht="17.25" customHeight="1">
      <c r="A39" s="569" t="s">
        <v>105</v>
      </c>
      <c r="B39" s="568" t="s">
        <v>232</v>
      </c>
      <c r="C39" s="570">
        <f>+C34+C35+C36+C37</f>
        <v>0</v>
      </c>
      <c r="D39" s="570">
        <f>+D34+D35+D36+D37</f>
        <v>110713</v>
      </c>
    </row>
    <row r="40" spans="1:4" s="8" customFormat="1" ht="15.75">
      <c r="A40" s="9" t="s">
        <v>245</v>
      </c>
      <c r="B40" s="18" t="s">
        <v>233</v>
      </c>
      <c r="C40" s="563">
        <v>0</v>
      </c>
      <c r="D40" s="563">
        <v>0</v>
      </c>
    </row>
    <row r="41" spans="1:4" s="8" customFormat="1" ht="15.75">
      <c r="A41" s="9" t="s">
        <v>246</v>
      </c>
      <c r="B41" s="568" t="s">
        <v>234</v>
      </c>
      <c r="C41" s="563">
        <v>0</v>
      </c>
      <c r="D41" s="563">
        <v>0</v>
      </c>
    </row>
    <row r="42" spans="1:4" s="8" customFormat="1" ht="15.75">
      <c r="A42" s="9" t="s">
        <v>247</v>
      </c>
      <c r="B42" s="18" t="s">
        <v>235</v>
      </c>
      <c r="C42" s="563">
        <v>0</v>
      </c>
      <c r="D42" s="563">
        <v>0</v>
      </c>
    </row>
    <row r="43" spans="1:4" s="8" customFormat="1" ht="15.75">
      <c r="A43" s="569" t="s">
        <v>109</v>
      </c>
      <c r="B43" s="568" t="s">
        <v>236</v>
      </c>
      <c r="C43" s="570">
        <f>+C40+C41+C42</f>
        <v>0</v>
      </c>
      <c r="D43" s="570">
        <f>+D40+D41+D42</f>
        <v>0</v>
      </c>
    </row>
    <row r="44" spans="1:4" s="571" customFormat="1" ht="17.25" customHeight="1">
      <c r="A44" s="569" t="s">
        <v>110</v>
      </c>
      <c r="B44" s="18" t="s">
        <v>237</v>
      </c>
      <c r="C44" s="570">
        <v>0</v>
      </c>
      <c r="D44" s="570">
        <v>0</v>
      </c>
    </row>
    <row r="45" spans="1:4" s="571" customFormat="1" ht="12">
      <c r="A45" s="569" t="s">
        <v>248</v>
      </c>
      <c r="B45" s="577" t="s">
        <v>238</v>
      </c>
      <c r="C45" s="578">
        <v>0</v>
      </c>
      <c r="D45" s="578">
        <v>0</v>
      </c>
    </row>
    <row r="46" spans="1:4" s="576" customFormat="1" ht="23.25" customHeight="1" thickBot="1">
      <c r="A46" s="573" t="s">
        <v>111</v>
      </c>
      <c r="B46" s="574" t="s">
        <v>239</v>
      </c>
      <c r="C46" s="575">
        <f>+C30+C33+C39+C43+C44+C45</f>
        <v>0</v>
      </c>
      <c r="D46" s="575">
        <f>+D30+D33+D39+D43+D44+D45</f>
        <v>110713</v>
      </c>
    </row>
    <row r="47" spans="1:4" s="16" customFormat="1" ht="31.5" customHeight="1">
      <c r="A47" s="1262" t="s">
        <v>249</v>
      </c>
      <c r="B47" s="1254" t="s">
        <v>154</v>
      </c>
      <c r="C47" s="1256" t="s">
        <v>82</v>
      </c>
      <c r="D47" s="1258" t="s">
        <v>551</v>
      </c>
    </row>
    <row r="48" spans="1:4" s="16" customFormat="1" ht="12.75" customHeight="1">
      <c r="A48" s="1263"/>
      <c r="B48" s="1255"/>
      <c r="C48" s="1257"/>
      <c r="D48" s="1259"/>
    </row>
    <row r="49" spans="1:4" s="17" customFormat="1" ht="12.75">
      <c r="A49" s="579" t="s">
        <v>250</v>
      </c>
      <c r="B49" s="580" t="s">
        <v>198</v>
      </c>
      <c r="C49" s="580" t="s">
        <v>199</v>
      </c>
      <c r="D49" s="581" t="s">
        <v>200</v>
      </c>
    </row>
    <row r="50" spans="1:4" s="15" customFormat="1" ht="15.75" customHeight="1">
      <c r="A50" s="9" t="s">
        <v>251</v>
      </c>
      <c r="B50" s="10" t="s">
        <v>202</v>
      </c>
      <c r="C50" s="584">
        <v>0</v>
      </c>
      <c r="D50" s="585">
        <v>0</v>
      </c>
    </row>
    <row r="51" spans="1:4" s="15" customFormat="1" ht="15.75" customHeight="1">
      <c r="A51" s="9" t="s">
        <v>252</v>
      </c>
      <c r="B51" s="10" t="s">
        <v>203</v>
      </c>
      <c r="C51" s="584">
        <v>0</v>
      </c>
      <c r="D51" s="585">
        <v>0</v>
      </c>
    </row>
    <row r="52" spans="1:4" s="15" customFormat="1" ht="15.75" customHeight="1">
      <c r="A52" s="9" t="s">
        <v>653</v>
      </c>
      <c r="B52" s="10" t="s">
        <v>204</v>
      </c>
      <c r="C52" s="584">
        <v>0</v>
      </c>
      <c r="D52" s="585">
        <v>0</v>
      </c>
    </row>
    <row r="53" spans="1:4" s="15" customFormat="1" ht="15.75" customHeight="1">
      <c r="A53" s="9" t="s">
        <v>253</v>
      </c>
      <c r="B53" s="10" t="s">
        <v>205</v>
      </c>
      <c r="C53" s="584">
        <v>0</v>
      </c>
      <c r="D53" s="585">
        <v>0</v>
      </c>
    </row>
    <row r="54" spans="1:4" s="15" customFormat="1" ht="15.75" customHeight="1">
      <c r="A54" s="9" t="s">
        <v>254</v>
      </c>
      <c r="B54" s="10" t="s">
        <v>206</v>
      </c>
      <c r="C54" s="584">
        <v>0</v>
      </c>
      <c r="D54" s="585">
        <v>0</v>
      </c>
    </row>
    <row r="55" spans="1:4" s="15" customFormat="1" ht="15.75" customHeight="1">
      <c r="A55" s="9" t="s">
        <v>255</v>
      </c>
      <c r="B55" s="10" t="s">
        <v>207</v>
      </c>
      <c r="C55" s="584">
        <v>0</v>
      </c>
      <c r="D55" s="585">
        <v>-467608</v>
      </c>
    </row>
    <row r="56" spans="1:4" s="583" customFormat="1" ht="15.75" customHeight="1">
      <c r="A56" s="569" t="s">
        <v>112</v>
      </c>
      <c r="B56" s="582" t="s">
        <v>208</v>
      </c>
      <c r="C56" s="586">
        <f>+C50+C51+C52+C53+C54+C55</f>
        <v>0</v>
      </c>
      <c r="D56" s="587">
        <f>+D50+D51+D52+D53+D54+D55</f>
        <v>-467608</v>
      </c>
    </row>
    <row r="57" spans="1:4" s="15" customFormat="1" ht="15.75" customHeight="1">
      <c r="A57" s="9" t="s">
        <v>256</v>
      </c>
      <c r="B57" s="10" t="s">
        <v>209</v>
      </c>
      <c r="C57" s="588">
        <v>0</v>
      </c>
      <c r="D57" s="589">
        <v>0</v>
      </c>
    </row>
    <row r="58" spans="1:4" s="15" customFormat="1" ht="15.75" customHeight="1">
      <c r="A58" s="9" t="s">
        <v>257</v>
      </c>
      <c r="B58" s="10" t="s">
        <v>210</v>
      </c>
      <c r="C58" s="588">
        <v>0</v>
      </c>
      <c r="D58" s="589">
        <v>0</v>
      </c>
    </row>
    <row r="59" spans="1:4" s="15" customFormat="1" ht="15.75" customHeight="1">
      <c r="A59" s="9" t="s">
        <v>258</v>
      </c>
      <c r="B59" s="10" t="s">
        <v>211</v>
      </c>
      <c r="C59" s="588">
        <v>0</v>
      </c>
      <c r="D59" s="589">
        <v>0</v>
      </c>
    </row>
    <row r="60" spans="1:4" s="583" customFormat="1" ht="15.75" customHeight="1">
      <c r="A60" s="569" t="s">
        <v>259</v>
      </c>
      <c r="B60" s="582" t="s">
        <v>212</v>
      </c>
      <c r="C60" s="586">
        <f>+C57+C58+C59</f>
        <v>0</v>
      </c>
      <c r="D60" s="587">
        <f>+D57+D58+D59</f>
        <v>0</v>
      </c>
    </row>
    <row r="61" spans="1:4" s="583" customFormat="1" ht="15.75" customHeight="1">
      <c r="A61" s="569" t="s">
        <v>260</v>
      </c>
      <c r="B61" s="582" t="s">
        <v>213</v>
      </c>
      <c r="C61" s="590">
        <v>0</v>
      </c>
      <c r="D61" s="591">
        <v>0</v>
      </c>
    </row>
    <row r="62" spans="1:4" s="583" customFormat="1" ht="15.75" customHeight="1">
      <c r="A62" s="569" t="s">
        <v>561</v>
      </c>
      <c r="B62" s="582" t="s">
        <v>214</v>
      </c>
      <c r="C62" s="592">
        <v>0</v>
      </c>
      <c r="D62" s="593">
        <v>578321</v>
      </c>
    </row>
    <row r="63" spans="1:4" s="19" customFormat="1" ht="21.75" customHeight="1" thickBot="1">
      <c r="A63" s="573" t="s">
        <v>261</v>
      </c>
      <c r="B63" s="572" t="s">
        <v>215</v>
      </c>
      <c r="C63" s="575">
        <f>+C56+C60+C62</f>
        <v>0</v>
      </c>
      <c r="D63" s="575">
        <f>+D56+D60+D62</f>
        <v>110713</v>
      </c>
    </row>
    <row r="64" spans="1:4" ht="15.75">
      <c r="A64" s="12"/>
      <c r="C64" s="13"/>
      <c r="D64" s="13"/>
    </row>
    <row r="65" spans="1:4" ht="15.75">
      <c r="A65" s="12"/>
      <c r="C65" s="13"/>
      <c r="D65" s="13"/>
    </row>
    <row r="66" spans="1:4" ht="15.75">
      <c r="A66" s="14"/>
      <c r="C66" s="13"/>
      <c r="D66" s="13"/>
    </row>
    <row r="67" spans="1:4" ht="15.75">
      <c r="A67" s="1261"/>
      <c r="B67" s="1261"/>
      <c r="C67" s="1261"/>
      <c r="D67" s="1261"/>
    </row>
    <row r="68" spans="1:4" ht="15.75">
      <c r="A68" s="1261"/>
      <c r="B68" s="1261"/>
      <c r="C68" s="1261"/>
      <c r="D68" s="1261"/>
    </row>
  </sheetData>
  <sheetProtection/>
  <mergeCells count="14">
    <mergeCell ref="A47:A48"/>
    <mergeCell ref="B47:B48"/>
    <mergeCell ref="C47:C48"/>
    <mergeCell ref="D47:D48"/>
    <mergeCell ref="A67:D67"/>
    <mergeCell ref="A68:D68"/>
    <mergeCell ref="A1:D1"/>
    <mergeCell ref="A2:D2"/>
    <mergeCell ref="A3:D3"/>
    <mergeCell ref="C5:D5"/>
    <mergeCell ref="A6:A7"/>
    <mergeCell ref="B6:B7"/>
    <mergeCell ref="C6:C7"/>
    <mergeCell ref="D6:D7"/>
  </mergeCells>
  <printOptions horizontalCentered="1"/>
  <pageMargins left="0.56" right="0.58" top="0.77" bottom="0.984251968503937" header="0.7874015748031497" footer="0.7874015748031497"/>
  <pageSetup fitToHeight="1" fitToWidth="1" horizontalDpi="300" verticalDpi="300" orientation="portrait" paperSize="9" scale="63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view="pageBreakPreview" zoomScaleSheetLayoutView="100" zoomScalePageLayoutView="0" workbookViewId="0" topLeftCell="A1">
      <selection activeCell="A6" sqref="A6:A7"/>
    </sheetView>
  </sheetViews>
  <sheetFormatPr defaultColWidth="10.375" defaultRowHeight="12.75"/>
  <cols>
    <col min="1" max="1" width="68.625" style="1" customWidth="1"/>
    <col min="2" max="2" width="6.125" style="2" customWidth="1"/>
    <col min="3" max="3" width="18.00390625" style="1" hidden="1" customWidth="1"/>
    <col min="4" max="4" width="40.125" style="1" customWidth="1"/>
    <col min="5" max="16384" width="10.375" style="1" customWidth="1"/>
  </cols>
  <sheetData>
    <row r="1" spans="1:4" ht="49.5" customHeight="1">
      <c r="A1" s="1260" t="s">
        <v>840</v>
      </c>
      <c r="B1" s="1264"/>
      <c r="C1" s="1264"/>
      <c r="D1" s="1264"/>
    </row>
    <row r="2" spans="1:4" ht="21" customHeight="1">
      <c r="A2" s="1260" t="s">
        <v>835</v>
      </c>
      <c r="B2" s="1260"/>
      <c r="C2" s="1260"/>
      <c r="D2" s="1260"/>
    </row>
    <row r="3" spans="1:4" ht="21" customHeight="1">
      <c r="A3" s="1260" t="s">
        <v>836</v>
      </c>
      <c r="B3" s="1260"/>
      <c r="C3" s="1260"/>
      <c r="D3" s="1260"/>
    </row>
    <row r="4" spans="1:4" ht="18.75" customHeight="1">
      <c r="A4" s="596"/>
      <c r="B4" s="597"/>
      <c r="C4" s="597"/>
      <c r="D4" s="626"/>
    </row>
    <row r="5" spans="1:4" ht="16.5" thickBot="1">
      <c r="A5" s="954" t="s">
        <v>952</v>
      </c>
      <c r="C5" s="1265" t="s">
        <v>630</v>
      </c>
      <c r="D5" s="1265"/>
    </row>
    <row r="6" spans="1:4" ht="15.75" customHeight="1">
      <c r="A6" s="1266" t="s">
        <v>195</v>
      </c>
      <c r="B6" s="1268" t="s">
        <v>154</v>
      </c>
      <c r="C6" s="1270" t="s">
        <v>82</v>
      </c>
      <c r="D6" s="1270" t="s">
        <v>551</v>
      </c>
    </row>
    <row r="7" spans="1:4" ht="11.25" customHeight="1">
      <c r="A7" s="1267"/>
      <c r="B7" s="1269"/>
      <c r="C7" s="1271"/>
      <c r="D7" s="1271"/>
    </row>
    <row r="8" spans="1:4" s="5" customFormat="1" ht="16.5" thickBot="1">
      <c r="A8" s="3" t="s">
        <v>197</v>
      </c>
      <c r="B8" s="4" t="s">
        <v>198</v>
      </c>
      <c r="C8" s="4" t="s">
        <v>199</v>
      </c>
      <c r="D8" s="4" t="s">
        <v>199</v>
      </c>
    </row>
    <row r="9" spans="1:4" s="564" customFormat="1" ht="15.75">
      <c r="A9" s="757" t="s">
        <v>623</v>
      </c>
      <c r="B9" s="7" t="s">
        <v>202</v>
      </c>
      <c r="C9" s="758">
        <f>SUM(C10:C12)</f>
        <v>1724352</v>
      </c>
      <c r="D9" s="758">
        <v>504252</v>
      </c>
    </row>
    <row r="10" spans="1:4" s="564" customFormat="1" ht="15.75" hidden="1">
      <c r="A10" s="556" t="s">
        <v>83</v>
      </c>
      <c r="B10" s="18" t="s">
        <v>203</v>
      </c>
      <c r="C10" s="559">
        <v>1000000</v>
      </c>
      <c r="D10" s="559">
        <v>0</v>
      </c>
    </row>
    <row r="11" spans="1:4" s="564" customFormat="1" ht="15.75" hidden="1">
      <c r="A11" s="556" t="s">
        <v>84</v>
      </c>
      <c r="B11" s="18" t="s">
        <v>204</v>
      </c>
      <c r="C11" s="559">
        <v>724352</v>
      </c>
      <c r="D11" s="559">
        <v>17018</v>
      </c>
    </row>
    <row r="12" spans="1:4" s="564" customFormat="1" ht="15.75" hidden="1">
      <c r="A12" s="556" t="s">
        <v>85</v>
      </c>
      <c r="B12" s="18" t="s">
        <v>205</v>
      </c>
      <c r="C12" s="559">
        <v>0</v>
      </c>
      <c r="D12" s="559">
        <v>0</v>
      </c>
    </row>
    <row r="13" spans="1:4" s="564" customFormat="1" ht="15.75">
      <c r="A13" s="557" t="s">
        <v>624</v>
      </c>
      <c r="B13" s="18" t="s">
        <v>203</v>
      </c>
      <c r="C13" s="561">
        <f>+C14+C15+C16+C17+C18</f>
        <v>950148699</v>
      </c>
      <c r="D13" s="561">
        <v>1054382095</v>
      </c>
    </row>
    <row r="14" spans="1:4" s="564" customFormat="1" ht="15.75" hidden="1">
      <c r="A14" s="557" t="s">
        <v>86</v>
      </c>
      <c r="B14" s="18" t="s">
        <v>207</v>
      </c>
      <c r="C14" s="561">
        <v>918584383</v>
      </c>
      <c r="D14" s="561">
        <v>941</v>
      </c>
    </row>
    <row r="15" spans="1:4" s="564" customFormat="1" ht="15.75" hidden="1">
      <c r="A15" s="557" t="s">
        <v>87</v>
      </c>
      <c r="B15" s="18" t="s">
        <v>208</v>
      </c>
      <c r="C15" s="562">
        <v>24736003</v>
      </c>
      <c r="D15" s="562">
        <v>18823561</v>
      </c>
    </row>
    <row r="16" spans="1:4" s="564" customFormat="1" ht="15.75" hidden="1">
      <c r="A16" s="557" t="s">
        <v>94</v>
      </c>
      <c r="B16" s="18" t="s">
        <v>209</v>
      </c>
      <c r="C16" s="562">
        <v>0</v>
      </c>
      <c r="D16" s="562">
        <v>0</v>
      </c>
    </row>
    <row r="17" spans="1:4" s="564" customFormat="1" ht="15.75" hidden="1">
      <c r="A17" s="557" t="s">
        <v>95</v>
      </c>
      <c r="B17" s="18" t="s">
        <v>210</v>
      </c>
      <c r="C17" s="562">
        <v>6828313</v>
      </c>
      <c r="D17" s="562">
        <v>5673021</v>
      </c>
    </row>
    <row r="18" spans="1:4" s="564" customFormat="1" ht="15.75" hidden="1">
      <c r="A18" s="557" t="s">
        <v>96</v>
      </c>
      <c r="B18" s="18" t="s">
        <v>211</v>
      </c>
      <c r="C18" s="562">
        <v>0</v>
      </c>
      <c r="D18" s="562">
        <v>0</v>
      </c>
    </row>
    <row r="19" spans="1:4" s="564" customFormat="1" ht="15.75">
      <c r="A19" s="557" t="s">
        <v>656</v>
      </c>
      <c r="B19" s="568" t="s">
        <v>204</v>
      </c>
      <c r="C19" s="562">
        <f>+C20+C23+C26</f>
        <v>56127819</v>
      </c>
      <c r="D19" s="562">
        <v>56127819</v>
      </c>
    </row>
    <row r="20" spans="1:4" s="564" customFormat="1" ht="15.75" hidden="1">
      <c r="A20" s="557" t="s">
        <v>92</v>
      </c>
      <c r="B20" s="18" t="s">
        <v>213</v>
      </c>
      <c r="C20" s="562">
        <v>1700000</v>
      </c>
      <c r="D20" s="562">
        <v>1700000</v>
      </c>
    </row>
    <row r="21" spans="1:4" s="564" customFormat="1" ht="15.75" hidden="1">
      <c r="A21" s="11" t="s">
        <v>88</v>
      </c>
      <c r="B21" s="568" t="s">
        <v>214</v>
      </c>
      <c r="C21" s="563">
        <v>0</v>
      </c>
      <c r="D21" s="563">
        <v>0</v>
      </c>
    </row>
    <row r="22" spans="1:4" s="564" customFormat="1" ht="15.75" hidden="1">
      <c r="A22" s="11" t="s">
        <v>89</v>
      </c>
      <c r="B22" s="18" t="s">
        <v>215</v>
      </c>
      <c r="C22" s="563">
        <v>0</v>
      </c>
      <c r="D22" s="563">
        <v>0</v>
      </c>
    </row>
    <row r="23" spans="1:4" s="564" customFormat="1" ht="15.75" hidden="1">
      <c r="A23" s="557" t="s">
        <v>93</v>
      </c>
      <c r="B23" s="568" t="s">
        <v>216</v>
      </c>
      <c r="C23" s="562">
        <v>54427819</v>
      </c>
      <c r="D23" s="562">
        <v>54427819</v>
      </c>
    </row>
    <row r="24" spans="1:4" s="564" customFormat="1" ht="15.75" hidden="1">
      <c r="A24" s="11" t="s">
        <v>90</v>
      </c>
      <c r="B24" s="18" t="s">
        <v>217</v>
      </c>
      <c r="C24" s="563">
        <v>0</v>
      </c>
      <c r="D24" s="563">
        <v>0</v>
      </c>
    </row>
    <row r="25" spans="1:4" s="564" customFormat="1" ht="15.75" hidden="1">
      <c r="A25" s="11" t="s">
        <v>91</v>
      </c>
      <c r="B25" s="568" t="s">
        <v>218</v>
      </c>
      <c r="C25" s="563">
        <v>0</v>
      </c>
      <c r="D25" s="563">
        <v>0</v>
      </c>
    </row>
    <row r="26" spans="1:4" s="564" customFormat="1" ht="15.75" hidden="1">
      <c r="A26" s="557" t="s">
        <v>100</v>
      </c>
      <c r="B26" s="18" t="s">
        <v>219</v>
      </c>
      <c r="C26" s="562">
        <v>0</v>
      </c>
      <c r="D26" s="562">
        <v>0</v>
      </c>
    </row>
    <row r="27" spans="1:4" s="564" customFormat="1" ht="15.75">
      <c r="A27" s="557" t="s">
        <v>657</v>
      </c>
      <c r="B27" s="568" t="s">
        <v>205</v>
      </c>
      <c r="C27" s="563">
        <f>SUM(C28:C29)</f>
        <v>59320929</v>
      </c>
      <c r="D27" s="563">
        <v>126396238</v>
      </c>
    </row>
    <row r="28" spans="1:4" s="8" customFormat="1" ht="15.75" hidden="1">
      <c r="A28" s="556" t="s">
        <v>97</v>
      </c>
      <c r="B28" s="7" t="s">
        <v>202</v>
      </c>
      <c r="C28" s="559">
        <v>59320929</v>
      </c>
      <c r="D28" s="559">
        <v>131917682</v>
      </c>
    </row>
    <row r="29" spans="1:4" s="8" customFormat="1" ht="15.75" hidden="1">
      <c r="A29" s="556" t="s">
        <v>98</v>
      </c>
      <c r="B29" s="18" t="s">
        <v>203</v>
      </c>
      <c r="C29" s="559">
        <v>0</v>
      </c>
      <c r="D29" s="559">
        <v>0</v>
      </c>
    </row>
    <row r="30" spans="1:4" s="571" customFormat="1" ht="21.75" customHeight="1">
      <c r="A30" s="569" t="s">
        <v>658</v>
      </c>
      <c r="B30" s="18" t="s">
        <v>206</v>
      </c>
      <c r="C30" s="570">
        <f>C9+C13+C19+C27</f>
        <v>1067321799</v>
      </c>
      <c r="D30" s="570">
        <f>D9+D13+D19+D27</f>
        <v>1237410404</v>
      </c>
    </row>
    <row r="31" spans="1:4" s="564" customFormat="1" ht="15.75">
      <c r="A31" s="557" t="s">
        <v>240</v>
      </c>
      <c r="B31" s="568" t="s">
        <v>207</v>
      </c>
      <c r="C31" s="563">
        <v>448888</v>
      </c>
      <c r="D31" s="563">
        <v>380117</v>
      </c>
    </row>
    <row r="32" spans="1:4" s="564" customFormat="1" ht="15.75">
      <c r="A32" s="557" t="s">
        <v>241</v>
      </c>
      <c r="B32" s="18" t="s">
        <v>208</v>
      </c>
      <c r="C32" s="563">
        <v>0</v>
      </c>
      <c r="D32" s="563">
        <v>0</v>
      </c>
    </row>
    <row r="33" spans="1:4" s="571" customFormat="1" ht="17.25" customHeight="1">
      <c r="A33" s="569" t="s">
        <v>659</v>
      </c>
      <c r="B33" s="568" t="s">
        <v>209</v>
      </c>
      <c r="C33" s="570">
        <f>+C31+C32</f>
        <v>448888</v>
      </c>
      <c r="D33" s="570">
        <f>+D31+D32</f>
        <v>380117</v>
      </c>
    </row>
    <row r="34" spans="1:4" s="564" customFormat="1" ht="15.75">
      <c r="A34" s="557" t="s">
        <v>103</v>
      </c>
      <c r="B34" s="18" t="s">
        <v>210</v>
      </c>
      <c r="C34" s="563">
        <v>0</v>
      </c>
      <c r="D34" s="563">
        <v>0</v>
      </c>
    </row>
    <row r="35" spans="1:4" s="564" customFormat="1" ht="15.75">
      <c r="A35" s="557" t="s">
        <v>242</v>
      </c>
      <c r="B35" s="568" t="s">
        <v>211</v>
      </c>
      <c r="C35" s="563">
        <v>244920</v>
      </c>
      <c r="D35" s="563">
        <v>637495</v>
      </c>
    </row>
    <row r="36" spans="1:4" s="564" customFormat="1" ht="15.75">
      <c r="A36" s="557" t="s">
        <v>718</v>
      </c>
      <c r="B36" s="18" t="s">
        <v>212</v>
      </c>
      <c r="C36" s="563">
        <v>9117059</v>
      </c>
      <c r="D36" s="563">
        <v>57693845</v>
      </c>
    </row>
    <row r="37" spans="1:4" s="564" customFormat="1" ht="15.75">
      <c r="A37" s="557" t="s">
        <v>104</v>
      </c>
      <c r="B37" s="18" t="s">
        <v>213</v>
      </c>
      <c r="C37" s="563">
        <v>0</v>
      </c>
      <c r="D37" s="563">
        <v>0</v>
      </c>
    </row>
    <row r="38" spans="1:4" s="571" customFormat="1" ht="17.25" customHeight="1">
      <c r="A38" s="569" t="s">
        <v>660</v>
      </c>
      <c r="B38" s="568" t="s">
        <v>214</v>
      </c>
      <c r="C38" s="570" t="e">
        <f>+C34+C35+C36+#REF!</f>
        <v>#REF!</v>
      </c>
      <c r="D38" s="570">
        <f>+D34+D35+D36</f>
        <v>58331340</v>
      </c>
    </row>
    <row r="39" spans="1:4" s="564" customFormat="1" ht="15.75">
      <c r="A39" s="557" t="s">
        <v>245</v>
      </c>
      <c r="B39" s="18" t="s">
        <v>215</v>
      </c>
      <c r="C39" s="563">
        <v>1179413</v>
      </c>
      <c r="D39" s="563">
        <v>5427789</v>
      </c>
    </row>
    <row r="40" spans="1:4" s="564" customFormat="1" ht="15.75">
      <c r="A40" s="557" t="s">
        <v>246</v>
      </c>
      <c r="B40" s="568" t="s">
        <v>216</v>
      </c>
      <c r="C40" s="563">
        <v>3042386</v>
      </c>
      <c r="D40" s="563">
        <v>100000</v>
      </c>
    </row>
    <row r="41" spans="1:4" s="564" customFormat="1" ht="15.75">
      <c r="A41" s="557" t="s">
        <v>247</v>
      </c>
      <c r="B41" s="18" t="s">
        <v>217</v>
      </c>
      <c r="C41" s="563">
        <v>212607</v>
      </c>
      <c r="D41" s="563">
        <v>112000</v>
      </c>
    </row>
    <row r="42" spans="1:4" s="8" customFormat="1" ht="15.75">
      <c r="A42" s="569" t="s">
        <v>661</v>
      </c>
      <c r="B42" s="568" t="s">
        <v>218</v>
      </c>
      <c r="C42" s="570">
        <f>+C39+C40+C41</f>
        <v>4434406</v>
      </c>
      <c r="D42" s="570">
        <f>+D39+D40+D41</f>
        <v>5639789</v>
      </c>
    </row>
    <row r="43" spans="1:4" s="571" customFormat="1" ht="17.25" customHeight="1">
      <c r="A43" s="569" t="s">
        <v>110</v>
      </c>
      <c r="B43" s="18" t="s">
        <v>219</v>
      </c>
      <c r="C43" s="570">
        <v>4963189</v>
      </c>
      <c r="D43" s="570">
        <v>0</v>
      </c>
    </row>
    <row r="44" spans="1:4" s="571" customFormat="1" ht="12">
      <c r="A44" s="569" t="s">
        <v>248</v>
      </c>
      <c r="B44" s="577" t="s">
        <v>220</v>
      </c>
      <c r="C44" s="578">
        <v>0</v>
      </c>
      <c r="D44" s="578">
        <v>0</v>
      </c>
    </row>
    <row r="45" spans="1:4" s="576" customFormat="1" ht="23.25" customHeight="1" thickBot="1">
      <c r="A45" s="573" t="s">
        <v>662</v>
      </c>
      <c r="B45" s="574" t="s">
        <v>221</v>
      </c>
      <c r="C45" s="575" t="e">
        <f>+C30+C33+C38+C42+C43+C44</f>
        <v>#REF!</v>
      </c>
      <c r="D45" s="575">
        <f>+D30+D33+D38+D42+D43+D44</f>
        <v>1301761650</v>
      </c>
    </row>
    <row r="46" spans="1:4" s="16" customFormat="1" ht="31.5" customHeight="1">
      <c r="A46" s="1262" t="s">
        <v>249</v>
      </c>
      <c r="B46" s="1254" t="s">
        <v>154</v>
      </c>
      <c r="C46" s="1256" t="s">
        <v>82</v>
      </c>
      <c r="D46" s="1258" t="s">
        <v>551</v>
      </c>
    </row>
    <row r="47" spans="1:4" s="16" customFormat="1" ht="12.75" customHeight="1">
      <c r="A47" s="1263"/>
      <c r="B47" s="1255"/>
      <c r="C47" s="1257"/>
      <c r="D47" s="1259"/>
    </row>
    <row r="48" spans="1:4" s="17" customFormat="1" ht="12.75">
      <c r="A48" s="579" t="s">
        <v>250</v>
      </c>
      <c r="B48" s="580" t="s">
        <v>198</v>
      </c>
      <c r="C48" s="580" t="s">
        <v>199</v>
      </c>
      <c r="D48" s="581" t="s">
        <v>200</v>
      </c>
    </row>
    <row r="49" spans="1:4" s="15" customFormat="1" ht="15.75" customHeight="1">
      <c r="A49" s="9" t="s">
        <v>655</v>
      </c>
      <c r="B49" s="10" t="s">
        <v>202</v>
      </c>
      <c r="C49" s="584">
        <v>1172779874</v>
      </c>
      <c r="D49" s="585">
        <v>1189898893</v>
      </c>
    </row>
    <row r="50" spans="1:4" s="15" customFormat="1" ht="15.75" customHeight="1" hidden="1">
      <c r="A50" s="9" t="s">
        <v>252</v>
      </c>
      <c r="B50" s="10" t="s">
        <v>203</v>
      </c>
      <c r="C50" s="584">
        <v>0</v>
      </c>
      <c r="D50" s="585">
        <v>0</v>
      </c>
    </row>
    <row r="51" spans="1:4" s="15" customFormat="1" ht="15.75" customHeight="1" hidden="1">
      <c r="A51" s="9" t="s">
        <v>653</v>
      </c>
      <c r="B51" s="10" t="s">
        <v>204</v>
      </c>
      <c r="C51" s="584">
        <v>16128422</v>
      </c>
      <c r="D51" s="585"/>
    </row>
    <row r="52" spans="1:4" s="15" customFormat="1" ht="15.75" customHeight="1">
      <c r="A52" s="9" t="s">
        <v>253</v>
      </c>
      <c r="B52" s="10" t="s">
        <v>203</v>
      </c>
      <c r="C52" s="584">
        <v>-164703648</v>
      </c>
      <c r="D52" s="585">
        <v>-105317439</v>
      </c>
    </row>
    <row r="53" spans="1:4" s="15" customFormat="1" ht="15.75" customHeight="1">
      <c r="A53" s="9" t="s">
        <v>254</v>
      </c>
      <c r="B53" s="10" t="s">
        <v>204</v>
      </c>
      <c r="C53" s="584">
        <v>0</v>
      </c>
      <c r="D53" s="585">
        <v>0</v>
      </c>
    </row>
    <row r="54" spans="1:4" s="15" customFormat="1" ht="15.75" customHeight="1">
      <c r="A54" s="9" t="s">
        <v>255</v>
      </c>
      <c r="B54" s="10" t="s">
        <v>205</v>
      </c>
      <c r="C54" s="584">
        <v>10755383</v>
      </c>
      <c r="D54" s="585">
        <v>88897410</v>
      </c>
    </row>
    <row r="55" spans="1:4" s="583" customFormat="1" ht="15.75" customHeight="1">
      <c r="A55" s="569" t="s">
        <v>663</v>
      </c>
      <c r="B55" s="582" t="s">
        <v>206</v>
      </c>
      <c r="C55" s="586">
        <f>+C49+C50+C51+C52+C53+C54</f>
        <v>1034960031</v>
      </c>
      <c r="D55" s="587">
        <f>+D49+D50+D51+D52+D53+D54</f>
        <v>1173478864</v>
      </c>
    </row>
    <row r="56" spans="1:4" s="15" customFormat="1" ht="15.75" customHeight="1">
      <c r="A56" s="9" t="s">
        <v>256</v>
      </c>
      <c r="B56" s="10" t="s">
        <v>207</v>
      </c>
      <c r="C56" s="588">
        <v>1238209</v>
      </c>
      <c r="D56" s="589">
        <v>889070</v>
      </c>
    </row>
    <row r="57" spans="1:4" s="15" customFormat="1" ht="15.75" customHeight="1">
      <c r="A57" s="9" t="s">
        <v>257</v>
      </c>
      <c r="B57" s="10" t="s">
        <v>208</v>
      </c>
      <c r="C57" s="588">
        <v>4110757</v>
      </c>
      <c r="D57" s="589">
        <v>4478662</v>
      </c>
    </row>
    <row r="58" spans="1:4" s="15" customFormat="1" ht="15.75" customHeight="1">
      <c r="A58" s="9" t="s">
        <v>258</v>
      </c>
      <c r="B58" s="10" t="s">
        <v>209</v>
      </c>
      <c r="C58" s="588">
        <v>1082333</v>
      </c>
      <c r="D58" s="589">
        <v>2921327</v>
      </c>
    </row>
    <row r="59" spans="1:4" s="583" customFormat="1" ht="15.75" customHeight="1">
      <c r="A59" s="569" t="s">
        <v>664</v>
      </c>
      <c r="B59" s="582" t="s">
        <v>210</v>
      </c>
      <c r="C59" s="586">
        <f>+C56+C57+C58</f>
        <v>6431299</v>
      </c>
      <c r="D59" s="587">
        <f>+D56+D57+D58</f>
        <v>8289059</v>
      </c>
    </row>
    <row r="60" spans="1:4" s="583" customFormat="1" ht="15.75" customHeight="1">
      <c r="A60" s="569" t="s">
        <v>260</v>
      </c>
      <c r="B60" s="582" t="s">
        <v>211</v>
      </c>
      <c r="C60" s="590">
        <v>0</v>
      </c>
      <c r="D60" s="591">
        <v>0</v>
      </c>
    </row>
    <row r="61" spans="1:4" s="583" customFormat="1" ht="15.75" customHeight="1">
      <c r="A61" s="569" t="s">
        <v>561</v>
      </c>
      <c r="B61" s="582" t="s">
        <v>212</v>
      </c>
      <c r="C61" s="592">
        <v>45138931</v>
      </c>
      <c r="D61" s="593">
        <v>119993727</v>
      </c>
    </row>
    <row r="62" spans="1:4" s="19" customFormat="1" ht="21.75" customHeight="1" thickBot="1">
      <c r="A62" s="573" t="s">
        <v>665</v>
      </c>
      <c r="B62" s="572" t="s">
        <v>213</v>
      </c>
      <c r="C62" s="575">
        <f>+C55+C59+C61</f>
        <v>1086530261</v>
      </c>
      <c r="D62" s="575">
        <f>+D55+D59+D61</f>
        <v>1301761650</v>
      </c>
    </row>
    <row r="63" spans="1:4" ht="15.75">
      <c r="A63" s="12"/>
      <c r="C63" s="13"/>
      <c r="D63" s="13"/>
    </row>
    <row r="64" spans="1:4" ht="15.75">
      <c r="A64" s="12"/>
      <c r="C64" s="13"/>
      <c r="D64" s="13"/>
    </row>
    <row r="65" spans="1:4" ht="15.75">
      <c r="A65" s="14"/>
      <c r="C65" s="13"/>
      <c r="D65" s="13"/>
    </row>
    <row r="66" spans="1:4" ht="15.75">
      <c r="A66" s="1261"/>
      <c r="B66" s="1261"/>
      <c r="C66" s="1261"/>
      <c r="D66" s="1261"/>
    </row>
    <row r="67" spans="1:4" ht="15.75">
      <c r="A67" s="1261"/>
      <c r="B67" s="1261"/>
      <c r="C67" s="1261"/>
      <c r="D67" s="1261"/>
    </row>
  </sheetData>
  <sheetProtection/>
  <mergeCells count="14">
    <mergeCell ref="A1:D1"/>
    <mergeCell ref="A2:D2"/>
    <mergeCell ref="A3:D3"/>
    <mergeCell ref="C5:D5"/>
    <mergeCell ref="A6:A7"/>
    <mergeCell ref="B6:B7"/>
    <mergeCell ref="C6:C7"/>
    <mergeCell ref="D6:D7"/>
    <mergeCell ref="A46:A47"/>
    <mergeCell ref="B46:B47"/>
    <mergeCell ref="C46:C47"/>
    <mergeCell ref="D46:D47"/>
    <mergeCell ref="A66:D66"/>
    <mergeCell ref="A67:D67"/>
  </mergeCells>
  <printOptions horizontalCentered="1"/>
  <pageMargins left="0.56" right="0.58" top="0.77" bottom="0.984251968503937" header="0.7874015748031497" footer="0.7874015748031497"/>
  <pageSetup fitToHeight="1" fitToWidth="1" horizontalDpi="600" verticalDpi="600" orientation="portrait" paperSize="9" scale="88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view="pageBreakPreview" zoomScaleSheetLayoutView="100" zoomScalePageLayoutView="0" workbookViewId="0" topLeftCell="A1">
      <selection activeCell="A6" sqref="A6:A7"/>
    </sheetView>
  </sheetViews>
  <sheetFormatPr defaultColWidth="10.375" defaultRowHeight="12.75"/>
  <cols>
    <col min="1" max="1" width="68.625" style="1" customWidth="1"/>
    <col min="2" max="2" width="6.125" style="2" customWidth="1"/>
    <col min="3" max="3" width="18.00390625" style="1" customWidth="1"/>
    <col min="4" max="4" width="17.125" style="1" customWidth="1"/>
    <col min="5" max="16384" width="10.375" style="1" customWidth="1"/>
  </cols>
  <sheetData>
    <row r="1" spans="1:4" ht="36.75" customHeight="1">
      <c r="A1" s="1260" t="s">
        <v>666</v>
      </c>
      <c r="B1" s="1264"/>
      <c r="C1" s="1264"/>
      <c r="D1" s="1264"/>
    </row>
    <row r="2" spans="1:4" ht="21" customHeight="1">
      <c r="A2" s="1260" t="s">
        <v>835</v>
      </c>
      <c r="B2" s="1260"/>
      <c r="C2" s="1260"/>
      <c r="D2" s="1260"/>
    </row>
    <row r="3" spans="1:4" ht="21" customHeight="1">
      <c r="A3" s="1260" t="s">
        <v>66</v>
      </c>
      <c r="B3" s="1260"/>
      <c r="C3" s="1260"/>
      <c r="D3" s="1260"/>
    </row>
    <row r="4" spans="1:4" ht="18.75" customHeight="1">
      <c r="A4" s="596"/>
      <c r="B4" s="597"/>
      <c r="C4" s="597"/>
      <c r="D4" s="626"/>
    </row>
    <row r="5" spans="1:4" ht="16.5" thickBot="1">
      <c r="A5" s="954" t="s">
        <v>953</v>
      </c>
      <c r="C5" s="1265" t="s">
        <v>630</v>
      </c>
      <c r="D5" s="1265"/>
    </row>
    <row r="6" spans="1:4" ht="15.75" customHeight="1">
      <c r="A6" s="1266" t="s">
        <v>594</v>
      </c>
      <c r="B6" s="1268" t="s">
        <v>154</v>
      </c>
      <c r="C6" s="1270" t="s">
        <v>82</v>
      </c>
      <c r="D6" s="1270" t="s">
        <v>551</v>
      </c>
    </row>
    <row r="7" spans="1:4" ht="11.25" customHeight="1">
      <c r="A7" s="1267"/>
      <c r="B7" s="1269"/>
      <c r="C7" s="1271"/>
      <c r="D7" s="1271"/>
    </row>
    <row r="8" spans="1:4" s="5" customFormat="1" ht="16.5" thickBot="1">
      <c r="A8" s="3" t="s">
        <v>197</v>
      </c>
      <c r="B8" s="4" t="s">
        <v>198</v>
      </c>
      <c r="C8" s="4" t="s">
        <v>199</v>
      </c>
      <c r="D8" s="4" t="s">
        <v>200</v>
      </c>
    </row>
    <row r="9" spans="1:4" s="8" customFormat="1" ht="15.75">
      <c r="A9" s="757" t="s">
        <v>667</v>
      </c>
      <c r="B9" s="7" t="s">
        <v>202</v>
      </c>
      <c r="C9" s="759">
        <v>74281251</v>
      </c>
      <c r="D9" s="759">
        <v>107383593</v>
      </c>
    </row>
    <row r="10" spans="1:4" s="8" customFormat="1" ht="15.75">
      <c r="A10" s="556" t="s">
        <v>668</v>
      </c>
      <c r="B10" s="18" t="s">
        <v>203</v>
      </c>
      <c r="C10" s="760">
        <v>5171903</v>
      </c>
      <c r="D10" s="760">
        <v>5827517</v>
      </c>
    </row>
    <row r="11" spans="1:4" s="8" customFormat="1" ht="15.75">
      <c r="A11" s="556" t="s">
        <v>669</v>
      </c>
      <c r="B11" s="18" t="s">
        <v>204</v>
      </c>
      <c r="C11" s="760">
        <v>4904380</v>
      </c>
      <c r="D11" s="760">
        <v>5206367</v>
      </c>
    </row>
    <row r="12" spans="1:4" s="566" customFormat="1" ht="15.75">
      <c r="A12" s="761" t="s">
        <v>670</v>
      </c>
      <c r="B12" s="762" t="s">
        <v>205</v>
      </c>
      <c r="C12" s="763">
        <f>SUM(C9:C11)</f>
        <v>84357534</v>
      </c>
      <c r="D12" s="763">
        <f>SUM(D9:D11)</f>
        <v>118417477</v>
      </c>
    </row>
    <row r="13" spans="1:4" s="8" customFormat="1" ht="15.75">
      <c r="A13" s="557" t="s">
        <v>671</v>
      </c>
      <c r="B13" s="18" t="s">
        <v>206</v>
      </c>
      <c r="C13" s="562">
        <v>115915497</v>
      </c>
      <c r="D13" s="562">
        <v>131157224</v>
      </c>
    </row>
    <row r="14" spans="1:4" s="8" customFormat="1" ht="15.75">
      <c r="A14" s="557" t="s">
        <v>672</v>
      </c>
      <c r="B14" s="18" t="s">
        <v>207</v>
      </c>
      <c r="C14" s="562">
        <v>50459351</v>
      </c>
      <c r="D14" s="562">
        <v>53610648</v>
      </c>
    </row>
    <row r="15" spans="1:4" s="8" customFormat="1" ht="15.75">
      <c r="A15" s="557" t="s">
        <v>673</v>
      </c>
      <c r="B15" s="18" t="s">
        <v>208</v>
      </c>
      <c r="C15" s="562">
        <v>5791144</v>
      </c>
      <c r="D15" s="562">
        <v>2442141</v>
      </c>
    </row>
    <row r="16" spans="1:4" s="8" customFormat="1" ht="15.75">
      <c r="A16" s="557" t="s">
        <v>674</v>
      </c>
      <c r="B16" s="18" t="s">
        <v>209</v>
      </c>
      <c r="C16" s="562">
        <v>3717968</v>
      </c>
      <c r="D16" s="562">
        <v>145211257</v>
      </c>
    </row>
    <row r="17" spans="1:4" s="566" customFormat="1" ht="15.75">
      <c r="A17" s="9" t="s">
        <v>675</v>
      </c>
      <c r="B17" s="762" t="s">
        <v>210</v>
      </c>
      <c r="C17" s="567">
        <f>SUM(C13:C16)</f>
        <v>175883960</v>
      </c>
      <c r="D17" s="567">
        <f>SUM(D13:D16)</f>
        <v>332421270</v>
      </c>
    </row>
    <row r="18" spans="1:4" s="8" customFormat="1" ht="15.75">
      <c r="A18" s="557" t="s">
        <v>676</v>
      </c>
      <c r="B18" s="18" t="s">
        <v>211</v>
      </c>
      <c r="C18" s="562">
        <v>5810673</v>
      </c>
      <c r="D18" s="562">
        <v>6578371</v>
      </c>
    </row>
    <row r="19" spans="1:4" s="566" customFormat="1" ht="15.75">
      <c r="A19" s="557" t="s">
        <v>677</v>
      </c>
      <c r="B19" s="568" t="s">
        <v>212</v>
      </c>
      <c r="C19" s="562">
        <v>27815719</v>
      </c>
      <c r="D19" s="562">
        <v>36200030</v>
      </c>
    </row>
    <row r="20" spans="1:4" s="564" customFormat="1" ht="15.75">
      <c r="A20" s="557" t="s">
        <v>678</v>
      </c>
      <c r="B20" s="18" t="s">
        <v>213</v>
      </c>
      <c r="C20" s="562">
        <v>659031</v>
      </c>
      <c r="D20" s="562">
        <v>571556</v>
      </c>
    </row>
    <row r="21" spans="1:4" s="566" customFormat="1" ht="15.75">
      <c r="A21" s="9" t="s">
        <v>679</v>
      </c>
      <c r="B21" s="762" t="s">
        <v>214</v>
      </c>
      <c r="C21" s="567">
        <f>SUM(C18:C20)</f>
        <v>34285423</v>
      </c>
      <c r="D21" s="567">
        <f>SUM(D18:D20)</f>
        <v>43349957</v>
      </c>
    </row>
    <row r="22" spans="1:4" s="566" customFormat="1" ht="15.75">
      <c r="A22" s="557" t="s">
        <v>680</v>
      </c>
      <c r="B22" s="568" t="s">
        <v>215</v>
      </c>
      <c r="C22" s="562">
        <v>32597834</v>
      </c>
      <c r="D22" s="562">
        <v>34422391</v>
      </c>
    </row>
    <row r="23" spans="1:4" s="8" customFormat="1" ht="15.75">
      <c r="A23" s="557" t="s">
        <v>681</v>
      </c>
      <c r="B23" s="568" t="s">
        <v>216</v>
      </c>
      <c r="C23" s="562">
        <v>20880491</v>
      </c>
      <c r="D23" s="562">
        <v>19038623</v>
      </c>
    </row>
    <row r="24" spans="1:4" s="8" customFormat="1" ht="15.75">
      <c r="A24" s="557" t="s">
        <v>682</v>
      </c>
      <c r="B24" s="568" t="s">
        <v>217</v>
      </c>
      <c r="C24" s="562">
        <v>11544300</v>
      </c>
      <c r="D24" s="562">
        <v>10466690</v>
      </c>
    </row>
    <row r="25" spans="1:4" s="566" customFormat="1" ht="15.75">
      <c r="A25" s="9" t="s">
        <v>683</v>
      </c>
      <c r="B25" s="762" t="s">
        <v>218</v>
      </c>
      <c r="C25" s="567">
        <f>SUM(C22:C24)</f>
        <v>65022625</v>
      </c>
      <c r="D25" s="567">
        <f>SUM(D22:D24)</f>
        <v>63927704</v>
      </c>
    </row>
    <row r="26" spans="1:4" s="566" customFormat="1" ht="15.75">
      <c r="A26" s="9" t="s">
        <v>684</v>
      </c>
      <c r="B26" s="762" t="s">
        <v>219</v>
      </c>
      <c r="C26" s="567">
        <v>42027995</v>
      </c>
      <c r="D26" s="567">
        <v>50402489</v>
      </c>
    </row>
    <row r="27" spans="1:4" s="566" customFormat="1" ht="15.75">
      <c r="A27" s="9" t="s">
        <v>685</v>
      </c>
      <c r="B27" s="762" t="s">
        <v>220</v>
      </c>
      <c r="C27" s="567">
        <v>141129203</v>
      </c>
      <c r="D27" s="567">
        <v>202969079</v>
      </c>
    </row>
    <row r="28" spans="1:4" s="764" customFormat="1" ht="19.5" customHeight="1">
      <c r="A28" s="569" t="s">
        <v>686</v>
      </c>
      <c r="B28" s="769" t="s">
        <v>221</v>
      </c>
      <c r="C28" s="570">
        <f>C12+C17-C21-C25-C26-C27</f>
        <v>-22223752</v>
      </c>
      <c r="D28" s="570">
        <f>D12+D17-D21-D25-D26-D27</f>
        <v>90189518</v>
      </c>
    </row>
    <row r="29" spans="1:4" s="566" customFormat="1" ht="15.75">
      <c r="A29" s="557" t="s">
        <v>687</v>
      </c>
      <c r="B29" s="568" t="s">
        <v>222</v>
      </c>
      <c r="C29" s="563">
        <v>4120</v>
      </c>
      <c r="D29" s="563">
        <v>809</v>
      </c>
    </row>
    <row r="30" spans="1:4" s="566" customFormat="1" ht="15.75">
      <c r="A30" s="9" t="s">
        <v>688</v>
      </c>
      <c r="B30" s="762" t="s">
        <v>223</v>
      </c>
      <c r="C30" s="567">
        <f>C29</f>
        <v>4120</v>
      </c>
      <c r="D30" s="567">
        <f>D29</f>
        <v>809</v>
      </c>
    </row>
    <row r="31" spans="1:4" s="8" customFormat="1" ht="15.75">
      <c r="A31" s="556" t="s">
        <v>689</v>
      </c>
      <c r="B31" s="18" t="s">
        <v>224</v>
      </c>
      <c r="C31" s="760">
        <v>0</v>
      </c>
      <c r="D31" s="760">
        <v>0</v>
      </c>
    </row>
    <row r="32" spans="1:4" s="566" customFormat="1" ht="15.75">
      <c r="A32" s="9" t="s">
        <v>690</v>
      </c>
      <c r="B32" s="762" t="s">
        <v>225</v>
      </c>
      <c r="C32" s="567">
        <f>C31</f>
        <v>0</v>
      </c>
      <c r="D32" s="567">
        <f>D31</f>
        <v>0</v>
      </c>
    </row>
    <row r="33" spans="1:4" s="764" customFormat="1" ht="18" customHeight="1">
      <c r="A33" s="770" t="s">
        <v>691</v>
      </c>
      <c r="B33" s="771" t="s">
        <v>226</v>
      </c>
      <c r="C33" s="772">
        <f>C30-C32</f>
        <v>4120</v>
      </c>
      <c r="D33" s="772">
        <f>D30-D32</f>
        <v>809</v>
      </c>
    </row>
    <row r="34" spans="1:4" s="768" customFormat="1" ht="21.75" customHeight="1">
      <c r="A34" s="765" t="s">
        <v>692</v>
      </c>
      <c r="B34" s="766" t="s">
        <v>227</v>
      </c>
      <c r="C34" s="767">
        <f>C28+C33</f>
        <v>-22219632</v>
      </c>
      <c r="D34" s="767">
        <f>D28+D33</f>
        <v>90190327</v>
      </c>
    </row>
    <row r="35" spans="1:4" ht="15.75">
      <c r="A35" s="12"/>
      <c r="C35" s="13"/>
      <c r="D35" s="13"/>
    </row>
    <row r="36" spans="1:4" ht="15.75">
      <c r="A36" s="12"/>
      <c r="C36" s="13"/>
      <c r="D36" s="13"/>
    </row>
    <row r="37" spans="1:4" ht="15.75">
      <c r="A37" s="14"/>
      <c r="C37" s="13"/>
      <c r="D37" s="13"/>
    </row>
    <row r="38" spans="1:4" ht="15.75">
      <c r="A38" s="1261"/>
      <c r="B38" s="1261"/>
      <c r="C38" s="1261"/>
      <c r="D38" s="1261"/>
    </row>
    <row r="39" spans="1:4" ht="15.75">
      <c r="A39" s="1261"/>
      <c r="B39" s="1261"/>
      <c r="C39" s="1261"/>
      <c r="D39" s="1261"/>
    </row>
  </sheetData>
  <sheetProtection/>
  <mergeCells count="10">
    <mergeCell ref="A38:D38"/>
    <mergeCell ref="A39:D39"/>
    <mergeCell ref="A1:D1"/>
    <mergeCell ref="A2:D2"/>
    <mergeCell ref="A3:D3"/>
    <mergeCell ref="C5:D5"/>
    <mergeCell ref="A6:A7"/>
    <mergeCell ref="B6:B7"/>
    <mergeCell ref="C6:C7"/>
    <mergeCell ref="D6:D7"/>
  </mergeCells>
  <printOptions horizontalCentered="1"/>
  <pageMargins left="0.56" right="0.58" top="0.77" bottom="0.984251968503937" header="0.7874015748031497" footer="0.7874015748031497"/>
  <pageSetup fitToHeight="1" fitToWidth="1" horizontalDpi="600" verticalDpi="600" orientation="portrait" paperSize="9" scale="92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view="pageBreakPreview" zoomScaleSheetLayoutView="100" zoomScalePageLayoutView="0" workbookViewId="0" topLeftCell="A1">
      <selection activeCell="A6" sqref="A6:A7"/>
    </sheetView>
  </sheetViews>
  <sheetFormatPr defaultColWidth="10.375" defaultRowHeight="12.75"/>
  <cols>
    <col min="1" max="1" width="68.625" style="1" customWidth="1"/>
    <col min="2" max="2" width="6.125" style="2" customWidth="1"/>
    <col min="3" max="3" width="18.00390625" style="1" customWidth="1"/>
    <col min="4" max="4" width="17.125" style="1" customWidth="1"/>
    <col min="5" max="16384" width="10.375" style="1" customWidth="1"/>
  </cols>
  <sheetData>
    <row r="1" spans="1:4" ht="36.75" customHeight="1">
      <c r="A1" s="1260" t="s">
        <v>666</v>
      </c>
      <c r="B1" s="1264"/>
      <c r="C1" s="1264"/>
      <c r="D1" s="1264"/>
    </row>
    <row r="2" spans="1:4" ht="21" customHeight="1">
      <c r="A2" s="1260" t="s">
        <v>835</v>
      </c>
      <c r="B2" s="1260"/>
      <c r="C2" s="1260"/>
      <c r="D2" s="1260"/>
    </row>
    <row r="3" spans="1:4" ht="21" customHeight="1">
      <c r="A3" s="1260" t="s">
        <v>149</v>
      </c>
      <c r="B3" s="1260"/>
      <c r="C3" s="1260"/>
      <c r="D3" s="1260"/>
    </row>
    <row r="4" spans="1:4" ht="18.75" customHeight="1">
      <c r="A4" s="596"/>
      <c r="B4" s="597"/>
      <c r="C4" s="597"/>
      <c r="D4" s="626"/>
    </row>
    <row r="5" spans="1:4" ht="16.5" thickBot="1">
      <c r="A5" s="954" t="s">
        <v>954</v>
      </c>
      <c r="C5" s="1265" t="s">
        <v>630</v>
      </c>
      <c r="D5" s="1265"/>
    </row>
    <row r="6" spans="1:4" ht="15.75" customHeight="1">
      <c r="A6" s="1266" t="s">
        <v>594</v>
      </c>
      <c r="B6" s="1268" t="s">
        <v>154</v>
      </c>
      <c r="C6" s="1270" t="s">
        <v>82</v>
      </c>
      <c r="D6" s="1270" t="s">
        <v>551</v>
      </c>
    </row>
    <row r="7" spans="1:4" ht="11.25" customHeight="1">
      <c r="A7" s="1267"/>
      <c r="B7" s="1269"/>
      <c r="C7" s="1271"/>
      <c r="D7" s="1271"/>
    </row>
    <row r="8" spans="1:4" s="5" customFormat="1" ht="16.5" thickBot="1">
      <c r="A8" s="3" t="s">
        <v>197</v>
      </c>
      <c r="B8" s="4" t="s">
        <v>198</v>
      </c>
      <c r="C8" s="4" t="s">
        <v>199</v>
      </c>
      <c r="D8" s="4" t="s">
        <v>200</v>
      </c>
    </row>
    <row r="9" spans="1:4" s="8" customFormat="1" ht="15.75">
      <c r="A9" s="757" t="s">
        <v>667</v>
      </c>
      <c r="B9" s="7" t="s">
        <v>202</v>
      </c>
      <c r="C9" s="759">
        <v>0</v>
      </c>
      <c r="D9" s="759">
        <v>0</v>
      </c>
    </row>
    <row r="10" spans="1:4" s="8" customFormat="1" ht="15.75">
      <c r="A10" s="556" t="s">
        <v>668</v>
      </c>
      <c r="B10" s="18" t="s">
        <v>203</v>
      </c>
      <c r="C10" s="760">
        <v>12917085</v>
      </c>
      <c r="D10" s="760">
        <v>15034387</v>
      </c>
    </row>
    <row r="11" spans="1:4" s="8" customFormat="1" ht="15.75">
      <c r="A11" s="556" t="s">
        <v>669</v>
      </c>
      <c r="B11" s="18" t="s">
        <v>204</v>
      </c>
      <c r="C11" s="760">
        <v>183758</v>
      </c>
      <c r="D11" s="760">
        <v>0</v>
      </c>
    </row>
    <row r="12" spans="1:4" s="566" customFormat="1" ht="15.75">
      <c r="A12" s="761" t="s">
        <v>670</v>
      </c>
      <c r="B12" s="762" t="s">
        <v>205</v>
      </c>
      <c r="C12" s="763">
        <f>SUM(C9:C11)</f>
        <v>13100843</v>
      </c>
      <c r="D12" s="763">
        <f>SUM(D9:D11)</f>
        <v>15034387</v>
      </c>
    </row>
    <row r="13" spans="1:4" s="8" customFormat="1" ht="15.75">
      <c r="A13" s="557" t="s">
        <v>671</v>
      </c>
      <c r="B13" s="18" t="s">
        <v>206</v>
      </c>
      <c r="C13" s="562">
        <v>66863824</v>
      </c>
      <c r="D13" s="562">
        <v>69414762</v>
      </c>
    </row>
    <row r="14" spans="1:4" s="8" customFormat="1" ht="15.75">
      <c r="A14" s="557" t="s">
        <v>672</v>
      </c>
      <c r="B14" s="18" t="s">
        <v>207</v>
      </c>
      <c r="C14" s="562">
        <v>6460700</v>
      </c>
      <c r="D14" s="562">
        <v>15791142</v>
      </c>
    </row>
    <row r="15" spans="1:4" s="8" customFormat="1" ht="15.75">
      <c r="A15" s="557" t="s">
        <v>673</v>
      </c>
      <c r="B15" s="18" t="s">
        <v>208</v>
      </c>
      <c r="C15" s="562">
        <v>0</v>
      </c>
      <c r="D15" s="562">
        <v>0</v>
      </c>
    </row>
    <row r="16" spans="1:4" s="8" customFormat="1" ht="15.75">
      <c r="A16" s="557" t="s">
        <v>674</v>
      </c>
      <c r="B16" s="18" t="s">
        <v>209</v>
      </c>
      <c r="C16" s="562">
        <v>11000</v>
      </c>
      <c r="D16" s="562">
        <v>4177</v>
      </c>
    </row>
    <row r="17" spans="1:4" s="566" customFormat="1" ht="15.75">
      <c r="A17" s="9" t="s">
        <v>675</v>
      </c>
      <c r="B17" s="762" t="s">
        <v>210</v>
      </c>
      <c r="C17" s="567">
        <f>SUM(C13:C16)</f>
        <v>73335524</v>
      </c>
      <c r="D17" s="567">
        <f>SUM(D13:D16)</f>
        <v>85210081</v>
      </c>
    </row>
    <row r="18" spans="1:4" s="8" customFormat="1" ht="15.75">
      <c r="A18" s="557" t="s">
        <v>676</v>
      </c>
      <c r="B18" s="18" t="s">
        <v>211</v>
      </c>
      <c r="C18" s="562">
        <v>18152985</v>
      </c>
      <c r="D18" s="562">
        <v>20389043</v>
      </c>
    </row>
    <row r="19" spans="1:4" s="566" customFormat="1" ht="15.75">
      <c r="A19" s="557" t="s">
        <v>677</v>
      </c>
      <c r="B19" s="568" t="s">
        <v>212</v>
      </c>
      <c r="C19" s="562">
        <v>7338406</v>
      </c>
      <c r="D19" s="562">
        <v>6910682</v>
      </c>
    </row>
    <row r="20" spans="1:4" s="564" customFormat="1" ht="15.75">
      <c r="A20" s="557" t="s">
        <v>678</v>
      </c>
      <c r="B20" s="18" t="s">
        <v>213</v>
      </c>
      <c r="C20" s="562">
        <v>131941</v>
      </c>
      <c r="D20" s="562">
        <v>18840</v>
      </c>
    </row>
    <row r="21" spans="1:4" s="566" customFormat="1" ht="15.75">
      <c r="A21" s="9" t="s">
        <v>679</v>
      </c>
      <c r="B21" s="762" t="s">
        <v>214</v>
      </c>
      <c r="C21" s="567">
        <f>SUM(C18:C20)</f>
        <v>25623332</v>
      </c>
      <c r="D21" s="567">
        <f>SUM(D18:D20)</f>
        <v>27318565</v>
      </c>
    </row>
    <row r="22" spans="1:4" s="566" customFormat="1" ht="15.75">
      <c r="A22" s="557" t="s">
        <v>680</v>
      </c>
      <c r="B22" s="568" t="s">
        <v>215</v>
      </c>
      <c r="C22" s="562">
        <v>42625234</v>
      </c>
      <c r="D22" s="562">
        <v>50838070</v>
      </c>
    </row>
    <row r="23" spans="1:4" s="8" customFormat="1" ht="15.75">
      <c r="A23" s="557" t="s">
        <v>681</v>
      </c>
      <c r="B23" s="568" t="s">
        <v>216</v>
      </c>
      <c r="C23" s="562">
        <v>6455235</v>
      </c>
      <c r="D23" s="562">
        <v>8974457</v>
      </c>
    </row>
    <row r="24" spans="1:4" s="8" customFormat="1" ht="15.75">
      <c r="A24" s="557" t="s">
        <v>682</v>
      </c>
      <c r="B24" s="568" t="s">
        <v>217</v>
      </c>
      <c r="C24" s="562">
        <v>10873308</v>
      </c>
      <c r="D24" s="562">
        <v>11723936</v>
      </c>
    </row>
    <row r="25" spans="1:4" s="566" customFormat="1" ht="15.75">
      <c r="A25" s="9" t="s">
        <v>683</v>
      </c>
      <c r="B25" s="762" t="s">
        <v>218</v>
      </c>
      <c r="C25" s="567">
        <f>SUM(C22:C24)</f>
        <v>59953777</v>
      </c>
      <c r="D25" s="567">
        <f>SUM(D22:D24)</f>
        <v>71536463</v>
      </c>
    </row>
    <row r="26" spans="1:4" s="566" customFormat="1" ht="15.75">
      <c r="A26" s="9" t="s">
        <v>684</v>
      </c>
      <c r="B26" s="762" t="s">
        <v>219</v>
      </c>
      <c r="C26" s="567">
        <v>618162</v>
      </c>
      <c r="D26" s="567">
        <v>131860</v>
      </c>
    </row>
    <row r="27" spans="1:4" s="566" customFormat="1" ht="15.75">
      <c r="A27" s="9" t="s">
        <v>685</v>
      </c>
      <c r="B27" s="762" t="s">
        <v>220</v>
      </c>
      <c r="C27" s="567">
        <v>1694663</v>
      </c>
      <c r="D27" s="567">
        <v>2082907</v>
      </c>
    </row>
    <row r="28" spans="1:4" s="764" customFormat="1" ht="18.75" customHeight="1">
      <c r="A28" s="569" t="s">
        <v>686</v>
      </c>
      <c r="B28" s="769" t="s">
        <v>221</v>
      </c>
      <c r="C28" s="570">
        <f>C12+C17-C21-C25-C26-C27</f>
        <v>-1453567</v>
      </c>
      <c r="D28" s="570">
        <f>D12+D17-D21-D25-D26-D27</f>
        <v>-825327</v>
      </c>
    </row>
    <row r="29" spans="1:4" s="566" customFormat="1" ht="15.75">
      <c r="A29" s="557" t="s">
        <v>693</v>
      </c>
      <c r="B29" s="568" t="s">
        <v>222</v>
      </c>
      <c r="C29" s="563">
        <v>0</v>
      </c>
      <c r="D29" s="563">
        <v>0</v>
      </c>
    </row>
    <row r="30" spans="1:4" s="566" customFormat="1" ht="15.75">
      <c r="A30" s="557" t="s">
        <v>687</v>
      </c>
      <c r="B30" s="568" t="s">
        <v>223</v>
      </c>
      <c r="C30" s="563">
        <v>171</v>
      </c>
      <c r="D30" s="563">
        <v>18</v>
      </c>
    </row>
    <row r="31" spans="1:4" s="566" customFormat="1" ht="15.75">
      <c r="A31" s="9" t="s">
        <v>688</v>
      </c>
      <c r="B31" s="762" t="s">
        <v>224</v>
      </c>
      <c r="C31" s="567">
        <f>SUM(C29:C30)</f>
        <v>171</v>
      </c>
      <c r="D31" s="567">
        <f>SUM(D29:D30)</f>
        <v>18</v>
      </c>
    </row>
    <row r="32" spans="1:4" s="8" customFormat="1" ht="15.75">
      <c r="A32" s="556" t="s">
        <v>689</v>
      </c>
      <c r="B32" s="18" t="s">
        <v>225</v>
      </c>
      <c r="C32" s="760">
        <v>0</v>
      </c>
      <c r="D32" s="760">
        <v>0</v>
      </c>
    </row>
    <row r="33" spans="1:4" s="566" customFormat="1" ht="15.75">
      <c r="A33" s="9" t="s">
        <v>690</v>
      </c>
      <c r="B33" s="762" t="s">
        <v>226</v>
      </c>
      <c r="C33" s="567">
        <f>C32</f>
        <v>0</v>
      </c>
      <c r="D33" s="567">
        <f>D32</f>
        <v>0</v>
      </c>
    </row>
    <row r="34" spans="1:4" s="764" customFormat="1" ht="18" customHeight="1">
      <c r="A34" s="770" t="s">
        <v>691</v>
      </c>
      <c r="B34" s="771" t="s">
        <v>227</v>
      </c>
      <c r="C34" s="772">
        <f>C31-C33</f>
        <v>171</v>
      </c>
      <c r="D34" s="772">
        <f>D31-D33</f>
        <v>18</v>
      </c>
    </row>
    <row r="35" spans="1:4" s="768" customFormat="1" ht="21.75" customHeight="1">
      <c r="A35" s="765" t="s">
        <v>692</v>
      </c>
      <c r="B35" s="766" t="s">
        <v>228</v>
      </c>
      <c r="C35" s="767">
        <f>C28+C34</f>
        <v>-1453396</v>
      </c>
      <c r="D35" s="767">
        <f>D28+D34</f>
        <v>-825309</v>
      </c>
    </row>
    <row r="36" spans="1:4" ht="15.75">
      <c r="A36" s="12"/>
      <c r="C36" s="13"/>
      <c r="D36" s="13"/>
    </row>
    <row r="37" spans="1:4" ht="15.75">
      <c r="A37" s="12"/>
      <c r="C37" s="13"/>
      <c r="D37" s="13"/>
    </row>
    <row r="38" spans="1:4" ht="15.75">
      <c r="A38" s="14"/>
      <c r="C38" s="13"/>
      <c r="D38" s="13"/>
    </row>
    <row r="39" spans="1:4" ht="15.75">
      <c r="A39" s="1261"/>
      <c r="B39" s="1261"/>
      <c r="C39" s="1261"/>
      <c r="D39" s="1261"/>
    </row>
    <row r="40" spans="1:4" ht="15.75">
      <c r="A40" s="1261"/>
      <c r="B40" s="1261"/>
      <c r="C40" s="1261"/>
      <c r="D40" s="1261"/>
    </row>
  </sheetData>
  <sheetProtection/>
  <mergeCells count="10">
    <mergeCell ref="A39:D39"/>
    <mergeCell ref="A40:D40"/>
    <mergeCell ref="A1:D1"/>
    <mergeCell ref="A2:D2"/>
    <mergeCell ref="A3:D3"/>
    <mergeCell ref="C5:D5"/>
    <mergeCell ref="A6:A7"/>
    <mergeCell ref="B6:B7"/>
    <mergeCell ref="C6:C7"/>
    <mergeCell ref="D6:D7"/>
  </mergeCells>
  <printOptions horizontalCentered="1"/>
  <pageMargins left="0.56" right="0.58" top="0.77" bottom="0.984251968503937" header="0.7874015748031497" footer="0.7874015748031497"/>
  <pageSetup fitToHeight="1" fitToWidth="1" horizontalDpi="600" verticalDpi="600" orientation="portrait" paperSize="9" scale="92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view="pageBreakPreview" zoomScaleSheetLayoutView="100" zoomScalePageLayoutView="0" workbookViewId="0" topLeftCell="A1">
      <selection activeCell="A6" sqref="A6:A7"/>
    </sheetView>
  </sheetViews>
  <sheetFormatPr defaultColWidth="10.375" defaultRowHeight="12.75"/>
  <cols>
    <col min="1" max="1" width="68.625" style="1" customWidth="1"/>
    <col min="2" max="2" width="6.125" style="2" customWidth="1"/>
    <col min="3" max="3" width="18.00390625" style="1" customWidth="1"/>
    <col min="4" max="4" width="17.125" style="1" customWidth="1"/>
    <col min="5" max="16384" width="10.375" style="1" customWidth="1"/>
  </cols>
  <sheetData>
    <row r="1" spans="1:4" ht="36.75" customHeight="1">
      <c r="A1" s="1260" t="s">
        <v>666</v>
      </c>
      <c r="B1" s="1264"/>
      <c r="C1" s="1264"/>
      <c r="D1" s="1264"/>
    </row>
    <row r="2" spans="1:4" ht="21" customHeight="1">
      <c r="A2" s="1260" t="s">
        <v>835</v>
      </c>
      <c r="B2" s="1260"/>
      <c r="C2" s="1260"/>
      <c r="D2" s="1260"/>
    </row>
    <row r="3" spans="1:4" ht="21" customHeight="1">
      <c r="A3" s="1260" t="s">
        <v>823</v>
      </c>
      <c r="B3" s="1260"/>
      <c r="C3" s="1260"/>
      <c r="D3" s="1260"/>
    </row>
    <row r="4" spans="1:4" ht="18.75" customHeight="1">
      <c r="A4" s="596"/>
      <c r="B4" s="597"/>
      <c r="C4" s="597"/>
      <c r="D4" s="626"/>
    </row>
    <row r="5" spans="1:4" ht="16.5" thickBot="1">
      <c r="A5" s="954" t="s">
        <v>955</v>
      </c>
      <c r="C5" s="1265" t="s">
        <v>630</v>
      </c>
      <c r="D5" s="1265"/>
    </row>
    <row r="6" spans="1:4" ht="15.75" customHeight="1">
      <c r="A6" s="1266" t="s">
        <v>594</v>
      </c>
      <c r="B6" s="1268" t="s">
        <v>154</v>
      </c>
      <c r="C6" s="1270" t="s">
        <v>82</v>
      </c>
      <c r="D6" s="1270" t="s">
        <v>551</v>
      </c>
    </row>
    <row r="7" spans="1:4" ht="11.25" customHeight="1">
      <c r="A7" s="1267"/>
      <c r="B7" s="1269"/>
      <c r="C7" s="1271"/>
      <c r="D7" s="1271"/>
    </row>
    <row r="8" spans="1:4" s="5" customFormat="1" ht="16.5" thickBot="1">
      <c r="A8" s="3" t="s">
        <v>197</v>
      </c>
      <c r="B8" s="4" t="s">
        <v>198</v>
      </c>
      <c r="C8" s="4" t="s">
        <v>199</v>
      </c>
      <c r="D8" s="4" t="s">
        <v>200</v>
      </c>
    </row>
    <row r="9" spans="1:4" s="8" customFormat="1" ht="15.75">
      <c r="A9" s="757" t="s">
        <v>667</v>
      </c>
      <c r="B9" s="7" t="s">
        <v>202</v>
      </c>
      <c r="C9" s="759">
        <v>0</v>
      </c>
      <c r="D9" s="759">
        <v>0</v>
      </c>
    </row>
    <row r="10" spans="1:4" s="8" customFormat="1" ht="15.75">
      <c r="A10" s="556" t="s">
        <v>668</v>
      </c>
      <c r="B10" s="18" t="s">
        <v>203</v>
      </c>
      <c r="C10" s="760">
        <v>0</v>
      </c>
      <c r="D10" s="760">
        <v>0</v>
      </c>
    </row>
    <row r="11" spans="1:4" s="8" customFormat="1" ht="15.75">
      <c r="A11" s="556" t="s">
        <v>669</v>
      </c>
      <c r="B11" s="18" t="s">
        <v>204</v>
      </c>
      <c r="C11" s="760">
        <v>0</v>
      </c>
      <c r="D11" s="760">
        <v>0</v>
      </c>
    </row>
    <row r="12" spans="1:4" s="566" customFormat="1" ht="15.75">
      <c r="A12" s="761" t="s">
        <v>670</v>
      </c>
      <c r="B12" s="762" t="s">
        <v>205</v>
      </c>
      <c r="C12" s="763">
        <f>SUM(C9:C11)</f>
        <v>0</v>
      </c>
      <c r="D12" s="763">
        <f>SUM(D9:D11)</f>
        <v>0</v>
      </c>
    </row>
    <row r="13" spans="1:4" s="8" customFormat="1" ht="15.75">
      <c r="A13" s="557" t="s">
        <v>671</v>
      </c>
      <c r="B13" s="18" t="s">
        <v>206</v>
      </c>
      <c r="C13" s="562">
        <v>0</v>
      </c>
      <c r="D13" s="562">
        <v>3259128</v>
      </c>
    </row>
    <row r="14" spans="1:4" s="8" customFormat="1" ht="15.75">
      <c r="A14" s="557" t="s">
        <v>672</v>
      </c>
      <c r="B14" s="18" t="s">
        <v>207</v>
      </c>
      <c r="C14" s="562">
        <v>0</v>
      </c>
      <c r="D14" s="562">
        <v>0</v>
      </c>
    </row>
    <row r="15" spans="1:4" s="8" customFormat="1" ht="15.75">
      <c r="A15" s="557" t="s">
        <v>673</v>
      </c>
      <c r="B15" s="18" t="s">
        <v>208</v>
      </c>
      <c r="C15" s="562">
        <v>0</v>
      </c>
      <c r="D15" s="562">
        <v>0</v>
      </c>
    </row>
    <row r="16" spans="1:4" s="8" customFormat="1" ht="15.75">
      <c r="A16" s="557" t="s">
        <v>674</v>
      </c>
      <c r="B16" s="18" t="s">
        <v>209</v>
      </c>
      <c r="C16" s="562">
        <v>0</v>
      </c>
      <c r="D16" s="562">
        <v>1260</v>
      </c>
    </row>
    <row r="17" spans="1:4" s="566" customFormat="1" ht="15.75">
      <c r="A17" s="9" t="s">
        <v>675</v>
      </c>
      <c r="B17" s="762" t="s">
        <v>210</v>
      </c>
      <c r="C17" s="567">
        <f>SUM(C13:C16)</f>
        <v>0</v>
      </c>
      <c r="D17" s="567">
        <f>SUM(D13:D16)</f>
        <v>3260388</v>
      </c>
    </row>
    <row r="18" spans="1:4" s="8" customFormat="1" ht="15.75">
      <c r="A18" s="557" t="s">
        <v>676</v>
      </c>
      <c r="B18" s="18" t="s">
        <v>211</v>
      </c>
      <c r="C18" s="562">
        <v>0</v>
      </c>
      <c r="D18" s="562">
        <v>132265</v>
      </c>
    </row>
    <row r="19" spans="1:4" s="566" customFormat="1" ht="15.75">
      <c r="A19" s="557" t="s">
        <v>677</v>
      </c>
      <c r="B19" s="568" t="s">
        <v>212</v>
      </c>
      <c r="C19" s="562">
        <v>0</v>
      </c>
      <c r="D19" s="562">
        <v>67117</v>
      </c>
    </row>
    <row r="20" spans="1:4" s="564" customFormat="1" ht="15.75">
      <c r="A20" s="557" t="s">
        <v>678</v>
      </c>
      <c r="B20" s="18" t="s">
        <v>213</v>
      </c>
      <c r="C20" s="562">
        <v>0</v>
      </c>
      <c r="D20" s="562">
        <v>0</v>
      </c>
    </row>
    <row r="21" spans="1:4" s="566" customFormat="1" ht="15.75">
      <c r="A21" s="9" t="s">
        <v>679</v>
      </c>
      <c r="B21" s="762" t="s">
        <v>214</v>
      </c>
      <c r="C21" s="567">
        <f>SUM(C18:C20)</f>
        <v>0</v>
      </c>
      <c r="D21" s="567">
        <f>SUM(D18:D20)</f>
        <v>199382</v>
      </c>
    </row>
    <row r="22" spans="1:4" s="566" customFormat="1" ht="15.75">
      <c r="A22" s="557" t="s">
        <v>680</v>
      </c>
      <c r="B22" s="568" t="s">
        <v>215</v>
      </c>
      <c r="C22" s="562">
        <v>0</v>
      </c>
      <c r="D22" s="562">
        <v>2596324</v>
      </c>
    </row>
    <row r="23" spans="1:4" s="8" customFormat="1" ht="15.75">
      <c r="A23" s="557" t="s">
        <v>681</v>
      </c>
      <c r="B23" s="568" t="s">
        <v>216</v>
      </c>
      <c r="C23" s="562">
        <v>0</v>
      </c>
      <c r="D23" s="562">
        <v>270260</v>
      </c>
    </row>
    <row r="24" spans="1:4" s="8" customFormat="1" ht="15.75">
      <c r="A24" s="557" t="s">
        <v>682</v>
      </c>
      <c r="B24" s="568" t="s">
        <v>217</v>
      </c>
      <c r="C24" s="562">
        <v>0</v>
      </c>
      <c r="D24" s="562">
        <v>537297</v>
      </c>
    </row>
    <row r="25" spans="1:4" s="566" customFormat="1" ht="15.75">
      <c r="A25" s="9" t="s">
        <v>683</v>
      </c>
      <c r="B25" s="762" t="s">
        <v>218</v>
      </c>
      <c r="C25" s="567">
        <f>SUM(C22:C24)</f>
        <v>0</v>
      </c>
      <c r="D25" s="567">
        <f>SUM(D22:D24)</f>
        <v>3403881</v>
      </c>
    </row>
    <row r="26" spans="1:4" s="566" customFormat="1" ht="15.75">
      <c r="A26" s="9" t="s">
        <v>684</v>
      </c>
      <c r="B26" s="762" t="s">
        <v>219</v>
      </c>
      <c r="C26" s="567">
        <v>0</v>
      </c>
      <c r="D26" s="567">
        <v>40000</v>
      </c>
    </row>
    <row r="27" spans="1:4" s="566" customFormat="1" ht="15.75">
      <c r="A27" s="9" t="s">
        <v>685</v>
      </c>
      <c r="B27" s="762" t="s">
        <v>220</v>
      </c>
      <c r="C27" s="567">
        <v>0</v>
      </c>
      <c r="D27" s="567">
        <v>84733</v>
      </c>
    </row>
    <row r="28" spans="1:4" s="764" customFormat="1" ht="18.75" customHeight="1">
      <c r="A28" s="569" t="s">
        <v>686</v>
      </c>
      <c r="B28" s="769" t="s">
        <v>221</v>
      </c>
      <c r="C28" s="570">
        <f>C12+C17-C21-C25-C26-C27</f>
        <v>0</v>
      </c>
      <c r="D28" s="570">
        <f>D12+D17-D21-D25-D26-D27</f>
        <v>-467608</v>
      </c>
    </row>
    <row r="29" spans="1:4" s="566" customFormat="1" ht="15.75">
      <c r="A29" s="557" t="s">
        <v>693</v>
      </c>
      <c r="B29" s="568" t="s">
        <v>222</v>
      </c>
      <c r="C29" s="563">
        <v>0</v>
      </c>
      <c r="D29" s="563">
        <v>0</v>
      </c>
    </row>
    <row r="30" spans="1:4" s="566" customFormat="1" ht="15.75">
      <c r="A30" s="557" t="s">
        <v>687</v>
      </c>
      <c r="B30" s="568" t="s">
        <v>223</v>
      </c>
      <c r="C30" s="563">
        <v>0</v>
      </c>
      <c r="D30" s="563">
        <v>0</v>
      </c>
    </row>
    <row r="31" spans="1:4" s="566" customFormat="1" ht="15.75">
      <c r="A31" s="9" t="s">
        <v>688</v>
      </c>
      <c r="B31" s="762" t="s">
        <v>224</v>
      </c>
      <c r="C31" s="567">
        <f>SUM(C29:C30)</f>
        <v>0</v>
      </c>
      <c r="D31" s="567">
        <f>SUM(D29:D30)</f>
        <v>0</v>
      </c>
    </row>
    <row r="32" spans="1:4" s="8" customFormat="1" ht="15.75">
      <c r="A32" s="556" t="s">
        <v>689</v>
      </c>
      <c r="B32" s="18" t="s">
        <v>225</v>
      </c>
      <c r="C32" s="760">
        <v>0</v>
      </c>
      <c r="D32" s="760">
        <v>0</v>
      </c>
    </row>
    <row r="33" spans="1:4" s="566" customFormat="1" ht="15.75">
      <c r="A33" s="9" t="s">
        <v>690</v>
      </c>
      <c r="B33" s="762" t="s">
        <v>226</v>
      </c>
      <c r="C33" s="567">
        <f>C32</f>
        <v>0</v>
      </c>
      <c r="D33" s="567">
        <f>D32</f>
        <v>0</v>
      </c>
    </row>
    <row r="34" spans="1:4" s="764" customFormat="1" ht="18" customHeight="1">
      <c r="A34" s="770" t="s">
        <v>691</v>
      </c>
      <c r="B34" s="771" t="s">
        <v>227</v>
      </c>
      <c r="C34" s="772">
        <f>C31-C33</f>
        <v>0</v>
      </c>
      <c r="D34" s="772">
        <f>D31-D33</f>
        <v>0</v>
      </c>
    </row>
    <row r="35" spans="1:4" s="768" customFormat="1" ht="21.75" customHeight="1">
      <c r="A35" s="765" t="s">
        <v>692</v>
      </c>
      <c r="B35" s="766" t="s">
        <v>228</v>
      </c>
      <c r="C35" s="767">
        <f>C28+C34</f>
        <v>0</v>
      </c>
      <c r="D35" s="767">
        <f>D28+D34</f>
        <v>-467608</v>
      </c>
    </row>
    <row r="36" spans="1:4" ht="15.75">
      <c r="A36" s="12"/>
      <c r="C36" s="13"/>
      <c r="D36" s="13"/>
    </row>
    <row r="37" spans="1:4" ht="15.75">
      <c r="A37" s="12"/>
      <c r="C37" s="13"/>
      <c r="D37" s="13"/>
    </row>
    <row r="38" spans="1:4" ht="15.75">
      <c r="A38" s="14"/>
      <c r="C38" s="13"/>
      <c r="D38" s="13"/>
    </row>
    <row r="39" spans="1:4" ht="15.75">
      <c r="A39" s="1261"/>
      <c r="B39" s="1261"/>
      <c r="C39" s="1261"/>
      <c r="D39" s="1261"/>
    </row>
    <row r="40" spans="1:4" ht="15.75">
      <c r="A40" s="1261"/>
      <c r="B40" s="1261"/>
      <c r="C40" s="1261"/>
      <c r="D40" s="1261"/>
    </row>
  </sheetData>
  <sheetProtection/>
  <mergeCells count="10">
    <mergeCell ref="A39:D39"/>
    <mergeCell ref="A40:D40"/>
    <mergeCell ref="A1:D1"/>
    <mergeCell ref="A2:D2"/>
    <mergeCell ref="A3:D3"/>
    <mergeCell ref="C5:D5"/>
    <mergeCell ref="A6:A7"/>
    <mergeCell ref="B6:B7"/>
    <mergeCell ref="C6:C7"/>
    <mergeCell ref="D6:D7"/>
  </mergeCells>
  <printOptions horizontalCentered="1"/>
  <pageMargins left="0.56" right="0.58" top="0.77" bottom="0.984251968503937" header="0.7874015748031497" footer="0.7874015748031497"/>
  <pageSetup fitToHeight="1" fitToWidth="1" horizontalDpi="600" verticalDpi="600" orientation="portrait" paperSize="9" scale="9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PageLayoutView="0" workbookViewId="0" topLeftCell="A1">
      <selection activeCell="A5" sqref="A5:A6"/>
    </sheetView>
  </sheetViews>
  <sheetFormatPr defaultColWidth="10.625" defaultRowHeight="12.75"/>
  <cols>
    <col min="1" max="1" width="8.375" style="115" customWidth="1"/>
    <col min="2" max="2" width="52.125" style="115" customWidth="1"/>
    <col min="3" max="3" width="17.875" style="115" customWidth="1"/>
    <col min="4" max="4" width="16.875" style="115" customWidth="1"/>
    <col min="5" max="5" width="16.00390625" style="115" customWidth="1"/>
    <col min="6" max="6" width="12.125" style="115" customWidth="1"/>
    <col min="7" max="7" width="11.875" style="115" customWidth="1"/>
    <col min="8" max="8" width="10.50390625" style="115" customWidth="1"/>
    <col min="9" max="16384" width="10.625" style="115" customWidth="1"/>
  </cols>
  <sheetData>
    <row r="1" spans="1:8" ht="30" customHeight="1">
      <c r="A1" s="1107" t="s">
        <v>379</v>
      </c>
      <c r="B1" s="1107"/>
      <c r="C1" s="1107"/>
      <c r="D1" s="1107"/>
      <c r="E1" s="1107"/>
      <c r="F1" s="1107"/>
      <c r="G1" s="1107"/>
      <c r="H1" s="1107"/>
    </row>
    <row r="2" spans="1:8" ht="18" customHeight="1">
      <c r="A2" s="1108" t="s">
        <v>737</v>
      </c>
      <c r="B2" s="1108"/>
      <c r="C2" s="1108"/>
      <c r="D2" s="1108"/>
      <c r="E2" s="1108"/>
      <c r="F2" s="1108"/>
      <c r="G2" s="1108"/>
      <c r="H2" s="1108"/>
    </row>
    <row r="3" spans="1:8" ht="19.5" customHeight="1">
      <c r="A3" s="117"/>
      <c r="B3" s="118"/>
      <c r="C3" s="116"/>
      <c r="D3" s="1109"/>
      <c r="E3" s="1109"/>
      <c r="F3" s="116"/>
      <c r="G3" s="1109"/>
      <c r="H3" s="1109"/>
    </row>
    <row r="4" spans="1:8" ht="15.75" thickBot="1">
      <c r="A4" s="1095" t="s">
        <v>929</v>
      </c>
      <c r="B4" s="1095"/>
      <c r="C4" s="119"/>
      <c r="D4" s="1110"/>
      <c r="E4" s="1110"/>
      <c r="F4" s="119"/>
      <c r="G4" s="1110" t="s">
        <v>630</v>
      </c>
      <c r="H4" s="1110"/>
    </row>
    <row r="5" spans="1:8" ht="13.5" thickTop="1">
      <c r="A5" s="1099" t="s">
        <v>315</v>
      </c>
      <c r="B5" s="1101" t="s">
        <v>316</v>
      </c>
      <c r="C5" s="1103" t="s">
        <v>738</v>
      </c>
      <c r="D5" s="1103" t="s">
        <v>735</v>
      </c>
      <c r="E5" s="1103" t="s">
        <v>736</v>
      </c>
      <c r="F5" s="1105" t="s">
        <v>910</v>
      </c>
      <c r="G5" s="1105"/>
      <c r="H5" s="1106"/>
    </row>
    <row r="6" spans="1:8" ht="38.25" customHeight="1" thickBot="1">
      <c r="A6" s="1100"/>
      <c r="B6" s="1102"/>
      <c r="C6" s="1104"/>
      <c r="D6" s="1104"/>
      <c r="E6" s="1104"/>
      <c r="F6" s="988" t="s">
        <v>911</v>
      </c>
      <c r="G6" s="988" t="s">
        <v>912</v>
      </c>
      <c r="H6" s="989" t="s">
        <v>913</v>
      </c>
    </row>
    <row r="7" spans="1:8" ht="12.75" customHeight="1" thickTop="1">
      <c r="A7" s="120" t="s">
        <v>250</v>
      </c>
      <c r="B7" s="121" t="s">
        <v>198</v>
      </c>
      <c r="C7" s="121" t="s">
        <v>199</v>
      </c>
      <c r="D7" s="121" t="s">
        <v>200</v>
      </c>
      <c r="E7" s="121" t="s">
        <v>201</v>
      </c>
      <c r="F7" s="121" t="s">
        <v>183</v>
      </c>
      <c r="G7" s="121" t="s">
        <v>184</v>
      </c>
      <c r="H7" s="121" t="s">
        <v>185</v>
      </c>
    </row>
    <row r="8" spans="1:8" s="145" customFormat="1" ht="21.75" customHeight="1">
      <c r="A8" s="144" t="s">
        <v>380</v>
      </c>
      <c r="B8" s="123" t="s">
        <v>381</v>
      </c>
      <c r="C8" s="629">
        <f aca="true" t="shared" si="0" ref="C8:H8">C9+C16</f>
        <v>47206036</v>
      </c>
      <c r="D8" s="124">
        <f t="shared" si="0"/>
        <v>54662026</v>
      </c>
      <c r="E8" s="629">
        <f t="shared" si="0"/>
        <v>52933858</v>
      </c>
      <c r="F8" s="990">
        <f t="shared" si="0"/>
        <v>52933858</v>
      </c>
      <c r="G8" s="991">
        <f t="shared" si="0"/>
        <v>0</v>
      </c>
      <c r="H8" s="990">
        <f t="shared" si="0"/>
        <v>0</v>
      </c>
    </row>
    <row r="9" spans="1:8" s="146" customFormat="1" ht="21.75" customHeight="1">
      <c r="A9" s="147" t="s">
        <v>382</v>
      </c>
      <c r="B9" s="128" t="s">
        <v>383</v>
      </c>
      <c r="C9" s="630">
        <f aca="true" t="shared" si="1" ref="C9:H9">SUM(C10:C15)</f>
        <v>36766036</v>
      </c>
      <c r="D9" s="129">
        <f t="shared" si="1"/>
        <v>38821036</v>
      </c>
      <c r="E9" s="630">
        <f t="shared" si="1"/>
        <v>37997431</v>
      </c>
      <c r="F9" s="993">
        <f t="shared" si="1"/>
        <v>37997431</v>
      </c>
      <c r="G9" s="994">
        <f t="shared" si="1"/>
        <v>0</v>
      </c>
      <c r="H9" s="993">
        <f t="shared" si="1"/>
        <v>0</v>
      </c>
    </row>
    <row r="10" spans="1:8" s="146" customFormat="1" ht="22.5" customHeight="1" hidden="1">
      <c r="A10" s="147" t="s">
        <v>384</v>
      </c>
      <c r="B10" s="128" t="s">
        <v>385</v>
      </c>
      <c r="C10" s="630">
        <v>33575000</v>
      </c>
      <c r="D10" s="129">
        <v>34385000</v>
      </c>
      <c r="E10" s="630">
        <v>34069113</v>
      </c>
      <c r="F10" s="993">
        <v>34069113</v>
      </c>
      <c r="G10" s="994">
        <v>0</v>
      </c>
      <c r="H10" s="993">
        <v>0</v>
      </c>
    </row>
    <row r="11" spans="1:8" s="146" customFormat="1" ht="22.5" customHeight="1" hidden="1">
      <c r="A11" s="147" t="s">
        <v>386</v>
      </c>
      <c r="B11" s="128" t="s">
        <v>387</v>
      </c>
      <c r="C11" s="630">
        <v>0</v>
      </c>
      <c r="D11" s="129">
        <v>30000</v>
      </c>
      <c r="E11" s="630">
        <v>25189</v>
      </c>
      <c r="F11" s="993">
        <v>25189</v>
      </c>
      <c r="G11" s="994">
        <v>0</v>
      </c>
      <c r="H11" s="993">
        <v>0</v>
      </c>
    </row>
    <row r="12" spans="1:8" s="146" customFormat="1" ht="21.75" customHeight="1" hidden="1">
      <c r="A12" s="147" t="s">
        <v>388</v>
      </c>
      <c r="B12" s="128" t="s">
        <v>389</v>
      </c>
      <c r="C12" s="630">
        <v>2095036</v>
      </c>
      <c r="D12" s="630">
        <v>2550036</v>
      </c>
      <c r="E12" s="630">
        <v>2129587</v>
      </c>
      <c r="F12" s="993">
        <v>2129587</v>
      </c>
      <c r="G12" s="993">
        <v>0</v>
      </c>
      <c r="H12" s="993">
        <v>0</v>
      </c>
    </row>
    <row r="13" spans="1:8" s="146" customFormat="1" ht="21.75" customHeight="1" hidden="1">
      <c r="A13" s="147" t="s">
        <v>390</v>
      </c>
      <c r="B13" s="128" t="s">
        <v>391</v>
      </c>
      <c r="C13" s="630">
        <v>36000</v>
      </c>
      <c r="D13" s="630">
        <v>46000</v>
      </c>
      <c r="E13" s="630">
        <v>35490</v>
      </c>
      <c r="F13" s="993">
        <v>35490</v>
      </c>
      <c r="G13" s="993">
        <v>0</v>
      </c>
      <c r="H13" s="993">
        <v>0</v>
      </c>
    </row>
    <row r="14" spans="1:8" s="146" customFormat="1" ht="21.75" customHeight="1" hidden="1">
      <c r="A14" s="147" t="s">
        <v>392</v>
      </c>
      <c r="B14" s="128" t="s">
        <v>393</v>
      </c>
      <c r="C14" s="630">
        <v>510000</v>
      </c>
      <c r="D14" s="630">
        <v>510000</v>
      </c>
      <c r="E14" s="630">
        <v>456450</v>
      </c>
      <c r="F14" s="993">
        <v>456450</v>
      </c>
      <c r="G14" s="993">
        <v>0</v>
      </c>
      <c r="H14" s="993">
        <v>0</v>
      </c>
    </row>
    <row r="15" spans="1:8" s="146" customFormat="1" ht="21.75" customHeight="1" hidden="1">
      <c r="A15" s="147" t="s">
        <v>394</v>
      </c>
      <c r="B15" s="128" t="s">
        <v>395</v>
      </c>
      <c r="C15" s="630">
        <v>550000</v>
      </c>
      <c r="D15" s="630">
        <v>1300000</v>
      </c>
      <c r="E15" s="630">
        <v>1281602</v>
      </c>
      <c r="F15" s="993">
        <v>1281602</v>
      </c>
      <c r="G15" s="993">
        <v>0</v>
      </c>
      <c r="H15" s="993">
        <v>0</v>
      </c>
    </row>
    <row r="16" spans="1:8" s="146" customFormat="1" ht="21.75" customHeight="1">
      <c r="A16" s="147" t="s">
        <v>396</v>
      </c>
      <c r="B16" s="128" t="s">
        <v>397</v>
      </c>
      <c r="C16" s="630">
        <f aca="true" t="shared" si="2" ref="C16:H16">SUM(C17:C19)</f>
        <v>10440000</v>
      </c>
      <c r="D16" s="129">
        <f t="shared" si="2"/>
        <v>15840990</v>
      </c>
      <c r="E16" s="630">
        <f t="shared" si="2"/>
        <v>14936427</v>
      </c>
      <c r="F16" s="993">
        <f t="shared" si="2"/>
        <v>14936427</v>
      </c>
      <c r="G16" s="994">
        <f t="shared" si="2"/>
        <v>0</v>
      </c>
      <c r="H16" s="993">
        <f t="shared" si="2"/>
        <v>0</v>
      </c>
    </row>
    <row r="17" spans="1:8" s="146" customFormat="1" ht="21.75" customHeight="1" hidden="1">
      <c r="A17" s="147" t="s">
        <v>398</v>
      </c>
      <c r="B17" s="128" t="s">
        <v>399</v>
      </c>
      <c r="C17" s="630">
        <v>7800000</v>
      </c>
      <c r="D17" s="129">
        <v>8050000</v>
      </c>
      <c r="E17" s="630">
        <v>7718359</v>
      </c>
      <c r="F17" s="993">
        <v>7718359</v>
      </c>
      <c r="G17" s="994">
        <v>0</v>
      </c>
      <c r="H17" s="993">
        <v>0</v>
      </c>
    </row>
    <row r="18" spans="1:8" s="146" customFormat="1" ht="28.5" customHeight="1" hidden="1">
      <c r="A18" s="147" t="s">
        <v>400</v>
      </c>
      <c r="B18" s="128" t="s">
        <v>401</v>
      </c>
      <c r="C18" s="630">
        <v>2140000</v>
      </c>
      <c r="D18" s="129">
        <v>5800990</v>
      </c>
      <c r="E18" s="630">
        <v>5262863</v>
      </c>
      <c r="F18" s="993">
        <v>5262863</v>
      </c>
      <c r="G18" s="994">
        <v>0</v>
      </c>
      <c r="H18" s="993">
        <v>0</v>
      </c>
    </row>
    <row r="19" spans="1:8" s="146" customFormat="1" ht="21.75" customHeight="1" hidden="1">
      <c r="A19" s="147" t="s">
        <v>402</v>
      </c>
      <c r="B19" s="128" t="s">
        <v>403</v>
      </c>
      <c r="C19" s="630">
        <v>500000</v>
      </c>
      <c r="D19" s="129">
        <v>1990000</v>
      </c>
      <c r="E19" s="630">
        <v>1955205</v>
      </c>
      <c r="F19" s="993">
        <v>1955205</v>
      </c>
      <c r="G19" s="994">
        <v>0</v>
      </c>
      <c r="H19" s="993">
        <v>0</v>
      </c>
    </row>
    <row r="20" spans="1:8" s="145" customFormat="1" ht="34.5" customHeight="1">
      <c r="A20" s="148" t="s">
        <v>404</v>
      </c>
      <c r="B20" s="149" t="s">
        <v>405</v>
      </c>
      <c r="C20" s="632">
        <v>11598180</v>
      </c>
      <c r="D20" s="134">
        <v>11880426</v>
      </c>
      <c r="E20" s="632">
        <v>10533024</v>
      </c>
      <c r="F20" s="995">
        <v>10533024</v>
      </c>
      <c r="G20" s="996">
        <v>0</v>
      </c>
      <c r="H20" s="995">
        <v>0</v>
      </c>
    </row>
    <row r="21" spans="1:8" s="145" customFormat="1" ht="21.75" customHeight="1">
      <c r="A21" s="148" t="s">
        <v>406</v>
      </c>
      <c r="B21" s="133" t="s">
        <v>407</v>
      </c>
      <c r="C21" s="636">
        <f>C22+C25+C28+C36+C35</f>
        <v>42555558</v>
      </c>
      <c r="D21" s="139">
        <f>D22+D25+D28+D35+D36</f>
        <v>93831884</v>
      </c>
      <c r="E21" s="636">
        <f>E22+E25+E28+E35+E36</f>
        <v>56666006</v>
      </c>
      <c r="F21" s="995">
        <f>F22+F25+F28+F35+F36</f>
        <v>56666006</v>
      </c>
      <c r="G21" s="996">
        <f>G22+G25+G28+G35+G36</f>
        <v>0</v>
      </c>
      <c r="H21" s="995">
        <f>H22+H25+H28+H35+H36</f>
        <v>0</v>
      </c>
    </row>
    <row r="22" spans="1:8" s="146" customFormat="1" ht="21.75" customHeight="1">
      <c r="A22" s="147" t="s">
        <v>408</v>
      </c>
      <c r="B22" s="128" t="s">
        <v>409</v>
      </c>
      <c r="C22" s="630">
        <f aca="true" t="shared" si="3" ref="C22:H22">SUM(C23:C24)</f>
        <v>5516627</v>
      </c>
      <c r="D22" s="129">
        <f t="shared" si="3"/>
        <v>9351627</v>
      </c>
      <c r="E22" s="630">
        <f t="shared" si="3"/>
        <v>8042345</v>
      </c>
      <c r="F22" s="993">
        <f t="shared" si="3"/>
        <v>8042345</v>
      </c>
      <c r="G22" s="994">
        <f t="shared" si="3"/>
        <v>0</v>
      </c>
      <c r="H22" s="993">
        <f t="shared" si="3"/>
        <v>0</v>
      </c>
    </row>
    <row r="23" spans="1:8" s="146" customFormat="1" ht="21.75" customHeight="1" hidden="1">
      <c r="A23" s="147" t="s">
        <v>410</v>
      </c>
      <c r="B23" s="128" t="s">
        <v>411</v>
      </c>
      <c r="C23" s="630">
        <v>900000</v>
      </c>
      <c r="D23" s="129">
        <v>1600000</v>
      </c>
      <c r="E23" s="630">
        <v>926459</v>
      </c>
      <c r="F23" s="993">
        <v>926459</v>
      </c>
      <c r="G23" s="994">
        <v>0</v>
      </c>
      <c r="H23" s="993">
        <v>0</v>
      </c>
    </row>
    <row r="24" spans="1:8" s="146" customFormat="1" ht="21.75" customHeight="1" hidden="1">
      <c r="A24" s="147" t="s">
        <v>412</v>
      </c>
      <c r="B24" s="128" t="s">
        <v>413</v>
      </c>
      <c r="C24" s="630">
        <v>4616627</v>
      </c>
      <c r="D24" s="129">
        <v>7751627</v>
      </c>
      <c r="E24" s="630">
        <v>7115886</v>
      </c>
      <c r="F24" s="993">
        <v>7115886</v>
      </c>
      <c r="G24" s="994">
        <v>0</v>
      </c>
      <c r="H24" s="993">
        <v>0</v>
      </c>
    </row>
    <row r="25" spans="1:8" s="146" customFormat="1" ht="21.75" customHeight="1">
      <c r="A25" s="147" t="s">
        <v>414</v>
      </c>
      <c r="B25" s="128" t="s">
        <v>415</v>
      </c>
      <c r="C25" s="630">
        <f aca="true" t="shared" si="4" ref="C25:H25">SUM(C26:C27)</f>
        <v>605000</v>
      </c>
      <c r="D25" s="129">
        <f t="shared" si="4"/>
        <v>1005000</v>
      </c>
      <c r="E25" s="630">
        <f t="shared" si="4"/>
        <v>771788</v>
      </c>
      <c r="F25" s="993">
        <f t="shared" si="4"/>
        <v>771788</v>
      </c>
      <c r="G25" s="994">
        <f t="shared" si="4"/>
        <v>0</v>
      </c>
      <c r="H25" s="993">
        <f t="shared" si="4"/>
        <v>0</v>
      </c>
    </row>
    <row r="26" spans="1:8" s="146" customFormat="1" ht="21.75" customHeight="1" hidden="1">
      <c r="A26" s="147" t="s">
        <v>416</v>
      </c>
      <c r="B26" s="128" t="s">
        <v>417</v>
      </c>
      <c r="C26" s="630">
        <v>140000</v>
      </c>
      <c r="D26" s="129">
        <v>440000</v>
      </c>
      <c r="E26" s="630">
        <v>310670</v>
      </c>
      <c r="F26" s="993">
        <v>310670</v>
      </c>
      <c r="G26" s="994">
        <v>0</v>
      </c>
      <c r="H26" s="993">
        <v>0</v>
      </c>
    </row>
    <row r="27" spans="1:8" s="146" customFormat="1" ht="21.75" customHeight="1" hidden="1">
      <c r="A27" s="147" t="s">
        <v>418</v>
      </c>
      <c r="B27" s="128" t="s">
        <v>419</v>
      </c>
      <c r="C27" s="630">
        <v>465000</v>
      </c>
      <c r="D27" s="129">
        <v>565000</v>
      </c>
      <c r="E27" s="630">
        <v>461118</v>
      </c>
      <c r="F27" s="993">
        <v>461118</v>
      </c>
      <c r="G27" s="994">
        <v>0</v>
      </c>
      <c r="H27" s="993">
        <v>0</v>
      </c>
    </row>
    <row r="28" spans="1:8" s="146" customFormat="1" ht="21.75" customHeight="1">
      <c r="A28" s="147" t="s">
        <v>420</v>
      </c>
      <c r="B28" s="128" t="s">
        <v>421</v>
      </c>
      <c r="C28" s="630">
        <f aca="true" t="shared" si="5" ref="C28:H28">SUM(C29:C34)</f>
        <v>26230331</v>
      </c>
      <c r="D28" s="129">
        <f t="shared" si="5"/>
        <v>70287402</v>
      </c>
      <c r="E28" s="630">
        <f t="shared" si="5"/>
        <v>36766766</v>
      </c>
      <c r="F28" s="993">
        <f t="shared" si="5"/>
        <v>36766766</v>
      </c>
      <c r="G28" s="994">
        <f t="shared" si="5"/>
        <v>0</v>
      </c>
      <c r="H28" s="993">
        <f t="shared" si="5"/>
        <v>0</v>
      </c>
    </row>
    <row r="29" spans="1:8" s="146" customFormat="1" ht="21.75" customHeight="1" hidden="1">
      <c r="A29" s="147" t="s">
        <v>422</v>
      </c>
      <c r="B29" s="130" t="s">
        <v>739</v>
      </c>
      <c r="C29" s="630">
        <v>7575000</v>
      </c>
      <c r="D29" s="129">
        <v>7575000</v>
      </c>
      <c r="E29" s="630">
        <v>6450406</v>
      </c>
      <c r="F29" s="993">
        <v>6450406</v>
      </c>
      <c r="G29" s="994">
        <v>0</v>
      </c>
      <c r="H29" s="993">
        <v>0</v>
      </c>
    </row>
    <row r="30" spans="1:8" s="146" customFormat="1" ht="21.75" customHeight="1" hidden="1">
      <c r="A30" s="147" t="s">
        <v>423</v>
      </c>
      <c r="B30" s="130" t="s">
        <v>424</v>
      </c>
      <c r="C30" s="630">
        <v>430000</v>
      </c>
      <c r="D30" s="129">
        <v>530000</v>
      </c>
      <c r="E30" s="630">
        <v>448675</v>
      </c>
      <c r="F30" s="993">
        <v>448675</v>
      </c>
      <c r="G30" s="994">
        <v>0</v>
      </c>
      <c r="H30" s="993">
        <v>0</v>
      </c>
    </row>
    <row r="31" spans="1:8" s="146" customFormat="1" ht="21.75" customHeight="1" hidden="1">
      <c r="A31" s="147" t="s">
        <v>425</v>
      </c>
      <c r="B31" s="128" t="s">
        <v>426</v>
      </c>
      <c r="C31" s="630">
        <v>1760000</v>
      </c>
      <c r="D31" s="129">
        <v>2530000</v>
      </c>
      <c r="E31" s="630">
        <v>2523702</v>
      </c>
      <c r="F31" s="993">
        <v>2523702</v>
      </c>
      <c r="G31" s="994">
        <v>0</v>
      </c>
      <c r="H31" s="993">
        <v>0</v>
      </c>
    </row>
    <row r="32" spans="1:8" s="146" customFormat="1" ht="21.75" customHeight="1" hidden="1">
      <c r="A32" s="147" t="s">
        <v>557</v>
      </c>
      <c r="B32" s="128" t="s">
        <v>558</v>
      </c>
      <c r="C32" s="630">
        <v>705000</v>
      </c>
      <c r="D32" s="129">
        <v>705000</v>
      </c>
      <c r="E32" s="630">
        <v>571556</v>
      </c>
      <c r="F32" s="993">
        <v>571556</v>
      </c>
      <c r="G32" s="994">
        <v>0</v>
      </c>
      <c r="H32" s="993">
        <v>0</v>
      </c>
    </row>
    <row r="33" spans="1:8" s="146" customFormat="1" ht="21.75" customHeight="1" hidden="1">
      <c r="A33" s="147" t="s">
        <v>427</v>
      </c>
      <c r="B33" s="128" t="s">
        <v>428</v>
      </c>
      <c r="C33" s="630">
        <v>10020331</v>
      </c>
      <c r="D33" s="129">
        <v>51312639</v>
      </c>
      <c r="E33" s="630">
        <v>19468393</v>
      </c>
      <c r="F33" s="993">
        <v>19468393</v>
      </c>
      <c r="G33" s="994">
        <v>0</v>
      </c>
      <c r="H33" s="993">
        <v>0</v>
      </c>
    </row>
    <row r="34" spans="1:8" s="146" customFormat="1" ht="21.75" customHeight="1" hidden="1">
      <c r="A34" s="147" t="s">
        <v>429</v>
      </c>
      <c r="B34" s="128" t="s">
        <v>430</v>
      </c>
      <c r="C34" s="630">
        <v>5740000</v>
      </c>
      <c r="D34" s="129">
        <v>7634763</v>
      </c>
      <c r="E34" s="630">
        <v>7304034</v>
      </c>
      <c r="F34" s="993">
        <v>7304034</v>
      </c>
      <c r="G34" s="994">
        <v>0</v>
      </c>
      <c r="H34" s="993">
        <v>0</v>
      </c>
    </row>
    <row r="35" spans="1:8" s="146" customFormat="1" ht="21.75" customHeight="1">
      <c r="A35" s="1065" t="s">
        <v>431</v>
      </c>
      <c r="B35" s="1066" t="s">
        <v>432</v>
      </c>
      <c r="C35" s="633">
        <v>500000</v>
      </c>
      <c r="D35" s="136">
        <v>734450</v>
      </c>
      <c r="E35" s="633">
        <v>676782</v>
      </c>
      <c r="F35" s="1002">
        <v>676782</v>
      </c>
      <c r="G35" s="1003">
        <v>0</v>
      </c>
      <c r="H35" s="1002">
        <v>0</v>
      </c>
    </row>
    <row r="36" spans="1:8" s="146" customFormat="1" ht="21.75" customHeight="1">
      <c r="A36" s="147" t="s">
        <v>433</v>
      </c>
      <c r="B36" s="128" t="s">
        <v>434</v>
      </c>
      <c r="C36" s="630">
        <f aca="true" t="shared" si="6" ref="C36:H36">SUM(C37:C39)</f>
        <v>9703600</v>
      </c>
      <c r="D36" s="129">
        <f t="shared" si="6"/>
        <v>12453405</v>
      </c>
      <c r="E36" s="630">
        <f t="shared" si="6"/>
        <v>10408325</v>
      </c>
      <c r="F36" s="993">
        <f t="shared" si="6"/>
        <v>10408325</v>
      </c>
      <c r="G36" s="994">
        <f t="shared" si="6"/>
        <v>0</v>
      </c>
      <c r="H36" s="993">
        <f t="shared" si="6"/>
        <v>0</v>
      </c>
    </row>
    <row r="37" spans="1:8" s="146" customFormat="1" ht="21.75" customHeight="1" hidden="1">
      <c r="A37" s="147" t="s">
        <v>435</v>
      </c>
      <c r="B37" s="128" t="s">
        <v>740</v>
      </c>
      <c r="C37" s="998">
        <v>7553600</v>
      </c>
      <c r="D37" s="388">
        <v>9504405</v>
      </c>
      <c r="E37" s="998">
        <v>7627783</v>
      </c>
      <c r="F37" s="999">
        <v>7627783</v>
      </c>
      <c r="G37" s="1000">
        <v>0</v>
      </c>
      <c r="H37" s="999">
        <v>0</v>
      </c>
    </row>
    <row r="38" spans="1:8" s="146" customFormat="1" ht="21.75" customHeight="1" hidden="1">
      <c r="A38" s="147" t="s">
        <v>627</v>
      </c>
      <c r="B38" s="128" t="s">
        <v>628</v>
      </c>
      <c r="C38" s="1001">
        <v>100000</v>
      </c>
      <c r="D38" s="388">
        <v>899000</v>
      </c>
      <c r="E38" s="998">
        <v>750000</v>
      </c>
      <c r="F38" s="999">
        <v>750000</v>
      </c>
      <c r="G38" s="1000">
        <v>0</v>
      </c>
      <c r="H38" s="999">
        <v>0</v>
      </c>
    </row>
    <row r="39" spans="1:8" s="146" customFormat="1" ht="21.75" customHeight="1" hidden="1">
      <c r="A39" s="147" t="s">
        <v>436</v>
      </c>
      <c r="B39" s="128" t="s">
        <v>437</v>
      </c>
      <c r="C39" s="998">
        <v>2050000</v>
      </c>
      <c r="D39" s="388">
        <v>2050000</v>
      </c>
      <c r="E39" s="998">
        <v>2030542</v>
      </c>
      <c r="F39" s="999">
        <v>2030542</v>
      </c>
      <c r="G39" s="1000">
        <v>0</v>
      </c>
      <c r="H39" s="999">
        <v>0</v>
      </c>
    </row>
    <row r="40" spans="1:8" s="145" customFormat="1" ht="21" customHeight="1">
      <c r="A40" s="148" t="s">
        <v>438</v>
      </c>
      <c r="B40" s="133" t="s">
        <v>439</v>
      </c>
      <c r="C40" s="632">
        <f aca="true" t="shared" si="7" ref="C40:H40">SUM(C41:C42)</f>
        <v>6315000</v>
      </c>
      <c r="D40" s="134">
        <f t="shared" si="7"/>
        <v>5991150</v>
      </c>
      <c r="E40" s="632">
        <f t="shared" si="7"/>
        <v>4217690</v>
      </c>
      <c r="F40" s="995">
        <f t="shared" si="7"/>
        <v>4217690</v>
      </c>
      <c r="G40" s="996">
        <f t="shared" si="7"/>
        <v>0</v>
      </c>
      <c r="H40" s="995">
        <f t="shared" si="7"/>
        <v>0</v>
      </c>
    </row>
    <row r="41" spans="1:8" s="145" customFormat="1" ht="21.75" customHeight="1" hidden="1">
      <c r="A41" s="147" t="s">
        <v>440</v>
      </c>
      <c r="B41" s="128" t="s">
        <v>441</v>
      </c>
      <c r="C41" s="630">
        <v>315000</v>
      </c>
      <c r="D41" s="129">
        <v>315000</v>
      </c>
      <c r="E41" s="630">
        <v>272500</v>
      </c>
      <c r="F41" s="993">
        <v>272500</v>
      </c>
      <c r="G41" s="994">
        <v>0</v>
      </c>
      <c r="H41" s="993">
        <v>0</v>
      </c>
    </row>
    <row r="42" spans="1:8" s="145" customFormat="1" ht="24" customHeight="1" hidden="1">
      <c r="A42" s="147" t="s">
        <v>442</v>
      </c>
      <c r="B42" s="128" t="s">
        <v>443</v>
      </c>
      <c r="C42" s="630">
        <v>6000000</v>
      </c>
      <c r="D42" s="388">
        <v>5676150</v>
      </c>
      <c r="E42" s="630">
        <v>3945190</v>
      </c>
      <c r="F42" s="993">
        <v>3945190</v>
      </c>
      <c r="G42" s="1000">
        <v>0</v>
      </c>
      <c r="H42" s="993">
        <v>0</v>
      </c>
    </row>
    <row r="43" spans="1:8" s="145" customFormat="1" ht="21.75" customHeight="1">
      <c r="A43" s="148" t="s">
        <v>444</v>
      </c>
      <c r="B43" s="133" t="s">
        <v>445</v>
      </c>
      <c r="C43" s="636">
        <f>SUM(C44:C48)</f>
        <v>110559819</v>
      </c>
      <c r="D43" s="139">
        <f>SUM(D44:D47)</f>
        <v>59727225</v>
      </c>
      <c r="E43" s="636">
        <f>SUM(E44:E48)</f>
        <v>59553893</v>
      </c>
      <c r="F43" s="995">
        <f>SUM(F44:F48)</f>
        <v>51461893</v>
      </c>
      <c r="G43" s="996">
        <f>SUM(G44:G47)</f>
        <v>8092000</v>
      </c>
      <c r="H43" s="995">
        <f>SUM(H44:H48)</f>
        <v>0</v>
      </c>
    </row>
    <row r="44" spans="1:8" s="145" customFormat="1" ht="21.75" customHeight="1">
      <c r="A44" s="147" t="s">
        <v>446</v>
      </c>
      <c r="B44" s="128" t="s">
        <v>447</v>
      </c>
      <c r="C44" s="630">
        <v>433401</v>
      </c>
      <c r="D44" s="129">
        <v>433401</v>
      </c>
      <c r="E44" s="630">
        <v>433401</v>
      </c>
      <c r="F44" s="993">
        <v>433401</v>
      </c>
      <c r="G44" s="994">
        <v>0</v>
      </c>
      <c r="H44" s="993">
        <v>0</v>
      </c>
    </row>
    <row r="45" spans="1:8" s="145" customFormat="1" ht="21.75" customHeight="1">
      <c r="A45" s="147" t="s">
        <v>448</v>
      </c>
      <c r="B45" s="128" t="s">
        <v>449</v>
      </c>
      <c r="C45" s="630">
        <v>47503395</v>
      </c>
      <c r="D45" s="129">
        <v>50703395</v>
      </c>
      <c r="E45" s="630">
        <v>50584554</v>
      </c>
      <c r="F45" s="993">
        <f>E45-G45</f>
        <v>50509554</v>
      </c>
      <c r="G45" s="1061">
        <v>75000</v>
      </c>
      <c r="H45" s="993">
        <v>0</v>
      </c>
    </row>
    <row r="46" spans="1:8" s="145" customFormat="1" ht="30.75" customHeight="1">
      <c r="A46" s="147" t="s">
        <v>450</v>
      </c>
      <c r="B46" s="128" t="s">
        <v>451</v>
      </c>
      <c r="C46" s="630">
        <v>50000</v>
      </c>
      <c r="D46" s="129">
        <v>150000</v>
      </c>
      <c r="E46" s="630">
        <v>100000</v>
      </c>
      <c r="F46" s="993">
        <v>100000</v>
      </c>
      <c r="G46" s="994">
        <v>0</v>
      </c>
      <c r="H46" s="993">
        <v>0</v>
      </c>
    </row>
    <row r="47" spans="1:8" s="145" customFormat="1" ht="21.75" customHeight="1">
      <c r="A47" s="147" t="s">
        <v>702</v>
      </c>
      <c r="B47" s="128" t="s">
        <v>452</v>
      </c>
      <c r="C47" s="630">
        <v>4693429</v>
      </c>
      <c r="D47" s="129">
        <v>8440429</v>
      </c>
      <c r="E47" s="630">
        <v>8435938</v>
      </c>
      <c r="F47" s="993">
        <f>E47-G47</f>
        <v>418938</v>
      </c>
      <c r="G47" s="1061">
        <v>8017000</v>
      </c>
      <c r="H47" s="993">
        <v>0</v>
      </c>
    </row>
    <row r="48" spans="1:8" s="145" customFormat="1" ht="21.75" customHeight="1">
      <c r="A48" s="147" t="s">
        <v>559</v>
      </c>
      <c r="B48" s="128" t="s">
        <v>560</v>
      </c>
      <c r="C48" s="630">
        <v>57879594</v>
      </c>
      <c r="D48" s="129">
        <v>0</v>
      </c>
      <c r="E48" s="630">
        <v>0</v>
      </c>
      <c r="F48" s="993">
        <v>0</v>
      </c>
      <c r="G48" s="994">
        <v>0</v>
      </c>
      <c r="H48" s="993">
        <v>0</v>
      </c>
    </row>
    <row r="49" spans="1:8" s="145" customFormat="1" ht="21.75" customHeight="1">
      <c r="A49" s="148" t="s">
        <v>453</v>
      </c>
      <c r="B49" s="133" t="s">
        <v>454</v>
      </c>
      <c r="C49" s="636">
        <f aca="true" t="shared" si="8" ref="C49:H49">SUM(C50:C52)</f>
        <v>38100000</v>
      </c>
      <c r="D49" s="636">
        <f t="shared" si="8"/>
        <v>39789217</v>
      </c>
      <c r="E49" s="636">
        <f t="shared" si="8"/>
        <v>39058972</v>
      </c>
      <c r="F49" s="995">
        <f t="shared" si="8"/>
        <v>39058972</v>
      </c>
      <c r="G49" s="995">
        <f t="shared" si="8"/>
        <v>0</v>
      </c>
      <c r="H49" s="995">
        <f t="shared" si="8"/>
        <v>0</v>
      </c>
    </row>
    <row r="50" spans="1:8" s="145" customFormat="1" ht="21.75" customHeight="1" hidden="1">
      <c r="A50" s="147" t="s">
        <v>455</v>
      </c>
      <c r="B50" s="128" t="s">
        <v>456</v>
      </c>
      <c r="C50" s="630">
        <v>27559055</v>
      </c>
      <c r="D50" s="129">
        <v>7910892</v>
      </c>
      <c r="E50" s="630">
        <v>7628620</v>
      </c>
      <c r="F50" s="993">
        <v>7628620</v>
      </c>
      <c r="G50" s="994">
        <v>0</v>
      </c>
      <c r="H50" s="993">
        <v>0</v>
      </c>
    </row>
    <row r="51" spans="1:8" s="146" customFormat="1" ht="21.75" customHeight="1" hidden="1">
      <c r="A51" s="147" t="s">
        <v>457</v>
      </c>
      <c r="B51" s="128" t="s">
        <v>458</v>
      </c>
      <c r="C51" s="630">
        <v>2441180</v>
      </c>
      <c r="D51" s="136">
        <v>23898447</v>
      </c>
      <c r="E51" s="633">
        <v>23882615</v>
      </c>
      <c r="F51" s="1002">
        <v>23882615</v>
      </c>
      <c r="G51" s="1003">
        <v>0</v>
      </c>
      <c r="H51" s="1002">
        <v>0</v>
      </c>
    </row>
    <row r="52" spans="1:8" s="145" customFormat="1" ht="21.75" customHeight="1" hidden="1">
      <c r="A52" s="147" t="s">
        <v>459</v>
      </c>
      <c r="B52" s="128" t="s">
        <v>460</v>
      </c>
      <c r="C52" s="633">
        <v>8099765</v>
      </c>
      <c r="D52" s="129">
        <v>7979878</v>
      </c>
      <c r="E52" s="630">
        <v>7547737</v>
      </c>
      <c r="F52" s="993">
        <v>7547737</v>
      </c>
      <c r="G52" s="994">
        <v>0</v>
      </c>
      <c r="H52" s="993">
        <v>0</v>
      </c>
    </row>
    <row r="53" spans="1:8" s="145" customFormat="1" ht="21.75" customHeight="1">
      <c r="A53" s="148" t="s">
        <v>461</v>
      </c>
      <c r="B53" s="133" t="s">
        <v>462</v>
      </c>
      <c r="C53" s="636">
        <f aca="true" t="shared" si="9" ref="C53:H53">SUM(C54:C55)</f>
        <v>95154097</v>
      </c>
      <c r="D53" s="139">
        <f t="shared" si="9"/>
        <v>16920000</v>
      </c>
      <c r="E53" s="636">
        <f t="shared" si="9"/>
        <v>5628763</v>
      </c>
      <c r="F53" s="995">
        <f t="shared" si="9"/>
        <v>5628763</v>
      </c>
      <c r="G53" s="996">
        <f t="shared" si="9"/>
        <v>0</v>
      </c>
      <c r="H53" s="995">
        <f t="shared" si="9"/>
        <v>0</v>
      </c>
    </row>
    <row r="54" spans="1:8" s="145" customFormat="1" ht="21.75" customHeight="1" hidden="1">
      <c r="A54" s="147" t="s">
        <v>463</v>
      </c>
      <c r="B54" s="128" t="s">
        <v>464</v>
      </c>
      <c r="C54" s="630">
        <v>74924194</v>
      </c>
      <c r="D54" s="129">
        <v>13321842</v>
      </c>
      <c r="E54" s="630">
        <v>4523698</v>
      </c>
      <c r="F54" s="993">
        <v>4523698</v>
      </c>
      <c r="G54" s="994">
        <v>0</v>
      </c>
      <c r="H54" s="993">
        <v>0</v>
      </c>
    </row>
    <row r="55" spans="1:8" s="145" customFormat="1" ht="21.75" customHeight="1" hidden="1">
      <c r="A55" s="147" t="s">
        <v>465</v>
      </c>
      <c r="B55" s="128" t="s">
        <v>466</v>
      </c>
      <c r="C55" s="630">
        <v>20229903</v>
      </c>
      <c r="D55" s="129">
        <v>3598158</v>
      </c>
      <c r="E55" s="630">
        <v>1105065</v>
      </c>
      <c r="F55" s="993">
        <v>1105065</v>
      </c>
      <c r="G55" s="994">
        <v>0</v>
      </c>
      <c r="H55" s="993">
        <v>0</v>
      </c>
    </row>
    <row r="56" spans="1:8" s="145" customFormat="1" ht="21.75" customHeight="1">
      <c r="A56" s="148" t="s">
        <v>467</v>
      </c>
      <c r="B56" s="133" t="s">
        <v>468</v>
      </c>
      <c r="C56" s="632">
        <f aca="true" t="shared" si="10" ref="C56:H56">SUM(C57:C58)</f>
        <v>550000</v>
      </c>
      <c r="D56" s="632">
        <f t="shared" si="10"/>
        <v>39131351</v>
      </c>
      <c r="E56" s="632">
        <f t="shared" si="10"/>
        <v>39131351</v>
      </c>
      <c r="F56" s="995">
        <f t="shared" si="10"/>
        <v>38321351</v>
      </c>
      <c r="G56" s="995">
        <f t="shared" si="10"/>
        <v>810000</v>
      </c>
      <c r="H56" s="995">
        <f t="shared" si="10"/>
        <v>0</v>
      </c>
    </row>
    <row r="57" spans="1:8" s="145" customFormat="1" ht="29.25" customHeight="1">
      <c r="A57" s="147" t="s">
        <v>741</v>
      </c>
      <c r="B57" s="128" t="s">
        <v>742</v>
      </c>
      <c r="C57" s="630">
        <v>0</v>
      </c>
      <c r="D57" s="129">
        <v>38321351</v>
      </c>
      <c r="E57" s="630">
        <v>38321351</v>
      </c>
      <c r="F57" s="993">
        <v>38321351</v>
      </c>
      <c r="G57" s="994">
        <v>0</v>
      </c>
      <c r="H57" s="993">
        <v>0</v>
      </c>
    </row>
    <row r="58" spans="1:8" s="145" customFormat="1" ht="29.25" customHeight="1">
      <c r="A58" s="147" t="s">
        <v>703</v>
      </c>
      <c r="B58" s="128" t="s">
        <v>704</v>
      </c>
      <c r="C58" s="630">
        <v>550000</v>
      </c>
      <c r="D58" s="129">
        <v>810000</v>
      </c>
      <c r="E58" s="630">
        <v>810000</v>
      </c>
      <c r="F58" s="993">
        <v>0</v>
      </c>
      <c r="G58" s="1061">
        <v>810000</v>
      </c>
      <c r="H58" s="993">
        <v>0</v>
      </c>
    </row>
    <row r="59" spans="1:8" s="152" customFormat="1" ht="36" customHeight="1">
      <c r="A59" s="150" t="s">
        <v>469</v>
      </c>
      <c r="B59" s="151" t="s">
        <v>470</v>
      </c>
      <c r="C59" s="642">
        <f aca="true" t="shared" si="11" ref="C59:H59">C8+C20+C21+C40+C43+C49+C53+C56</f>
        <v>352038690</v>
      </c>
      <c r="D59" s="642">
        <f t="shared" si="11"/>
        <v>321933279</v>
      </c>
      <c r="E59" s="642">
        <f t="shared" si="11"/>
        <v>267723557</v>
      </c>
      <c r="F59" s="995">
        <f t="shared" si="11"/>
        <v>258821557</v>
      </c>
      <c r="G59" s="995">
        <f t="shared" si="11"/>
        <v>8902000</v>
      </c>
      <c r="H59" s="995">
        <f t="shared" si="11"/>
        <v>0</v>
      </c>
    </row>
    <row r="60" spans="1:8" s="146" customFormat="1" ht="21.75" customHeight="1">
      <c r="A60" s="150" t="s">
        <v>471</v>
      </c>
      <c r="B60" s="151" t="s">
        <v>472</v>
      </c>
      <c r="C60" s="636">
        <f aca="true" t="shared" si="12" ref="C60:H60">SUM(C61:C62)</f>
        <v>77576158</v>
      </c>
      <c r="D60" s="636">
        <f t="shared" si="12"/>
        <v>76960154</v>
      </c>
      <c r="E60" s="636">
        <f t="shared" si="12"/>
        <v>76950071</v>
      </c>
      <c r="F60" s="995">
        <f t="shared" si="12"/>
        <v>76950071</v>
      </c>
      <c r="G60" s="995">
        <f t="shared" si="12"/>
        <v>0</v>
      </c>
      <c r="H60" s="995">
        <f t="shared" si="12"/>
        <v>0</v>
      </c>
    </row>
    <row r="61" spans="1:8" s="146" customFormat="1" ht="21.75" customHeight="1">
      <c r="A61" s="147" t="s">
        <v>473</v>
      </c>
      <c r="B61" s="128" t="s">
        <v>474</v>
      </c>
      <c r="C61" s="630">
        <v>4276181</v>
      </c>
      <c r="D61" s="129">
        <v>4286264</v>
      </c>
      <c r="E61" s="630">
        <v>4276181</v>
      </c>
      <c r="F61" s="993">
        <v>4276181</v>
      </c>
      <c r="G61" s="994">
        <v>0</v>
      </c>
      <c r="H61" s="993">
        <v>0</v>
      </c>
    </row>
    <row r="62" spans="1:8" s="152" customFormat="1" ht="30.75" customHeight="1">
      <c r="A62" s="147" t="s">
        <v>475</v>
      </c>
      <c r="B62" s="128" t="s">
        <v>476</v>
      </c>
      <c r="C62" s="630">
        <v>73299977</v>
      </c>
      <c r="D62" s="129">
        <v>72673890</v>
      </c>
      <c r="E62" s="630">
        <v>72673890</v>
      </c>
      <c r="F62" s="993">
        <v>72673890</v>
      </c>
      <c r="G62" s="994">
        <v>0</v>
      </c>
      <c r="H62" s="993">
        <v>0</v>
      </c>
    </row>
    <row r="63" spans="1:8" ht="34.5" customHeight="1" thickBot="1">
      <c r="A63" s="153" t="s">
        <v>477</v>
      </c>
      <c r="B63" s="154" t="s">
        <v>478</v>
      </c>
      <c r="C63" s="646">
        <f aca="true" t="shared" si="13" ref="C63:H63">C59+C60</f>
        <v>429614848</v>
      </c>
      <c r="D63" s="647">
        <f t="shared" si="13"/>
        <v>398893433</v>
      </c>
      <c r="E63" s="646">
        <f t="shared" si="13"/>
        <v>344673628</v>
      </c>
      <c r="F63" s="1004">
        <f t="shared" si="13"/>
        <v>335771628</v>
      </c>
      <c r="G63" s="1005">
        <f t="shared" si="13"/>
        <v>8902000</v>
      </c>
      <c r="H63" s="1004">
        <f t="shared" si="13"/>
        <v>0</v>
      </c>
    </row>
    <row r="64" spans="1:8" ht="12.75">
      <c r="A64" s="155"/>
      <c r="B64" s="644"/>
      <c r="C64" s="645"/>
      <c r="D64" s="113"/>
      <c r="E64" s="113"/>
      <c r="F64" s="645"/>
      <c r="G64" s="113"/>
      <c r="H64" s="113"/>
    </row>
    <row r="65" spans="2:8" ht="16.5">
      <c r="B65" s="113"/>
      <c r="C65" s="643"/>
      <c r="D65" s="113"/>
      <c r="E65" s="113"/>
      <c r="F65" s="643"/>
      <c r="G65" s="113"/>
      <c r="H65" s="113"/>
    </row>
    <row r="66" spans="2:8" ht="16.5">
      <c r="B66" s="113"/>
      <c r="C66" s="643"/>
      <c r="D66" s="113"/>
      <c r="E66" s="113"/>
      <c r="F66" s="643"/>
      <c r="G66" s="113"/>
      <c r="H66" s="113"/>
    </row>
    <row r="67" spans="2:8" ht="12.75">
      <c r="B67" s="113"/>
      <c r="C67" s="113"/>
      <c r="D67" s="113"/>
      <c r="E67" s="113"/>
      <c r="F67" s="113"/>
      <c r="G67" s="113"/>
      <c r="H67" s="113"/>
    </row>
    <row r="68" spans="2:8" ht="12.75">
      <c r="B68" s="113"/>
      <c r="C68" s="113"/>
      <c r="D68" s="113"/>
      <c r="E68" s="113"/>
      <c r="F68" s="113"/>
      <c r="G68" s="113"/>
      <c r="H68" s="113"/>
    </row>
  </sheetData>
  <sheetProtection/>
  <mergeCells count="13">
    <mergeCell ref="A1:H1"/>
    <mergeCell ref="A2:H2"/>
    <mergeCell ref="D3:E3"/>
    <mergeCell ref="G3:H3"/>
    <mergeCell ref="A4:B4"/>
    <mergeCell ref="D4:E4"/>
    <mergeCell ref="G4:H4"/>
    <mergeCell ref="A5:A6"/>
    <mergeCell ref="B5:B6"/>
    <mergeCell ref="C5:C6"/>
    <mergeCell ref="D5:D6"/>
    <mergeCell ref="E5:E6"/>
    <mergeCell ref="F5:H5"/>
  </mergeCells>
  <printOptions/>
  <pageMargins left="0.7480314960629921" right="0.7480314960629921" top="0.8661417322834646" bottom="0.8267716535433072" header="0.5118110236220472" footer="0.5118110236220472"/>
  <pageSetup fitToHeight="2" fitToWidth="1" horizontalDpi="600" verticalDpi="600" orientation="portrait" paperSize="9" scale="6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view="pageBreakPreview" zoomScaleSheetLayoutView="100" zoomScalePageLayoutView="0" workbookViewId="0" topLeftCell="A1">
      <selection activeCell="A6" sqref="A6:A7"/>
    </sheetView>
  </sheetViews>
  <sheetFormatPr defaultColWidth="10.375" defaultRowHeight="12.75"/>
  <cols>
    <col min="1" max="1" width="66.625" style="1" customWidth="1"/>
    <col min="2" max="2" width="6.125" style="2" customWidth="1"/>
    <col min="3" max="3" width="18.00390625" style="1" hidden="1" customWidth="1"/>
    <col min="4" max="4" width="34.125" style="1" customWidth="1"/>
    <col min="5" max="16384" width="10.375" style="1" customWidth="1"/>
  </cols>
  <sheetData>
    <row r="1" spans="1:4" ht="36.75" customHeight="1">
      <c r="A1" s="1260" t="s">
        <v>839</v>
      </c>
      <c r="B1" s="1264"/>
      <c r="C1" s="1264"/>
      <c r="D1" s="1264"/>
    </row>
    <row r="2" spans="1:4" ht="21" customHeight="1">
      <c r="A2" s="1260" t="s">
        <v>835</v>
      </c>
      <c r="B2" s="1260"/>
      <c r="C2" s="1260"/>
      <c r="D2" s="1260"/>
    </row>
    <row r="3" spans="1:4" ht="21" customHeight="1">
      <c r="A3" s="1260" t="s">
        <v>836</v>
      </c>
      <c r="B3" s="1260"/>
      <c r="C3" s="1260"/>
      <c r="D3" s="1260"/>
    </row>
    <row r="4" spans="1:4" ht="18.75" customHeight="1">
      <c r="A4" s="596"/>
      <c r="B4" s="597"/>
      <c r="C4" s="597"/>
      <c r="D4" s="626"/>
    </row>
    <row r="5" spans="1:4" ht="16.5" thickBot="1">
      <c r="A5" s="954" t="s">
        <v>956</v>
      </c>
      <c r="C5" s="1265" t="s">
        <v>630</v>
      </c>
      <c r="D5" s="1265"/>
    </row>
    <row r="6" spans="1:4" ht="15.75" customHeight="1">
      <c r="A6" s="1266" t="s">
        <v>594</v>
      </c>
      <c r="B6" s="1268" t="s">
        <v>154</v>
      </c>
      <c r="C6" s="1270" t="s">
        <v>82</v>
      </c>
      <c r="D6" s="1270" t="s">
        <v>551</v>
      </c>
    </row>
    <row r="7" spans="1:4" ht="11.25" customHeight="1">
      <c r="A7" s="1267"/>
      <c r="B7" s="1269"/>
      <c r="C7" s="1271"/>
      <c r="D7" s="1271"/>
    </row>
    <row r="8" spans="1:4" s="5" customFormat="1" ht="16.5" thickBot="1">
      <c r="A8" s="3" t="s">
        <v>197</v>
      </c>
      <c r="B8" s="4" t="s">
        <v>198</v>
      </c>
      <c r="C8" s="4" t="s">
        <v>199</v>
      </c>
      <c r="D8" s="4" t="s">
        <v>199</v>
      </c>
    </row>
    <row r="9" spans="1:4" s="8" customFormat="1" ht="15.75">
      <c r="A9" s="757" t="s">
        <v>667</v>
      </c>
      <c r="B9" s="7" t="s">
        <v>202</v>
      </c>
      <c r="C9" s="759">
        <v>81695507</v>
      </c>
      <c r="D9" s="759">
        <v>107383593</v>
      </c>
    </row>
    <row r="10" spans="1:4" s="8" customFormat="1" ht="15.75">
      <c r="A10" s="556" t="s">
        <v>668</v>
      </c>
      <c r="B10" s="18" t="s">
        <v>203</v>
      </c>
      <c r="C10" s="760">
        <v>17021772</v>
      </c>
      <c r="D10" s="760">
        <v>20861904</v>
      </c>
    </row>
    <row r="11" spans="1:4" s="8" customFormat="1" ht="15.75">
      <c r="A11" s="556" t="s">
        <v>669</v>
      </c>
      <c r="B11" s="18" t="s">
        <v>204</v>
      </c>
      <c r="C11" s="760">
        <v>6314941</v>
      </c>
      <c r="D11" s="760">
        <v>5206367</v>
      </c>
    </row>
    <row r="12" spans="1:4" s="566" customFormat="1" ht="15.75">
      <c r="A12" s="761" t="s">
        <v>670</v>
      </c>
      <c r="B12" s="762" t="s">
        <v>205</v>
      </c>
      <c r="C12" s="763">
        <f>SUM(C9:C11)</f>
        <v>105032220</v>
      </c>
      <c r="D12" s="763">
        <f>SUM(D9:D11)</f>
        <v>133451864</v>
      </c>
    </row>
    <row r="13" spans="1:4" s="8" customFormat="1" ht="15.75">
      <c r="A13" s="557" t="s">
        <v>671</v>
      </c>
      <c r="B13" s="18" t="s">
        <v>206</v>
      </c>
      <c r="C13" s="562">
        <v>118470957</v>
      </c>
      <c r="D13" s="562">
        <v>131157224</v>
      </c>
    </row>
    <row r="14" spans="1:4" s="8" customFormat="1" ht="15.75">
      <c r="A14" s="557" t="s">
        <v>672</v>
      </c>
      <c r="B14" s="18" t="s">
        <v>207</v>
      </c>
      <c r="C14" s="562">
        <v>40283573</v>
      </c>
      <c r="D14" s="562">
        <v>69401790</v>
      </c>
    </row>
    <row r="15" spans="1:4" s="8" customFormat="1" ht="15.75">
      <c r="A15" s="557" t="s">
        <v>673</v>
      </c>
      <c r="B15" s="18" t="s">
        <v>208</v>
      </c>
      <c r="C15" s="562">
        <v>1207402</v>
      </c>
      <c r="D15" s="562">
        <v>2442141</v>
      </c>
    </row>
    <row r="16" spans="1:4" s="8" customFormat="1" ht="15.75">
      <c r="A16" s="557" t="s">
        <v>674</v>
      </c>
      <c r="B16" s="18" t="s">
        <v>209</v>
      </c>
      <c r="C16" s="562">
        <v>8576347</v>
      </c>
      <c r="D16" s="562">
        <v>145216694</v>
      </c>
    </row>
    <row r="17" spans="1:4" s="566" customFormat="1" ht="15.75">
      <c r="A17" s="9" t="s">
        <v>675</v>
      </c>
      <c r="B17" s="762" t="s">
        <v>210</v>
      </c>
      <c r="C17" s="567">
        <f>SUM(C13:C16)</f>
        <v>168538279</v>
      </c>
      <c r="D17" s="567">
        <f>SUM(D13:D16)</f>
        <v>348217849</v>
      </c>
    </row>
    <row r="18" spans="1:4" s="8" customFormat="1" ht="15.75">
      <c r="A18" s="557" t="s">
        <v>676</v>
      </c>
      <c r="B18" s="18" t="s">
        <v>211</v>
      </c>
      <c r="C18" s="562">
        <v>22150684</v>
      </c>
      <c r="D18" s="562">
        <v>27099679</v>
      </c>
    </row>
    <row r="19" spans="1:4" s="566" customFormat="1" ht="15.75">
      <c r="A19" s="557" t="s">
        <v>677</v>
      </c>
      <c r="B19" s="568" t="s">
        <v>212</v>
      </c>
      <c r="C19" s="562">
        <v>29261145</v>
      </c>
      <c r="D19" s="562">
        <v>43177829</v>
      </c>
    </row>
    <row r="20" spans="1:4" s="564" customFormat="1" ht="15.75">
      <c r="A20" s="557" t="s">
        <v>678</v>
      </c>
      <c r="B20" s="18" t="s">
        <v>213</v>
      </c>
      <c r="C20" s="562">
        <v>437957</v>
      </c>
      <c r="D20" s="562">
        <v>590396</v>
      </c>
    </row>
    <row r="21" spans="1:4" s="566" customFormat="1" ht="15.75">
      <c r="A21" s="9" t="s">
        <v>679</v>
      </c>
      <c r="B21" s="762" t="s">
        <v>214</v>
      </c>
      <c r="C21" s="567">
        <f>SUM(C18:C20)</f>
        <v>51849786</v>
      </c>
      <c r="D21" s="567">
        <f>SUM(D18:D20)</f>
        <v>70867904</v>
      </c>
    </row>
    <row r="22" spans="1:4" s="566" customFormat="1" ht="15.75">
      <c r="A22" s="557" t="s">
        <v>680</v>
      </c>
      <c r="B22" s="568" t="s">
        <v>215</v>
      </c>
      <c r="C22" s="562">
        <v>40133143</v>
      </c>
      <c r="D22" s="562">
        <v>87856785</v>
      </c>
    </row>
    <row r="23" spans="1:4" s="8" customFormat="1" ht="15.75">
      <c r="A23" s="557" t="s">
        <v>681</v>
      </c>
      <c r="B23" s="568" t="s">
        <v>216</v>
      </c>
      <c r="C23" s="562">
        <v>10969034</v>
      </c>
      <c r="D23" s="562">
        <v>28283340</v>
      </c>
    </row>
    <row r="24" spans="1:4" s="8" customFormat="1" ht="15.75">
      <c r="A24" s="557" t="s">
        <v>682</v>
      </c>
      <c r="B24" s="568" t="s">
        <v>217</v>
      </c>
      <c r="C24" s="562">
        <v>12737712</v>
      </c>
      <c r="D24" s="562">
        <v>22727923</v>
      </c>
    </row>
    <row r="25" spans="1:4" s="566" customFormat="1" ht="15.75">
      <c r="A25" s="9" t="s">
        <v>683</v>
      </c>
      <c r="B25" s="762" t="s">
        <v>218</v>
      </c>
      <c r="C25" s="567">
        <f>SUM(C22:C24)</f>
        <v>63839889</v>
      </c>
      <c r="D25" s="567">
        <f>SUM(D22:D24)</f>
        <v>138868048</v>
      </c>
    </row>
    <row r="26" spans="1:4" s="566" customFormat="1" ht="15.75">
      <c r="A26" s="9" t="s">
        <v>684</v>
      </c>
      <c r="B26" s="762" t="s">
        <v>219</v>
      </c>
      <c r="C26" s="567">
        <v>35900525</v>
      </c>
      <c r="D26" s="567">
        <v>50574349</v>
      </c>
    </row>
    <row r="27" spans="1:4" s="566" customFormat="1" ht="15.75">
      <c r="A27" s="9" t="s">
        <v>685</v>
      </c>
      <c r="B27" s="762" t="s">
        <v>220</v>
      </c>
      <c r="C27" s="567">
        <v>111501205</v>
      </c>
      <c r="D27" s="567">
        <v>132462829</v>
      </c>
    </row>
    <row r="28" spans="1:4" s="764" customFormat="1" ht="19.5" customHeight="1">
      <c r="A28" s="569" t="s">
        <v>686</v>
      </c>
      <c r="B28" s="769" t="s">
        <v>221</v>
      </c>
      <c r="C28" s="570">
        <f>C12+C17-C21-C25-C26-C27</f>
        <v>10479094</v>
      </c>
      <c r="D28" s="570">
        <f>D12+D17-D21-D25-D26-D27</f>
        <v>88896583</v>
      </c>
    </row>
    <row r="29" spans="1:4" s="566" customFormat="1" ht="15.75">
      <c r="A29" s="557" t="s">
        <v>693</v>
      </c>
      <c r="B29" s="568" t="s">
        <v>222</v>
      </c>
      <c r="C29" s="563">
        <v>276626</v>
      </c>
      <c r="D29" s="563">
        <v>0</v>
      </c>
    </row>
    <row r="30" spans="1:4" s="566" customFormat="1" ht="15.75">
      <c r="A30" s="557" t="s">
        <v>687</v>
      </c>
      <c r="B30" s="568" t="s">
        <v>223</v>
      </c>
      <c r="C30" s="563">
        <v>276626</v>
      </c>
      <c r="D30" s="563">
        <v>827</v>
      </c>
    </row>
    <row r="31" spans="1:4" s="566" customFormat="1" ht="15.75">
      <c r="A31" s="9" t="s">
        <v>688</v>
      </c>
      <c r="B31" s="762" t="s">
        <v>224</v>
      </c>
      <c r="C31" s="567">
        <f>C30</f>
        <v>276626</v>
      </c>
      <c r="D31" s="567">
        <f>SUM(D29:D30)</f>
        <v>827</v>
      </c>
    </row>
    <row r="32" spans="1:4" s="8" customFormat="1" ht="15.75">
      <c r="A32" s="556" t="s">
        <v>689</v>
      </c>
      <c r="B32" s="18" t="s">
        <v>225</v>
      </c>
      <c r="C32" s="760">
        <v>337</v>
      </c>
      <c r="D32" s="760">
        <v>0</v>
      </c>
    </row>
    <row r="33" spans="1:4" s="566" customFormat="1" ht="15.75">
      <c r="A33" s="9" t="s">
        <v>690</v>
      </c>
      <c r="B33" s="762" t="s">
        <v>226</v>
      </c>
      <c r="C33" s="567">
        <f>C32</f>
        <v>337</v>
      </c>
      <c r="D33" s="567">
        <f>D32</f>
        <v>0</v>
      </c>
    </row>
    <row r="34" spans="1:4" s="764" customFormat="1" ht="18" customHeight="1">
      <c r="A34" s="770" t="s">
        <v>691</v>
      </c>
      <c r="B34" s="771" t="s">
        <v>227</v>
      </c>
      <c r="C34" s="772">
        <f>C31-C33</f>
        <v>276289</v>
      </c>
      <c r="D34" s="772">
        <f>D31-D33</f>
        <v>827</v>
      </c>
    </row>
    <row r="35" spans="1:4" s="768" customFormat="1" ht="21.75" customHeight="1">
      <c r="A35" s="765" t="s">
        <v>692</v>
      </c>
      <c r="B35" s="766" t="s">
        <v>228</v>
      </c>
      <c r="C35" s="767">
        <f>C28+C34</f>
        <v>10755383</v>
      </c>
      <c r="D35" s="767">
        <f>D28+D34</f>
        <v>88897410</v>
      </c>
    </row>
    <row r="36" spans="1:4" ht="15.75">
      <c r="A36" s="12"/>
      <c r="C36" s="13"/>
      <c r="D36" s="13"/>
    </row>
    <row r="37" spans="1:4" ht="15.75">
      <c r="A37" s="12"/>
      <c r="C37" s="13"/>
      <c r="D37" s="13"/>
    </row>
    <row r="38" spans="1:4" ht="15.75">
      <c r="A38" s="14"/>
      <c r="C38" s="13"/>
      <c r="D38" s="13"/>
    </row>
    <row r="39" spans="1:4" ht="15.75">
      <c r="A39" s="1261"/>
      <c r="B39" s="1261"/>
      <c r="C39" s="1261"/>
      <c r="D39" s="1261"/>
    </row>
    <row r="40" spans="1:4" ht="15.75">
      <c r="A40" s="1261"/>
      <c r="B40" s="1261"/>
      <c r="C40" s="1261"/>
      <c r="D40" s="1261"/>
    </row>
  </sheetData>
  <sheetProtection/>
  <mergeCells count="10">
    <mergeCell ref="A39:D39"/>
    <mergeCell ref="A40:D40"/>
    <mergeCell ref="A1:D1"/>
    <mergeCell ref="A2:D2"/>
    <mergeCell ref="A3:D3"/>
    <mergeCell ref="C5:D5"/>
    <mergeCell ref="A6:A7"/>
    <mergeCell ref="B6:B7"/>
    <mergeCell ref="C6:C7"/>
    <mergeCell ref="D6:D7"/>
  </mergeCells>
  <printOptions horizontalCentered="1"/>
  <pageMargins left="0.56" right="0.58" top="0.77" bottom="0.984251968503937" header="0.7874015748031497" footer="0.7874015748031497"/>
  <pageSetup fitToHeight="1" fitToWidth="1" horizontalDpi="600" verticalDpi="600" orientation="portrait" paperSize="9" scale="94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9.375" style="40" customWidth="1"/>
    <col min="2" max="2" width="42.875" style="40" customWidth="1"/>
    <col min="3" max="3" width="19.625" style="40" customWidth="1"/>
    <col min="4" max="4" width="20.50390625" style="40" customWidth="1"/>
    <col min="5" max="5" width="23.625" style="40" customWidth="1"/>
    <col min="6" max="6" width="5.50390625" style="40" customWidth="1"/>
    <col min="7" max="16384" width="9.375" style="40" customWidth="1"/>
  </cols>
  <sheetData>
    <row r="1" spans="1:6" ht="12.75">
      <c r="A1" s="39"/>
      <c r="F1" s="1277"/>
    </row>
    <row r="2" spans="1:6" ht="33" customHeight="1">
      <c r="A2" s="1274" t="s">
        <v>837</v>
      </c>
      <c r="B2" s="1274"/>
      <c r="C2" s="1274"/>
      <c r="D2" s="1274"/>
      <c r="E2" s="1274"/>
      <c r="F2" s="1277"/>
    </row>
    <row r="3" spans="1:6" ht="33" customHeight="1">
      <c r="A3" s="598"/>
      <c r="B3" s="598"/>
      <c r="C3" s="598"/>
      <c r="D3" s="598"/>
      <c r="E3" s="627"/>
      <c r="F3" s="1277"/>
    </row>
    <row r="4" spans="1:6" ht="13.5" thickBot="1">
      <c r="A4" s="954" t="s">
        <v>957</v>
      </c>
      <c r="E4" s="628" t="s">
        <v>630</v>
      </c>
      <c r="F4" s="1277"/>
    </row>
    <row r="5" spans="1:8" ht="79.5" thickBot="1">
      <c r="A5" s="42" t="s">
        <v>196</v>
      </c>
      <c r="B5" s="43" t="s">
        <v>275</v>
      </c>
      <c r="C5" s="43" t="s">
        <v>276</v>
      </c>
      <c r="D5" s="43" t="s">
        <v>277</v>
      </c>
      <c r="E5" s="44" t="s">
        <v>278</v>
      </c>
      <c r="F5" s="1277"/>
      <c r="H5" s="39"/>
    </row>
    <row r="6" spans="1:12" ht="16.5">
      <c r="A6" s="45" t="s">
        <v>263</v>
      </c>
      <c r="B6" s="46" t="s">
        <v>552</v>
      </c>
      <c r="C6" s="971">
        <v>0.0034</v>
      </c>
      <c r="D6" s="47">
        <v>1700000</v>
      </c>
      <c r="E6" s="48"/>
      <c r="F6" s="1277"/>
      <c r="H6" s="1274"/>
      <c r="I6" s="1274"/>
      <c r="J6" s="1274"/>
      <c r="K6" s="1274"/>
      <c r="L6" s="1274"/>
    </row>
    <row r="7" spans="1:6" ht="15.75">
      <c r="A7" s="49" t="s">
        <v>264</v>
      </c>
      <c r="B7" s="50"/>
      <c r="C7" s="51"/>
      <c r="D7" s="52"/>
      <c r="E7" s="53"/>
      <c r="F7" s="1277"/>
    </row>
    <row r="8" spans="1:6" ht="15.75">
      <c r="A8" s="49" t="s">
        <v>265</v>
      </c>
      <c r="B8" s="50"/>
      <c r="C8" s="51"/>
      <c r="D8" s="52"/>
      <c r="E8" s="53"/>
      <c r="F8" s="1277"/>
    </row>
    <row r="9" spans="1:6" ht="15.75">
      <c r="A9" s="49" t="s">
        <v>266</v>
      </c>
      <c r="B9" s="50"/>
      <c r="C9" s="51"/>
      <c r="D9" s="52"/>
      <c r="E9" s="53"/>
      <c r="F9" s="1277"/>
    </row>
    <row r="10" spans="1:6" ht="16.5" thickBot="1">
      <c r="A10" s="49" t="s">
        <v>267</v>
      </c>
      <c r="B10" s="50"/>
      <c r="C10" s="51"/>
      <c r="D10" s="52"/>
      <c r="E10" s="53"/>
      <c r="F10" s="1277"/>
    </row>
    <row r="11" spans="1:6" ht="16.5" thickBot="1">
      <c r="A11" s="1275" t="s">
        <v>279</v>
      </c>
      <c r="B11" s="1276"/>
      <c r="C11" s="54"/>
      <c r="D11" s="55">
        <f>IF(SUM(D6:D10)=0,"",SUM(D6:D10))</f>
        <v>1700000</v>
      </c>
      <c r="E11" s="56">
        <f>IF(SUM(E6:E10)=0,"",SUM(E6:E10))</f>
      </c>
      <c r="F11" s="1277"/>
    </row>
    <row r="12" ht="15.75">
      <c r="A12" s="41"/>
    </row>
  </sheetData>
  <sheetProtection/>
  <mergeCells count="4">
    <mergeCell ref="A2:E2"/>
    <mergeCell ref="A11:B11"/>
    <mergeCell ref="F1:F11"/>
    <mergeCell ref="H6:L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PageLayoutView="0" workbookViewId="0" topLeftCell="A1">
      <selection activeCell="A8" sqref="A8:A9"/>
    </sheetView>
  </sheetViews>
  <sheetFormatPr defaultColWidth="10.625" defaultRowHeight="12.75"/>
  <cols>
    <col min="1" max="1" width="10.625" style="156" customWidth="1"/>
    <col min="2" max="2" width="57.875" style="156" customWidth="1"/>
    <col min="3" max="3" width="17.00390625" style="156" customWidth="1"/>
    <col min="4" max="4" width="15.50390625" style="156" customWidth="1"/>
    <col min="5" max="5" width="15.00390625" style="156" customWidth="1"/>
    <col min="6" max="7" width="12.875" style="156" customWidth="1"/>
    <col min="8" max="8" width="11.125" style="156" customWidth="1"/>
    <col min="9" max="9" width="20.50390625" style="156" customWidth="1"/>
    <col min="10" max="16384" width="10.625" style="156" customWidth="1"/>
  </cols>
  <sheetData>
    <row r="1" spans="1:8" ht="29.25" customHeight="1">
      <c r="A1" s="1111" t="s">
        <v>622</v>
      </c>
      <c r="B1" s="1111"/>
      <c r="C1" s="1111"/>
      <c r="D1" s="1111"/>
      <c r="E1" s="1111"/>
      <c r="F1" s="1111"/>
      <c r="G1" s="1111"/>
      <c r="H1" s="1111"/>
    </row>
    <row r="2" spans="1:8" ht="14.25" customHeight="1">
      <c r="A2" s="1111"/>
      <c r="B2" s="1111"/>
      <c r="C2" s="1111"/>
      <c r="D2" s="1111"/>
      <c r="E2" s="1111"/>
      <c r="F2" s="1111"/>
      <c r="G2" s="1111"/>
      <c r="H2" s="1111"/>
    </row>
    <row r="3" spans="1:8" ht="25.5" customHeight="1">
      <c r="A3" s="1111" t="s">
        <v>597</v>
      </c>
      <c r="B3" s="1111"/>
      <c r="C3" s="1111"/>
      <c r="D3" s="1111"/>
      <c r="E3" s="1111"/>
      <c r="F3" s="1111"/>
      <c r="G3" s="1111"/>
      <c r="H3" s="1111"/>
    </row>
    <row r="4" spans="1:8" ht="23.25" customHeight="1">
      <c r="A4" s="157"/>
      <c r="B4" s="96"/>
      <c r="C4" s="96"/>
      <c r="D4" s="158"/>
      <c r="E4" s="159"/>
      <c r="F4" s="96"/>
      <c r="G4" s="158"/>
      <c r="H4" s="159"/>
    </row>
    <row r="5" spans="1:8" ht="18" customHeight="1" thickBot="1">
      <c r="A5" s="1095" t="s">
        <v>930</v>
      </c>
      <c r="B5" s="1095"/>
      <c r="C5" s="160"/>
      <c r="D5" s="1117"/>
      <c r="E5" s="1117"/>
      <c r="F5" s="160"/>
      <c r="G5" s="1117" t="s">
        <v>630</v>
      </c>
      <c r="H5" s="1117"/>
    </row>
    <row r="6" spans="1:6" ht="6" customHeight="1" hidden="1">
      <c r="A6" s="161"/>
      <c r="B6" s="162"/>
      <c r="C6" s="162"/>
      <c r="F6" s="162"/>
    </row>
    <row r="7" spans="1:6" ht="22.5" customHeight="1" hidden="1">
      <c r="A7" s="163"/>
      <c r="B7" s="164"/>
      <c r="C7" s="162"/>
      <c r="F7" s="162"/>
    </row>
    <row r="8" spans="1:8" ht="22.5" customHeight="1" thickTop="1">
      <c r="A8" s="1112" t="s">
        <v>315</v>
      </c>
      <c r="B8" s="1101" t="s">
        <v>719</v>
      </c>
      <c r="C8" s="1101" t="s">
        <v>734</v>
      </c>
      <c r="D8" s="1101" t="s">
        <v>735</v>
      </c>
      <c r="E8" s="1114" t="s">
        <v>736</v>
      </c>
      <c r="F8" s="1116" t="s">
        <v>910</v>
      </c>
      <c r="G8" s="1105"/>
      <c r="H8" s="1106"/>
    </row>
    <row r="9" spans="1:8" s="115" customFormat="1" ht="42.75" customHeight="1" thickBot="1">
      <c r="A9" s="1113"/>
      <c r="B9" s="1102"/>
      <c r="C9" s="1102"/>
      <c r="D9" s="1102"/>
      <c r="E9" s="1115"/>
      <c r="F9" s="1016" t="s">
        <v>911</v>
      </c>
      <c r="G9" s="988" t="s">
        <v>912</v>
      </c>
      <c r="H9" s="989" t="s">
        <v>913</v>
      </c>
    </row>
    <row r="10" spans="1:8" s="115" customFormat="1" ht="12.75" customHeight="1" thickTop="1">
      <c r="A10" s="120" t="s">
        <v>250</v>
      </c>
      <c r="B10" s="121" t="s">
        <v>198</v>
      </c>
      <c r="C10" s="165" t="s">
        <v>199</v>
      </c>
      <c r="D10" s="165" t="s">
        <v>200</v>
      </c>
      <c r="E10" s="1024" t="s">
        <v>201</v>
      </c>
      <c r="F10" s="1017" t="s">
        <v>183</v>
      </c>
      <c r="G10" s="165" t="s">
        <v>184</v>
      </c>
      <c r="H10" s="739" t="s">
        <v>185</v>
      </c>
    </row>
    <row r="11" spans="1:8" ht="15" customHeight="1">
      <c r="A11" s="166" t="s">
        <v>317</v>
      </c>
      <c r="B11" s="167" t="s">
        <v>479</v>
      </c>
      <c r="C11" s="168">
        <f aca="true" t="shared" si="0" ref="C11:H11">C12</f>
        <v>12066452</v>
      </c>
      <c r="D11" s="168">
        <f t="shared" si="0"/>
        <v>15791142</v>
      </c>
      <c r="E11" s="1018">
        <f t="shared" si="0"/>
        <v>15791142</v>
      </c>
      <c r="F11" s="992">
        <f t="shared" si="0"/>
        <v>15791142</v>
      </c>
      <c r="G11" s="997">
        <f t="shared" si="0"/>
        <v>0</v>
      </c>
      <c r="H11" s="1034">
        <f t="shared" si="0"/>
        <v>0</v>
      </c>
    </row>
    <row r="12" spans="1:8" ht="15" customHeight="1">
      <c r="A12" s="169" t="s">
        <v>327</v>
      </c>
      <c r="B12" s="170" t="s">
        <v>480</v>
      </c>
      <c r="C12" s="171">
        <v>12066452</v>
      </c>
      <c r="D12" s="171">
        <v>15791142</v>
      </c>
      <c r="E12" s="171">
        <v>15791142</v>
      </c>
      <c r="F12" s="1035">
        <v>15791142</v>
      </c>
      <c r="G12" s="1035">
        <v>0</v>
      </c>
      <c r="H12" s="1036">
        <v>0</v>
      </c>
    </row>
    <row r="13" spans="1:8" ht="15" customHeight="1">
      <c r="A13" s="172" t="s">
        <v>344</v>
      </c>
      <c r="B13" s="173" t="s">
        <v>345</v>
      </c>
      <c r="C13" s="392">
        <f>SUM(C14:C19)</f>
        <v>16023000</v>
      </c>
      <c r="D13" s="392">
        <f>SUM(D14:D19)</f>
        <v>19502527</v>
      </c>
      <c r="E13" s="1019">
        <f>SUM(E14:E19)</f>
        <v>18842288</v>
      </c>
      <c r="F13" s="1037">
        <f>SUM(F14:F19)</f>
        <v>18842288</v>
      </c>
      <c r="G13" s="1038">
        <f>G12</f>
        <v>0</v>
      </c>
      <c r="H13" s="1039">
        <v>0</v>
      </c>
    </row>
    <row r="14" spans="1:8" ht="15" customHeight="1">
      <c r="A14" s="127" t="s">
        <v>346</v>
      </c>
      <c r="B14" s="128" t="s">
        <v>347</v>
      </c>
      <c r="C14" s="390">
        <v>7100000</v>
      </c>
      <c r="D14" s="390">
        <v>8732942</v>
      </c>
      <c r="E14" s="171">
        <v>8336480</v>
      </c>
      <c r="F14" s="1035">
        <v>8336480</v>
      </c>
      <c r="G14" s="1040">
        <v>0</v>
      </c>
      <c r="H14" s="1036">
        <v>0</v>
      </c>
    </row>
    <row r="15" spans="1:8" ht="15" customHeight="1">
      <c r="A15" s="127" t="s">
        <v>705</v>
      </c>
      <c r="B15" s="128" t="s">
        <v>558</v>
      </c>
      <c r="C15" s="390">
        <v>20000</v>
      </c>
      <c r="D15" s="390">
        <v>18228</v>
      </c>
      <c r="E15" s="171">
        <v>18228</v>
      </c>
      <c r="F15" s="1035">
        <v>18228</v>
      </c>
      <c r="G15" s="1040">
        <v>0</v>
      </c>
      <c r="H15" s="1036">
        <v>0</v>
      </c>
    </row>
    <row r="16" spans="1:8" ht="15" customHeight="1">
      <c r="A16" s="127" t="s">
        <v>352</v>
      </c>
      <c r="B16" s="128" t="s">
        <v>353</v>
      </c>
      <c r="C16" s="390">
        <v>5500000</v>
      </c>
      <c r="D16" s="390">
        <v>6605696</v>
      </c>
      <c r="E16" s="171">
        <v>6482287</v>
      </c>
      <c r="F16" s="1035">
        <v>6482287</v>
      </c>
      <c r="G16" s="1040">
        <v>0</v>
      </c>
      <c r="H16" s="1036">
        <v>0</v>
      </c>
    </row>
    <row r="17" spans="1:8" ht="15" customHeight="1">
      <c r="A17" s="127" t="s">
        <v>354</v>
      </c>
      <c r="B17" s="128" t="s">
        <v>706</v>
      </c>
      <c r="C17" s="390">
        <v>3402000</v>
      </c>
      <c r="D17" s="390">
        <v>4141468</v>
      </c>
      <c r="E17" s="171">
        <v>4001100</v>
      </c>
      <c r="F17" s="1035">
        <v>4001100</v>
      </c>
      <c r="G17" s="1040">
        <v>0</v>
      </c>
      <c r="H17" s="1036">
        <v>0</v>
      </c>
    </row>
    <row r="18" spans="1:8" ht="15" customHeight="1">
      <c r="A18" s="127" t="s">
        <v>356</v>
      </c>
      <c r="B18" s="128" t="s">
        <v>357</v>
      </c>
      <c r="C18" s="171">
        <v>1000</v>
      </c>
      <c r="D18" s="171">
        <v>16</v>
      </c>
      <c r="E18" s="171">
        <v>16</v>
      </c>
      <c r="F18" s="1035">
        <v>16</v>
      </c>
      <c r="G18" s="1035">
        <v>0</v>
      </c>
      <c r="H18" s="1036">
        <v>0</v>
      </c>
    </row>
    <row r="19" spans="1:8" ht="15" customHeight="1">
      <c r="A19" s="127" t="s">
        <v>771</v>
      </c>
      <c r="B19" s="128" t="s">
        <v>359</v>
      </c>
      <c r="C19" s="171">
        <v>0</v>
      </c>
      <c r="D19" s="171">
        <v>4177</v>
      </c>
      <c r="E19" s="171">
        <v>4177</v>
      </c>
      <c r="F19" s="1035">
        <v>4177</v>
      </c>
      <c r="G19" s="1035">
        <v>0</v>
      </c>
      <c r="H19" s="1036">
        <v>0</v>
      </c>
    </row>
    <row r="20" spans="1:8" ht="15" customHeight="1">
      <c r="A20" s="172" t="s">
        <v>360</v>
      </c>
      <c r="B20" s="173" t="s">
        <v>361</v>
      </c>
      <c r="C20" s="392">
        <f>C21</f>
        <v>15000</v>
      </c>
      <c r="D20" s="392">
        <f>D21</f>
        <v>0</v>
      </c>
      <c r="E20" s="1019">
        <f>E21</f>
        <v>0</v>
      </c>
      <c r="F20" s="1037">
        <f>F21</f>
        <v>0</v>
      </c>
      <c r="G20" s="1038">
        <f>G21</f>
        <v>0</v>
      </c>
      <c r="H20" s="1039">
        <v>0</v>
      </c>
    </row>
    <row r="21" spans="1:8" ht="15" customHeight="1">
      <c r="A21" s="127" t="s">
        <v>625</v>
      </c>
      <c r="B21" s="128" t="s">
        <v>626</v>
      </c>
      <c r="C21" s="390">
        <v>15000</v>
      </c>
      <c r="D21" s="390">
        <v>0</v>
      </c>
      <c r="E21" s="171">
        <v>0</v>
      </c>
      <c r="F21" s="1035">
        <v>0</v>
      </c>
      <c r="G21" s="1040">
        <v>0</v>
      </c>
      <c r="H21" s="1036">
        <v>0</v>
      </c>
    </row>
    <row r="22" spans="1:8" ht="24.75" customHeight="1">
      <c r="A22" s="132" t="s">
        <v>481</v>
      </c>
      <c r="B22" s="133" t="s">
        <v>369</v>
      </c>
      <c r="C22" s="174">
        <f aca="true" t="shared" si="1" ref="C22:H22">C11+C13+C20</f>
        <v>28104452</v>
      </c>
      <c r="D22" s="174">
        <f t="shared" si="1"/>
        <v>35293669</v>
      </c>
      <c r="E22" s="1020">
        <f t="shared" si="1"/>
        <v>34633430</v>
      </c>
      <c r="F22" s="1041">
        <f t="shared" si="1"/>
        <v>34633430</v>
      </c>
      <c r="G22" s="1042">
        <f t="shared" si="1"/>
        <v>0</v>
      </c>
      <c r="H22" s="1043">
        <f t="shared" si="1"/>
        <v>0</v>
      </c>
    </row>
    <row r="23" spans="1:8" ht="15" customHeight="1">
      <c r="A23" s="132"/>
      <c r="B23" s="133"/>
      <c r="C23" s="174"/>
      <c r="D23" s="174"/>
      <c r="E23" s="1021"/>
      <c r="F23" s="1044"/>
      <c r="G23" s="1042"/>
      <c r="H23" s="1045"/>
    </row>
    <row r="24" spans="1:8" ht="15" customHeight="1">
      <c r="A24" s="172" t="s">
        <v>370</v>
      </c>
      <c r="B24" s="173" t="s">
        <v>371</v>
      </c>
      <c r="C24" s="392">
        <f aca="true" t="shared" si="2" ref="C24:H24">SUM(C25:C26)</f>
        <v>75461456</v>
      </c>
      <c r="D24" s="392">
        <f t="shared" si="2"/>
        <v>71576241</v>
      </c>
      <c r="E24" s="1022">
        <f t="shared" si="2"/>
        <v>71576241</v>
      </c>
      <c r="F24" s="1046">
        <f t="shared" si="2"/>
        <v>71576241</v>
      </c>
      <c r="G24" s="1038">
        <f t="shared" si="2"/>
        <v>0</v>
      </c>
      <c r="H24" s="1047">
        <f t="shared" si="2"/>
        <v>0</v>
      </c>
    </row>
    <row r="25" spans="1:8" ht="15" customHeight="1">
      <c r="A25" s="127" t="s">
        <v>373</v>
      </c>
      <c r="B25" s="128" t="s">
        <v>374</v>
      </c>
      <c r="C25" s="390">
        <v>2161479</v>
      </c>
      <c r="D25" s="390">
        <v>2161479</v>
      </c>
      <c r="E25" s="171">
        <v>2161479</v>
      </c>
      <c r="F25" s="1035">
        <v>2161479</v>
      </c>
      <c r="G25" s="1040">
        <v>0</v>
      </c>
      <c r="H25" s="1036">
        <v>0</v>
      </c>
    </row>
    <row r="26" spans="1:9" s="115" customFormat="1" ht="15" customHeight="1">
      <c r="A26" s="169" t="s">
        <v>482</v>
      </c>
      <c r="B26" s="170" t="s">
        <v>483</v>
      </c>
      <c r="C26" s="395">
        <v>73299977</v>
      </c>
      <c r="D26" s="395">
        <v>69414762</v>
      </c>
      <c r="E26" s="171">
        <v>69414762</v>
      </c>
      <c r="F26" s="1035">
        <v>69414762</v>
      </c>
      <c r="G26" s="1048">
        <v>0</v>
      </c>
      <c r="H26" s="1036">
        <v>0</v>
      </c>
      <c r="I26" s="156"/>
    </row>
    <row r="27" spans="1:9" s="115" customFormat="1" ht="32.25" customHeight="1" thickBot="1">
      <c r="A27" s="140" t="s">
        <v>484</v>
      </c>
      <c r="B27" s="141" t="s">
        <v>378</v>
      </c>
      <c r="C27" s="394">
        <f>C24+C22</f>
        <v>103565908</v>
      </c>
      <c r="D27" s="394">
        <f>D24+D22</f>
        <v>106869910</v>
      </c>
      <c r="E27" s="1023">
        <f>E22+E24</f>
        <v>106209671</v>
      </c>
      <c r="F27" s="1049">
        <f>F22+F24</f>
        <v>106209671</v>
      </c>
      <c r="G27" s="1050">
        <f>G24+G22</f>
        <v>0</v>
      </c>
      <c r="H27" s="1051">
        <f>H22+H24</f>
        <v>0</v>
      </c>
      <c r="I27" s="156"/>
    </row>
    <row r="28" spans="1:9" ht="16.5" thickTop="1">
      <c r="A28" s="175"/>
      <c r="B28" s="175"/>
      <c r="C28" s="175"/>
      <c r="D28" s="175"/>
      <c r="E28" s="176"/>
      <c r="F28" s="175"/>
      <c r="G28" s="175"/>
      <c r="H28" s="176"/>
      <c r="I28" s="115"/>
    </row>
    <row r="29" spans="1:9" ht="16.5" thickBot="1">
      <c r="A29" s="177"/>
      <c r="B29" s="178"/>
      <c r="C29" s="178"/>
      <c r="D29" s="178"/>
      <c r="E29" s="177"/>
      <c r="F29" s="178"/>
      <c r="G29" s="178"/>
      <c r="H29" s="177"/>
      <c r="I29" s="115"/>
    </row>
    <row r="30" spans="1:9" ht="13.5" thickTop="1">
      <c r="A30" s="1112" t="s">
        <v>315</v>
      </c>
      <c r="B30" s="1101" t="s">
        <v>919</v>
      </c>
      <c r="C30" s="1101" t="s">
        <v>734</v>
      </c>
      <c r="D30" s="1101" t="s">
        <v>735</v>
      </c>
      <c r="E30" s="1114" t="s">
        <v>736</v>
      </c>
      <c r="F30" s="1116" t="s">
        <v>910</v>
      </c>
      <c r="G30" s="1105"/>
      <c r="H30" s="1106"/>
      <c r="I30" s="115"/>
    </row>
    <row r="31" spans="1:9" ht="36.75" thickBot="1">
      <c r="A31" s="1113"/>
      <c r="B31" s="1102"/>
      <c r="C31" s="1102"/>
      <c r="D31" s="1102"/>
      <c r="E31" s="1115"/>
      <c r="F31" s="1016" t="s">
        <v>911</v>
      </c>
      <c r="G31" s="988" t="s">
        <v>912</v>
      </c>
      <c r="H31" s="989" t="s">
        <v>913</v>
      </c>
      <c r="I31" s="115"/>
    </row>
    <row r="32" spans="1:8" ht="13.5" thickTop="1">
      <c r="A32" s="120" t="s">
        <v>250</v>
      </c>
      <c r="B32" s="121" t="s">
        <v>198</v>
      </c>
      <c r="C32" s="165" t="s">
        <v>199</v>
      </c>
      <c r="D32" s="165" t="s">
        <v>200</v>
      </c>
      <c r="E32" s="121" t="s">
        <v>201</v>
      </c>
      <c r="F32" s="1017" t="s">
        <v>183</v>
      </c>
      <c r="G32" s="165" t="s">
        <v>184</v>
      </c>
      <c r="H32" s="739" t="s">
        <v>185</v>
      </c>
    </row>
    <row r="33" spans="1:8" ht="15" customHeight="1">
      <c r="A33" s="166" t="s">
        <v>380</v>
      </c>
      <c r="B33" s="167" t="s">
        <v>381</v>
      </c>
      <c r="C33" s="389">
        <f aca="true" t="shared" si="3" ref="C33:H33">SUM(C34:C35)</f>
        <v>56933600</v>
      </c>
      <c r="D33" s="389">
        <f t="shared" si="3"/>
        <v>59222246</v>
      </c>
      <c r="E33" s="1019">
        <f t="shared" si="3"/>
        <v>59094079</v>
      </c>
      <c r="F33" s="1037">
        <f t="shared" si="3"/>
        <v>59094079</v>
      </c>
      <c r="G33" s="1052">
        <f t="shared" si="3"/>
        <v>0</v>
      </c>
      <c r="H33" s="1039">
        <f t="shared" si="3"/>
        <v>0</v>
      </c>
    </row>
    <row r="34" spans="1:8" ht="15" customHeight="1">
      <c r="A34" s="127" t="s">
        <v>382</v>
      </c>
      <c r="B34" s="128" t="s">
        <v>383</v>
      </c>
      <c r="C34" s="390">
        <v>56883600</v>
      </c>
      <c r="D34" s="390">
        <v>57138600</v>
      </c>
      <c r="E34" s="171">
        <v>57010833</v>
      </c>
      <c r="F34" s="1035">
        <v>57010833</v>
      </c>
      <c r="G34" s="1053">
        <v>0</v>
      </c>
      <c r="H34" s="1036">
        <v>0</v>
      </c>
    </row>
    <row r="35" spans="1:8" ht="15" customHeight="1">
      <c r="A35" s="127" t="s">
        <v>396</v>
      </c>
      <c r="B35" s="128" t="s">
        <v>397</v>
      </c>
      <c r="C35" s="390">
        <v>50000</v>
      </c>
      <c r="D35" s="390">
        <v>2083646</v>
      </c>
      <c r="E35" s="171">
        <v>2083246</v>
      </c>
      <c r="F35" s="1035">
        <v>2083246</v>
      </c>
      <c r="G35" s="1053">
        <v>0</v>
      </c>
      <c r="H35" s="1036">
        <v>0</v>
      </c>
    </row>
    <row r="36" spans="1:8" ht="27.75" customHeight="1">
      <c r="A36" s="172" t="s">
        <v>404</v>
      </c>
      <c r="B36" s="179" t="s">
        <v>405</v>
      </c>
      <c r="C36" s="391">
        <v>11858308</v>
      </c>
      <c r="D36" s="391">
        <v>11700822</v>
      </c>
      <c r="E36" s="1022">
        <v>11692068</v>
      </c>
      <c r="F36" s="1046">
        <v>11692068</v>
      </c>
      <c r="G36" s="1054">
        <v>0</v>
      </c>
      <c r="H36" s="1047">
        <v>0</v>
      </c>
    </row>
    <row r="37" spans="1:8" ht="15" customHeight="1">
      <c r="A37" s="172" t="s">
        <v>406</v>
      </c>
      <c r="B37" s="173" t="s">
        <v>407</v>
      </c>
      <c r="C37" s="392">
        <f aca="true" t="shared" si="4" ref="C37:H37">SUM(C38:C42)</f>
        <v>34520000</v>
      </c>
      <c r="D37" s="392">
        <f t="shared" si="4"/>
        <v>35787776</v>
      </c>
      <c r="E37" s="1022">
        <f t="shared" si="4"/>
        <v>34822245</v>
      </c>
      <c r="F37" s="1046">
        <f t="shared" si="4"/>
        <v>34822245</v>
      </c>
      <c r="G37" s="1055">
        <f t="shared" si="4"/>
        <v>0</v>
      </c>
      <c r="H37" s="1047">
        <f t="shared" si="4"/>
        <v>0</v>
      </c>
    </row>
    <row r="38" spans="1:8" ht="15" customHeight="1">
      <c r="A38" s="127" t="s">
        <v>408</v>
      </c>
      <c r="B38" s="128" t="s">
        <v>409</v>
      </c>
      <c r="C38" s="390">
        <v>19480000</v>
      </c>
      <c r="D38" s="390">
        <v>21274522</v>
      </c>
      <c r="E38" s="1025">
        <v>20550992</v>
      </c>
      <c r="F38" s="1056">
        <v>20550992</v>
      </c>
      <c r="G38" s="1053">
        <v>0</v>
      </c>
      <c r="H38" s="1057">
        <v>0</v>
      </c>
    </row>
    <row r="39" spans="1:8" ht="15" customHeight="1">
      <c r="A39" s="127" t="s">
        <v>414</v>
      </c>
      <c r="B39" s="128" t="s">
        <v>415</v>
      </c>
      <c r="C39" s="390">
        <v>1250000</v>
      </c>
      <c r="D39" s="390">
        <v>1060000</v>
      </c>
      <c r="E39" s="1025">
        <v>1034229</v>
      </c>
      <c r="F39" s="1056">
        <v>1034229</v>
      </c>
      <c r="G39" s="1053">
        <v>0</v>
      </c>
      <c r="H39" s="1057">
        <v>0</v>
      </c>
    </row>
    <row r="40" spans="1:8" ht="15" customHeight="1">
      <c r="A40" s="127" t="s">
        <v>420</v>
      </c>
      <c r="B40" s="128" t="s">
        <v>421</v>
      </c>
      <c r="C40" s="390">
        <v>6290000</v>
      </c>
      <c r="D40" s="390">
        <v>5763659</v>
      </c>
      <c r="E40" s="1025">
        <v>5714535</v>
      </c>
      <c r="F40" s="1056">
        <v>5714535</v>
      </c>
      <c r="G40" s="1053">
        <v>0</v>
      </c>
      <c r="H40" s="1057">
        <v>0</v>
      </c>
    </row>
    <row r="41" spans="1:8" ht="15" customHeight="1">
      <c r="A41" s="127" t="s">
        <v>431</v>
      </c>
      <c r="B41" s="128" t="s">
        <v>432</v>
      </c>
      <c r="C41" s="390">
        <v>600000</v>
      </c>
      <c r="D41" s="390">
        <v>646251</v>
      </c>
      <c r="E41" s="1025">
        <v>639964</v>
      </c>
      <c r="F41" s="1056">
        <v>639964</v>
      </c>
      <c r="G41" s="1053">
        <v>0</v>
      </c>
      <c r="H41" s="1057">
        <v>0</v>
      </c>
    </row>
    <row r="42" spans="1:8" ht="15" customHeight="1">
      <c r="A42" s="127" t="s">
        <v>433</v>
      </c>
      <c r="B42" s="128" t="s">
        <v>434</v>
      </c>
      <c r="C42" s="390">
        <v>6900000</v>
      </c>
      <c r="D42" s="390">
        <v>7043344</v>
      </c>
      <c r="E42" s="1025">
        <v>6882525</v>
      </c>
      <c r="F42" s="1056">
        <v>6882525</v>
      </c>
      <c r="G42" s="1053">
        <v>0</v>
      </c>
      <c r="H42" s="1057">
        <v>0</v>
      </c>
    </row>
    <row r="43" spans="1:8" ht="15" customHeight="1">
      <c r="A43" s="125" t="s">
        <v>769</v>
      </c>
      <c r="B43" s="126" t="s">
        <v>445</v>
      </c>
      <c r="C43" s="393">
        <f aca="true" t="shared" si="5" ref="C43:H43">C44</f>
        <v>0</v>
      </c>
      <c r="D43" s="393">
        <f t="shared" si="5"/>
        <v>75066</v>
      </c>
      <c r="E43" s="1026">
        <f t="shared" si="5"/>
        <v>75066</v>
      </c>
      <c r="F43" s="1037">
        <f t="shared" si="5"/>
        <v>75066</v>
      </c>
      <c r="G43" s="1055">
        <f t="shared" si="5"/>
        <v>0</v>
      </c>
      <c r="H43" s="1039">
        <f t="shared" si="5"/>
        <v>0</v>
      </c>
    </row>
    <row r="44" spans="1:9" s="180" customFormat="1" ht="15" customHeight="1">
      <c r="A44" s="127" t="s">
        <v>702</v>
      </c>
      <c r="B44" s="128" t="s">
        <v>770</v>
      </c>
      <c r="C44" s="390">
        <v>0</v>
      </c>
      <c r="D44" s="390">
        <v>75066</v>
      </c>
      <c r="E44" s="1025">
        <v>75066</v>
      </c>
      <c r="F44" s="1056">
        <v>75066</v>
      </c>
      <c r="G44" s="1053">
        <v>0</v>
      </c>
      <c r="H44" s="1057">
        <v>0</v>
      </c>
      <c r="I44" s="156"/>
    </row>
    <row r="45" spans="1:8" ht="15" customHeight="1">
      <c r="A45" s="125" t="s">
        <v>485</v>
      </c>
      <c r="B45" s="126" t="s">
        <v>454</v>
      </c>
      <c r="C45" s="393">
        <f aca="true" t="shared" si="6" ref="C45:H45">SUM(C46:C47)</f>
        <v>254000</v>
      </c>
      <c r="D45" s="393">
        <f t="shared" si="6"/>
        <v>84000</v>
      </c>
      <c r="E45" s="1026">
        <f t="shared" si="6"/>
        <v>80501</v>
      </c>
      <c r="F45" s="1037">
        <f t="shared" si="6"/>
        <v>80501</v>
      </c>
      <c r="G45" s="1055">
        <f t="shared" si="6"/>
        <v>0</v>
      </c>
      <c r="H45" s="1039">
        <f t="shared" si="6"/>
        <v>0</v>
      </c>
    </row>
    <row r="46" spans="1:9" s="180" customFormat="1" ht="15" customHeight="1">
      <c r="A46" s="127" t="s">
        <v>457</v>
      </c>
      <c r="B46" s="128" t="s">
        <v>486</v>
      </c>
      <c r="C46" s="390">
        <v>200000</v>
      </c>
      <c r="D46" s="390">
        <v>65000</v>
      </c>
      <c r="E46" s="1025">
        <v>63386</v>
      </c>
      <c r="F46" s="1056">
        <v>63386</v>
      </c>
      <c r="G46" s="1053">
        <v>0</v>
      </c>
      <c r="H46" s="1057">
        <v>0</v>
      </c>
      <c r="I46" s="156"/>
    </row>
    <row r="47" spans="1:9" s="180" customFormat="1" ht="15" customHeight="1">
      <c r="A47" s="127" t="s">
        <v>459</v>
      </c>
      <c r="B47" s="128" t="s">
        <v>487</v>
      </c>
      <c r="C47" s="390">
        <v>54000</v>
      </c>
      <c r="D47" s="390">
        <v>19000</v>
      </c>
      <c r="E47" s="1025">
        <v>17115</v>
      </c>
      <c r="F47" s="1056">
        <v>17115</v>
      </c>
      <c r="G47" s="1053">
        <v>0</v>
      </c>
      <c r="H47" s="1057">
        <v>0</v>
      </c>
      <c r="I47" s="156"/>
    </row>
    <row r="48" spans="1:8" ht="26.25" customHeight="1" thickBot="1">
      <c r="A48" s="140" t="s">
        <v>469</v>
      </c>
      <c r="B48" s="141" t="s">
        <v>478</v>
      </c>
      <c r="C48" s="394">
        <f aca="true" t="shared" si="7" ref="C48:H48">C33+C36+C37+C45+C43</f>
        <v>103565908</v>
      </c>
      <c r="D48" s="394">
        <f t="shared" si="7"/>
        <v>106869910</v>
      </c>
      <c r="E48" s="1027">
        <f t="shared" si="7"/>
        <v>105763959</v>
      </c>
      <c r="F48" s="1058">
        <f t="shared" si="7"/>
        <v>105763959</v>
      </c>
      <c r="G48" s="1059">
        <f t="shared" si="7"/>
        <v>0</v>
      </c>
      <c r="H48" s="1060">
        <f t="shared" si="7"/>
        <v>0</v>
      </c>
    </row>
    <row r="49" spans="1:9" ht="16.5" thickTop="1">
      <c r="A49" s="175"/>
      <c r="B49" s="175"/>
      <c r="C49" s="175"/>
      <c r="D49" s="175"/>
      <c r="E49" s="181"/>
      <c r="F49" s="175"/>
      <c r="G49" s="175"/>
      <c r="H49" s="181"/>
      <c r="I49" s="180"/>
    </row>
    <row r="50" spans="1:9" ht="16.5" thickBot="1">
      <c r="A50" s="182"/>
      <c r="B50" s="183"/>
      <c r="C50" s="183"/>
      <c r="D50" s="183"/>
      <c r="E50" s="183"/>
      <c r="F50" s="183"/>
      <c r="G50" s="183"/>
      <c r="H50" s="183"/>
      <c r="I50" s="180"/>
    </row>
    <row r="51" spans="1:8" ht="15" thickBot="1">
      <c r="A51" s="184" t="s">
        <v>621</v>
      </c>
      <c r="B51" s="185"/>
      <c r="C51" s="186"/>
      <c r="D51" s="186"/>
      <c r="E51" s="396">
        <v>18</v>
      </c>
      <c r="F51" s="1028"/>
      <c r="G51" s="1015"/>
      <c r="H51" s="1015"/>
    </row>
    <row r="61" ht="12.75">
      <c r="F61" s="156" t="s">
        <v>795</v>
      </c>
    </row>
  </sheetData>
  <sheetProtection/>
  <mergeCells count="17">
    <mergeCell ref="G5:H5"/>
    <mergeCell ref="A8:A9"/>
    <mergeCell ref="B8:B9"/>
    <mergeCell ref="C8:C9"/>
    <mergeCell ref="D8:D9"/>
    <mergeCell ref="E8:E9"/>
    <mergeCell ref="F8:H8"/>
    <mergeCell ref="A1:H2"/>
    <mergeCell ref="A3:H3"/>
    <mergeCell ref="A30:A31"/>
    <mergeCell ref="B30:B31"/>
    <mergeCell ref="C30:C31"/>
    <mergeCell ref="D30:D31"/>
    <mergeCell ref="E30:E31"/>
    <mergeCell ref="F30:H30"/>
    <mergeCell ref="D5:E5"/>
    <mergeCell ref="A5:B5"/>
  </mergeCells>
  <printOptions verticalCentered="1"/>
  <pageMargins left="0.51" right="0.5511811023622047" top="0.56" bottom="0.3937007874015748" header="0" footer="0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A8" sqref="A8:A9"/>
    </sheetView>
  </sheetViews>
  <sheetFormatPr defaultColWidth="10.625" defaultRowHeight="12.75"/>
  <cols>
    <col min="1" max="1" width="10.625" style="156" customWidth="1"/>
    <col min="2" max="2" width="57.875" style="156" customWidth="1"/>
    <col min="3" max="3" width="15.50390625" style="156" customWidth="1"/>
    <col min="4" max="4" width="13.50390625" style="156" customWidth="1"/>
    <col min="5" max="5" width="12.625" style="156" customWidth="1"/>
    <col min="6" max="7" width="13.50390625" style="156" customWidth="1"/>
    <col min="8" max="16384" width="10.625" style="156" customWidth="1"/>
  </cols>
  <sheetData>
    <row r="1" spans="1:7" ht="29.25" customHeight="1">
      <c r="A1" s="1111" t="s">
        <v>772</v>
      </c>
      <c r="B1" s="1111"/>
      <c r="C1" s="1111"/>
      <c r="D1" s="1111"/>
      <c r="E1" s="1111"/>
      <c r="F1" s="1111"/>
      <c r="G1" s="1111"/>
    </row>
    <row r="2" spans="1:7" ht="14.25" customHeight="1">
      <c r="A2" s="1111"/>
      <c r="B2" s="1111"/>
      <c r="C2" s="1111"/>
      <c r="D2" s="1111"/>
      <c r="E2" s="1111"/>
      <c r="F2" s="1111"/>
      <c r="G2" s="1111"/>
    </row>
    <row r="3" spans="1:7" ht="25.5" customHeight="1">
      <c r="A3" s="1111" t="s">
        <v>597</v>
      </c>
      <c r="B3" s="1111"/>
      <c r="C3" s="1111"/>
      <c r="D3" s="1111"/>
      <c r="E3" s="1111"/>
      <c r="F3" s="1111"/>
      <c r="G3" s="1111"/>
    </row>
    <row r="4" spans="1:7" ht="23.25" customHeight="1">
      <c r="A4" s="157"/>
      <c r="B4" s="96"/>
      <c r="C4" s="158"/>
      <c r="D4" s="159"/>
      <c r="E4" s="159"/>
      <c r="F4" s="159"/>
      <c r="G4" s="159"/>
    </row>
    <row r="5" spans="1:8" ht="18" customHeight="1" thickBot="1">
      <c r="A5" s="1095" t="s">
        <v>931</v>
      </c>
      <c r="B5" s="1095"/>
      <c r="C5" s="1117"/>
      <c r="D5" s="1117"/>
      <c r="E5" s="1029"/>
      <c r="F5" s="1117" t="s">
        <v>630</v>
      </c>
      <c r="G5" s="1117"/>
      <c r="H5" s="1030"/>
    </row>
    <row r="6" spans="1:2" ht="6" customHeight="1" hidden="1">
      <c r="A6" s="161"/>
      <c r="B6" s="162"/>
    </row>
    <row r="7" spans="1:2" ht="22.5" customHeight="1" hidden="1">
      <c r="A7" s="163"/>
      <c r="B7" s="164"/>
    </row>
    <row r="8" spans="1:7" ht="22.5" customHeight="1" thickTop="1">
      <c r="A8" s="1112" t="s">
        <v>315</v>
      </c>
      <c r="B8" s="1101" t="s">
        <v>719</v>
      </c>
      <c r="C8" s="1101" t="s">
        <v>735</v>
      </c>
      <c r="D8" s="1114" t="s">
        <v>736</v>
      </c>
      <c r="E8" s="1105" t="s">
        <v>910</v>
      </c>
      <c r="F8" s="1105"/>
      <c r="G8" s="1106"/>
    </row>
    <row r="9" spans="1:7" s="115" customFormat="1" ht="42.75" customHeight="1" thickBot="1">
      <c r="A9" s="1113"/>
      <c r="B9" s="1102"/>
      <c r="C9" s="1102"/>
      <c r="D9" s="1115"/>
      <c r="E9" s="988" t="s">
        <v>911</v>
      </c>
      <c r="F9" s="988" t="s">
        <v>912</v>
      </c>
      <c r="G9" s="989" t="s">
        <v>913</v>
      </c>
    </row>
    <row r="10" spans="1:7" s="115" customFormat="1" ht="12.75" customHeight="1" thickTop="1">
      <c r="A10" s="120" t="s">
        <v>250</v>
      </c>
      <c r="B10" s="121" t="s">
        <v>198</v>
      </c>
      <c r="C10" s="165" t="s">
        <v>199</v>
      </c>
      <c r="D10" s="121" t="s">
        <v>200</v>
      </c>
      <c r="E10" s="121" t="s">
        <v>201</v>
      </c>
      <c r="F10" s="121" t="s">
        <v>183</v>
      </c>
      <c r="G10" s="739" t="s">
        <v>184</v>
      </c>
    </row>
    <row r="11" spans="1:7" ht="15" customHeight="1">
      <c r="A11" s="172" t="s">
        <v>344</v>
      </c>
      <c r="B11" s="173" t="s">
        <v>345</v>
      </c>
      <c r="C11" s="392">
        <f>SUM(C12:C12)</f>
        <v>1260</v>
      </c>
      <c r="D11" s="1019">
        <f>SUM(D12:D12)</f>
        <v>1260</v>
      </c>
      <c r="E11" s="1037">
        <f>SUM(E12:E12)</f>
        <v>1260</v>
      </c>
      <c r="F11" s="1037">
        <f>SUM(F12:F12)</f>
        <v>0</v>
      </c>
      <c r="G11" s="1039">
        <f>SUM(G12:G12)</f>
        <v>0</v>
      </c>
    </row>
    <row r="12" spans="1:7" ht="15" customHeight="1">
      <c r="A12" s="127" t="s">
        <v>771</v>
      </c>
      <c r="B12" s="128" t="s">
        <v>773</v>
      </c>
      <c r="C12" s="171">
        <v>1260</v>
      </c>
      <c r="D12" s="171">
        <v>1260</v>
      </c>
      <c r="E12" s="1035">
        <v>1260</v>
      </c>
      <c r="F12" s="1035">
        <v>0</v>
      </c>
      <c r="G12" s="1036">
        <v>0</v>
      </c>
    </row>
    <row r="13" spans="1:7" ht="24.75" customHeight="1">
      <c r="A13" s="132" t="s">
        <v>481</v>
      </c>
      <c r="B13" s="133" t="s">
        <v>369</v>
      </c>
      <c r="C13" s="174">
        <f>C11</f>
        <v>1260</v>
      </c>
      <c r="D13" s="1020">
        <f>D11</f>
        <v>1260</v>
      </c>
      <c r="E13" s="1041">
        <f>E11</f>
        <v>1260</v>
      </c>
      <c r="F13" s="1041">
        <f>F11</f>
        <v>0</v>
      </c>
      <c r="G13" s="1043">
        <f>G11</f>
        <v>0</v>
      </c>
    </row>
    <row r="14" spans="1:7" ht="15" customHeight="1">
      <c r="A14" s="132"/>
      <c r="B14" s="133"/>
      <c r="C14" s="174"/>
      <c r="D14" s="1021"/>
      <c r="E14" s="1044"/>
      <c r="F14" s="1044"/>
      <c r="G14" s="1045"/>
    </row>
    <row r="15" spans="1:7" ht="15" customHeight="1">
      <c r="A15" s="172" t="s">
        <v>370</v>
      </c>
      <c r="B15" s="173" t="s">
        <v>371</v>
      </c>
      <c r="C15" s="392">
        <f>SUM(C16:C16)</f>
        <v>3259128</v>
      </c>
      <c r="D15" s="1022">
        <f>SUM(D16:D16)</f>
        <v>3259128</v>
      </c>
      <c r="E15" s="1046">
        <f>SUM(E16:E16)</f>
        <v>3259128</v>
      </c>
      <c r="F15" s="1046">
        <f>SUM(F16:F16)</f>
        <v>0</v>
      </c>
      <c r="G15" s="1047">
        <f>SUM(G16:G16)</f>
        <v>0</v>
      </c>
    </row>
    <row r="16" spans="1:7" s="115" customFormat="1" ht="15" customHeight="1">
      <c r="A16" s="169" t="s">
        <v>482</v>
      </c>
      <c r="B16" s="170" t="s">
        <v>483</v>
      </c>
      <c r="C16" s="395">
        <v>3259128</v>
      </c>
      <c r="D16" s="171">
        <v>3259128</v>
      </c>
      <c r="E16" s="1035">
        <v>3259128</v>
      </c>
      <c r="F16" s="1035">
        <v>0</v>
      </c>
      <c r="G16" s="1036">
        <v>0</v>
      </c>
    </row>
    <row r="17" spans="1:7" s="115" customFormat="1" ht="32.25" customHeight="1" thickBot="1">
      <c r="A17" s="140" t="s">
        <v>484</v>
      </c>
      <c r="B17" s="141" t="s">
        <v>378</v>
      </c>
      <c r="C17" s="394">
        <f>C15+C13</f>
        <v>3260388</v>
      </c>
      <c r="D17" s="1023">
        <f>D13+D15</f>
        <v>3260388</v>
      </c>
      <c r="E17" s="1049">
        <f>E13+E15</f>
        <v>3260388</v>
      </c>
      <c r="F17" s="1049">
        <f>F13+F15</f>
        <v>0</v>
      </c>
      <c r="G17" s="1051">
        <f>G13+G15</f>
        <v>0</v>
      </c>
    </row>
    <row r="18" spans="1:7" ht="16.5" thickTop="1">
      <c r="A18" s="175"/>
      <c r="B18" s="175"/>
      <c r="C18" s="175"/>
      <c r="D18" s="176"/>
      <c r="E18" s="176"/>
      <c r="F18" s="176"/>
      <c r="G18" s="176"/>
    </row>
    <row r="19" spans="1:7" ht="16.5" thickBot="1">
      <c r="A19" s="177"/>
      <c r="B19" s="178"/>
      <c r="C19" s="178"/>
      <c r="D19" s="177"/>
      <c r="E19" s="177"/>
      <c r="F19" s="177"/>
      <c r="G19" s="177"/>
    </row>
    <row r="20" spans="1:7" ht="22.5" customHeight="1" thickTop="1">
      <c r="A20" s="1112" t="s">
        <v>315</v>
      </c>
      <c r="B20" s="1101" t="s">
        <v>919</v>
      </c>
      <c r="C20" s="1101" t="s">
        <v>735</v>
      </c>
      <c r="D20" s="1114" t="s">
        <v>736</v>
      </c>
      <c r="E20" s="1105" t="s">
        <v>910</v>
      </c>
      <c r="F20" s="1105"/>
      <c r="G20" s="1106"/>
    </row>
    <row r="21" spans="1:7" s="115" customFormat="1" ht="42.75" customHeight="1" thickBot="1">
      <c r="A21" s="1113"/>
      <c r="B21" s="1102"/>
      <c r="C21" s="1102"/>
      <c r="D21" s="1115"/>
      <c r="E21" s="988" t="s">
        <v>911</v>
      </c>
      <c r="F21" s="988" t="s">
        <v>912</v>
      </c>
      <c r="G21" s="989" t="s">
        <v>913</v>
      </c>
    </row>
    <row r="22" spans="1:7" ht="13.5" thickTop="1">
      <c r="A22" s="120" t="s">
        <v>250</v>
      </c>
      <c r="B22" s="121" t="s">
        <v>198</v>
      </c>
      <c r="C22" s="165" t="s">
        <v>199</v>
      </c>
      <c r="D22" s="165" t="s">
        <v>200</v>
      </c>
      <c r="E22" s="121" t="s">
        <v>201</v>
      </c>
      <c r="F22" s="121" t="s">
        <v>183</v>
      </c>
      <c r="G22" s="739" t="s">
        <v>184</v>
      </c>
    </row>
    <row r="23" spans="1:7" ht="15" customHeight="1">
      <c r="A23" s="166" t="s">
        <v>380</v>
      </c>
      <c r="B23" s="167" t="s">
        <v>381</v>
      </c>
      <c r="C23" s="389">
        <f>SUM(C24:C24)</f>
        <v>2411260</v>
      </c>
      <c r="D23" s="392">
        <f>SUM(D24:D24)</f>
        <v>2382633</v>
      </c>
      <c r="E23" s="1038">
        <f>SUM(E24:E24)</f>
        <v>2382633</v>
      </c>
      <c r="F23" s="1037">
        <f>SUM(F24:F24)</f>
        <v>0</v>
      </c>
      <c r="G23" s="1039">
        <f>SUM(G24:G24)</f>
        <v>0</v>
      </c>
    </row>
    <row r="24" spans="1:7" ht="15" customHeight="1">
      <c r="A24" s="127" t="s">
        <v>382</v>
      </c>
      <c r="B24" s="128" t="s">
        <v>383</v>
      </c>
      <c r="C24" s="390">
        <v>2411260</v>
      </c>
      <c r="D24" s="1031">
        <v>2382633</v>
      </c>
      <c r="E24" s="1062">
        <v>2382633</v>
      </c>
      <c r="F24" s="1035">
        <v>0</v>
      </c>
      <c r="G24" s="1036">
        <v>0</v>
      </c>
    </row>
    <row r="25" spans="1:7" ht="27.75" customHeight="1">
      <c r="A25" s="172" t="s">
        <v>404</v>
      </c>
      <c r="B25" s="179" t="s">
        <v>405</v>
      </c>
      <c r="C25" s="391">
        <v>471000</v>
      </c>
      <c r="D25" s="1032">
        <v>442927</v>
      </c>
      <c r="E25" s="1063">
        <v>442927</v>
      </c>
      <c r="F25" s="1046">
        <v>0</v>
      </c>
      <c r="G25" s="1047">
        <v>0</v>
      </c>
    </row>
    <row r="26" spans="1:7" ht="15" customHeight="1">
      <c r="A26" s="172" t="s">
        <v>406</v>
      </c>
      <c r="B26" s="173" t="s">
        <v>407</v>
      </c>
      <c r="C26" s="392">
        <f>SUM(C27:C31)</f>
        <v>327328</v>
      </c>
      <c r="D26" s="1032">
        <f>SUM(D27:D31)</f>
        <v>273315</v>
      </c>
      <c r="E26" s="1063">
        <f>SUM(E27:E31)</f>
        <v>273315</v>
      </c>
      <c r="F26" s="1046">
        <f>SUM(F27:F31)</f>
        <v>0</v>
      </c>
      <c r="G26" s="1047">
        <f>SUM(G27:G31)</f>
        <v>0</v>
      </c>
    </row>
    <row r="27" spans="1:7" ht="15" customHeight="1">
      <c r="A27" s="127" t="s">
        <v>408</v>
      </c>
      <c r="B27" s="128" t="s">
        <v>409</v>
      </c>
      <c r="C27" s="390">
        <v>138533</v>
      </c>
      <c r="D27" s="1033">
        <v>132265</v>
      </c>
      <c r="E27" s="1064">
        <v>132265</v>
      </c>
      <c r="F27" s="1056">
        <v>0</v>
      </c>
      <c r="G27" s="1057">
        <v>0</v>
      </c>
    </row>
    <row r="28" spans="1:7" ht="15" customHeight="1">
      <c r="A28" s="127" t="s">
        <v>414</v>
      </c>
      <c r="B28" s="128" t="s">
        <v>415</v>
      </c>
      <c r="C28" s="390">
        <v>14500</v>
      </c>
      <c r="D28" s="1033">
        <v>0</v>
      </c>
      <c r="E28" s="1064">
        <v>0</v>
      </c>
      <c r="F28" s="1056">
        <v>0</v>
      </c>
      <c r="G28" s="1057">
        <v>0</v>
      </c>
    </row>
    <row r="29" spans="1:7" ht="15" customHeight="1">
      <c r="A29" s="127" t="s">
        <v>420</v>
      </c>
      <c r="B29" s="128" t="s">
        <v>421</v>
      </c>
      <c r="C29" s="390">
        <v>89240</v>
      </c>
      <c r="D29" s="1033">
        <v>67117</v>
      </c>
      <c r="E29" s="1064">
        <v>67117</v>
      </c>
      <c r="F29" s="1056">
        <v>0</v>
      </c>
      <c r="G29" s="1057">
        <v>0</v>
      </c>
    </row>
    <row r="30" spans="1:7" ht="15" customHeight="1">
      <c r="A30" s="127" t="s">
        <v>431</v>
      </c>
      <c r="B30" s="128" t="s">
        <v>432</v>
      </c>
      <c r="C30" s="390">
        <v>1500</v>
      </c>
      <c r="D30" s="1033">
        <v>0</v>
      </c>
      <c r="E30" s="1064">
        <v>0</v>
      </c>
      <c r="F30" s="1056">
        <v>0</v>
      </c>
      <c r="G30" s="1057">
        <v>0</v>
      </c>
    </row>
    <row r="31" spans="1:7" ht="15" customHeight="1">
      <c r="A31" s="127" t="s">
        <v>433</v>
      </c>
      <c r="B31" s="128" t="s">
        <v>434</v>
      </c>
      <c r="C31" s="390">
        <v>83555</v>
      </c>
      <c r="D31" s="1033">
        <v>73933</v>
      </c>
      <c r="E31" s="1064">
        <v>73933</v>
      </c>
      <c r="F31" s="1056">
        <v>0</v>
      </c>
      <c r="G31" s="1057">
        <v>0</v>
      </c>
    </row>
    <row r="32" spans="1:7" ht="15" customHeight="1">
      <c r="A32" s="125" t="s">
        <v>485</v>
      </c>
      <c r="B32" s="126" t="s">
        <v>454</v>
      </c>
      <c r="C32" s="393">
        <f>SUM(C33:C34)</f>
        <v>50800</v>
      </c>
      <c r="D32" s="393">
        <f>SUM(D33:D34)</f>
        <v>50800</v>
      </c>
      <c r="E32" s="1038">
        <f>SUM(E33:E34)</f>
        <v>50800</v>
      </c>
      <c r="F32" s="1037">
        <f>SUM(F33:F34)</f>
        <v>0</v>
      </c>
      <c r="G32" s="1039">
        <f>SUM(G33:G34)</f>
        <v>0</v>
      </c>
    </row>
    <row r="33" spans="1:7" s="180" customFormat="1" ht="15" customHeight="1">
      <c r="A33" s="127" t="s">
        <v>457</v>
      </c>
      <c r="B33" s="128" t="s">
        <v>486</v>
      </c>
      <c r="C33" s="390">
        <v>40000</v>
      </c>
      <c r="D33" s="1033">
        <v>40000</v>
      </c>
      <c r="E33" s="1064">
        <v>40000</v>
      </c>
      <c r="F33" s="1056">
        <v>0</v>
      </c>
      <c r="G33" s="1057">
        <v>0</v>
      </c>
    </row>
    <row r="34" spans="1:7" s="180" customFormat="1" ht="15" customHeight="1">
      <c r="A34" s="127" t="s">
        <v>459</v>
      </c>
      <c r="B34" s="128" t="s">
        <v>487</v>
      </c>
      <c r="C34" s="390">
        <v>10800</v>
      </c>
      <c r="D34" s="1033">
        <v>10800</v>
      </c>
      <c r="E34" s="1064">
        <v>10800</v>
      </c>
      <c r="F34" s="1056">
        <v>0</v>
      </c>
      <c r="G34" s="1057">
        <v>0</v>
      </c>
    </row>
    <row r="35" spans="1:7" ht="26.25" customHeight="1" thickBot="1">
      <c r="A35" s="140" t="s">
        <v>469</v>
      </c>
      <c r="B35" s="141" t="s">
        <v>478</v>
      </c>
      <c r="C35" s="394">
        <f>C23+C25+C26+C32</f>
        <v>3260388</v>
      </c>
      <c r="D35" s="394">
        <f>D23+D25+D26+D32</f>
        <v>3149675</v>
      </c>
      <c r="E35" s="1050">
        <f>E23+E25+E26+E32</f>
        <v>3149675</v>
      </c>
      <c r="F35" s="1058">
        <f>F23+F25+F26+F32</f>
        <v>0</v>
      </c>
      <c r="G35" s="1060">
        <f>G23+G25+G26+G32</f>
        <v>0</v>
      </c>
    </row>
    <row r="36" spans="1:7" ht="16.5" thickTop="1">
      <c r="A36" s="175"/>
      <c r="B36" s="175"/>
      <c r="C36" s="175"/>
      <c r="D36" s="181"/>
      <c r="E36" s="181"/>
      <c r="F36" s="181"/>
      <c r="G36" s="181"/>
    </row>
    <row r="37" spans="1:7" ht="16.5" thickBot="1">
      <c r="A37" s="182"/>
      <c r="B37" s="183"/>
      <c r="C37" s="183"/>
      <c r="D37" s="183"/>
      <c r="E37" s="183"/>
      <c r="F37" s="183"/>
      <c r="G37" s="183"/>
    </row>
    <row r="38" spans="1:7" ht="15" thickBot="1">
      <c r="A38" s="184" t="s">
        <v>621</v>
      </c>
      <c r="B38" s="185"/>
      <c r="C38" s="186"/>
      <c r="D38" s="396">
        <v>3</v>
      </c>
      <c r="E38" s="1028"/>
      <c r="F38" s="1015"/>
      <c r="G38" s="1015"/>
    </row>
  </sheetData>
  <sheetProtection/>
  <mergeCells count="15">
    <mergeCell ref="F5:G5"/>
    <mergeCell ref="A1:G2"/>
    <mergeCell ref="A3:G3"/>
    <mergeCell ref="C5:D5"/>
    <mergeCell ref="A5:B5"/>
    <mergeCell ref="A8:A9"/>
    <mergeCell ref="B8:B9"/>
    <mergeCell ref="C8:C9"/>
    <mergeCell ref="D8:D9"/>
    <mergeCell ref="A20:A21"/>
    <mergeCell ref="B20:B21"/>
    <mergeCell ref="C20:C21"/>
    <mergeCell ref="D20:D21"/>
    <mergeCell ref="E20:G20"/>
    <mergeCell ref="E8:G8"/>
  </mergeCells>
  <printOptions verticalCentered="1"/>
  <pageMargins left="0.51" right="0.5511811023622047" top="0.56" bottom="0.3937007874015748" header="0" footer="0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view="pageBreakPreview" zoomScale="90" zoomScaleSheetLayoutView="90" zoomScalePageLayoutView="0" workbookViewId="0" topLeftCell="A1">
      <selection activeCell="A4" sqref="A4:A5"/>
    </sheetView>
  </sheetViews>
  <sheetFormatPr defaultColWidth="9.125" defaultRowHeight="12.75"/>
  <cols>
    <col min="1" max="1" width="76.625" style="190" customWidth="1"/>
    <col min="2" max="2" width="10.625" style="190" hidden="1" customWidth="1"/>
    <col min="3" max="3" width="11.375" style="190" hidden="1" customWidth="1"/>
    <col min="4" max="4" width="15.375" style="190" hidden="1" customWidth="1"/>
    <col min="5" max="5" width="10.625" style="190" hidden="1" customWidth="1"/>
    <col min="6" max="6" width="11.375" style="190" hidden="1" customWidth="1"/>
    <col min="7" max="7" width="16.375" style="190" hidden="1" customWidth="1"/>
    <col min="8" max="8" width="10.625" style="190" hidden="1" customWidth="1"/>
    <col min="9" max="9" width="11.375" style="190" hidden="1" customWidth="1"/>
    <col min="10" max="10" width="16.375" style="190" hidden="1" customWidth="1"/>
    <col min="11" max="11" width="10.625" style="190" customWidth="1"/>
    <col min="12" max="12" width="11.375" style="190" customWidth="1"/>
    <col min="13" max="13" width="16.375" style="190" customWidth="1"/>
    <col min="14" max="14" width="10.625" style="190" customWidth="1"/>
    <col min="15" max="15" width="11.375" style="190" customWidth="1"/>
    <col min="16" max="16" width="16.375" style="190" customWidth="1"/>
    <col min="17" max="17" width="16.375" style="893" customWidth="1"/>
    <col min="18" max="18" width="10.625" style="190" customWidth="1"/>
    <col min="19" max="19" width="11.375" style="190" customWidth="1"/>
    <col min="20" max="20" width="16.375" style="190" customWidth="1"/>
    <col min="21" max="21" width="16.375" style="893" customWidth="1"/>
    <col min="22" max="22" width="10.625" style="190" customWidth="1"/>
    <col min="23" max="23" width="11.375" style="190" customWidth="1"/>
    <col min="24" max="24" width="16.375" style="190" customWidth="1"/>
    <col min="25" max="25" width="16.375" style="893" customWidth="1"/>
    <col min="26" max="16384" width="9.125" style="188" customWidth="1"/>
  </cols>
  <sheetData>
    <row r="1" spans="1:25" ht="23.25" customHeight="1">
      <c r="A1" s="1128" t="s">
        <v>767</v>
      </c>
      <c r="B1" s="1128"/>
      <c r="C1" s="1128"/>
      <c r="D1" s="1128"/>
      <c r="E1" s="1128"/>
      <c r="F1" s="1128"/>
      <c r="G1" s="1128"/>
      <c r="H1" s="1128"/>
      <c r="I1" s="1128"/>
      <c r="J1" s="1128"/>
      <c r="K1" s="1128"/>
      <c r="L1" s="1128"/>
      <c r="M1" s="1128"/>
      <c r="N1" s="1128"/>
      <c r="O1" s="1128"/>
      <c r="P1" s="1128"/>
      <c r="Q1" s="1128"/>
      <c r="R1" s="1128"/>
      <c r="S1" s="1128"/>
      <c r="T1" s="1128"/>
      <c r="U1" s="1128"/>
      <c r="V1" s="1128"/>
      <c r="W1" s="1128"/>
      <c r="X1" s="1128"/>
      <c r="Y1" s="1128"/>
    </row>
    <row r="2" spans="1:25" ht="12.75" customHeight="1">
      <c r="A2" s="187"/>
      <c r="B2" s="187"/>
      <c r="C2" s="187"/>
      <c r="D2" s="189"/>
      <c r="E2" s="187"/>
      <c r="F2" s="187"/>
      <c r="G2" s="189"/>
      <c r="H2" s="187"/>
      <c r="I2" s="187"/>
      <c r="J2" s="189"/>
      <c r="K2" s="187"/>
      <c r="L2" s="187"/>
      <c r="M2" s="189"/>
      <c r="N2" s="187"/>
      <c r="O2" s="187"/>
      <c r="P2" s="189"/>
      <c r="Q2" s="795"/>
      <c r="R2" s="187"/>
      <c r="S2" s="187"/>
      <c r="T2" s="189"/>
      <c r="U2" s="795"/>
      <c r="V2" s="187"/>
      <c r="W2" s="187"/>
      <c r="X2" s="189"/>
      <c r="Y2" s="651"/>
    </row>
    <row r="3" spans="1:25" ht="15.75" thickBot="1">
      <c r="A3" s="1095" t="s">
        <v>932</v>
      </c>
      <c r="B3" s="1095"/>
      <c r="C3" s="1129"/>
      <c r="D3" s="1129"/>
      <c r="F3" s="1129"/>
      <c r="G3" s="1129"/>
      <c r="I3" s="1129"/>
      <c r="J3" s="1129"/>
      <c r="L3" s="1130"/>
      <c r="M3" s="1130"/>
      <c r="O3" s="1130"/>
      <c r="P3" s="1130"/>
      <c r="Q3" s="796"/>
      <c r="S3" s="1130"/>
      <c r="T3" s="1130"/>
      <c r="U3" s="796"/>
      <c r="W3" s="1130"/>
      <c r="X3" s="1130"/>
      <c r="Y3" s="653" t="s">
        <v>640</v>
      </c>
    </row>
    <row r="4" spans="1:25" ht="13.5" customHeight="1">
      <c r="A4" s="1124" t="s">
        <v>488</v>
      </c>
      <c r="B4" s="1126" t="s">
        <v>743</v>
      </c>
      <c r="C4" s="1122"/>
      <c r="D4" s="1127"/>
      <c r="E4" s="1126" t="s">
        <v>744</v>
      </c>
      <c r="F4" s="1122"/>
      <c r="G4" s="1123"/>
      <c r="H4" s="1121" t="s">
        <v>745</v>
      </c>
      <c r="I4" s="1122"/>
      <c r="J4" s="1123"/>
      <c r="K4" s="1121" t="s">
        <v>746</v>
      </c>
      <c r="L4" s="1122"/>
      <c r="M4" s="1123"/>
      <c r="N4" s="1121" t="s">
        <v>747</v>
      </c>
      <c r="O4" s="1122"/>
      <c r="P4" s="1123"/>
      <c r="Q4" s="1118" t="s">
        <v>748</v>
      </c>
      <c r="R4" s="1121" t="s">
        <v>749</v>
      </c>
      <c r="S4" s="1122"/>
      <c r="T4" s="1123"/>
      <c r="U4" s="1118" t="s">
        <v>750</v>
      </c>
      <c r="V4" s="1121" t="s">
        <v>751</v>
      </c>
      <c r="W4" s="1122"/>
      <c r="X4" s="1123"/>
      <c r="Y4" s="1118" t="s">
        <v>768</v>
      </c>
    </row>
    <row r="5" spans="1:25" s="193" customFormat="1" ht="28.5">
      <c r="A5" s="1125"/>
      <c r="B5" s="191" t="s">
        <v>489</v>
      </c>
      <c r="C5" s="191" t="s">
        <v>490</v>
      </c>
      <c r="D5" s="192" t="s">
        <v>491</v>
      </c>
      <c r="E5" s="191" t="s">
        <v>489</v>
      </c>
      <c r="F5" s="191" t="s">
        <v>490</v>
      </c>
      <c r="G5" s="797" t="s">
        <v>491</v>
      </c>
      <c r="H5" s="798" t="s">
        <v>489</v>
      </c>
      <c r="I5" s="191" t="s">
        <v>490</v>
      </c>
      <c r="J5" s="797" t="s">
        <v>491</v>
      </c>
      <c r="K5" s="798" t="s">
        <v>489</v>
      </c>
      <c r="L5" s="191" t="s">
        <v>490</v>
      </c>
      <c r="M5" s="799" t="s">
        <v>491</v>
      </c>
      <c r="N5" s="798" t="s">
        <v>489</v>
      </c>
      <c r="O5" s="191" t="s">
        <v>490</v>
      </c>
      <c r="P5" s="799" t="s">
        <v>491</v>
      </c>
      <c r="Q5" s="1119"/>
      <c r="R5" s="798" t="s">
        <v>489</v>
      </c>
      <c r="S5" s="191" t="s">
        <v>490</v>
      </c>
      <c r="T5" s="799" t="s">
        <v>491</v>
      </c>
      <c r="U5" s="1119"/>
      <c r="V5" s="798" t="s">
        <v>489</v>
      </c>
      <c r="W5" s="191" t="s">
        <v>490</v>
      </c>
      <c r="X5" s="799" t="s">
        <v>491</v>
      </c>
      <c r="Y5" s="1119"/>
    </row>
    <row r="6" spans="1:25" ht="13.5" customHeight="1">
      <c r="A6" s="800"/>
      <c r="B6" s="801"/>
      <c r="C6" s="194" t="s">
        <v>631</v>
      </c>
      <c r="D6" s="195" t="s">
        <v>752</v>
      </c>
      <c r="E6" s="801"/>
      <c r="F6" s="194" t="s">
        <v>631</v>
      </c>
      <c r="G6" s="802" t="s">
        <v>752</v>
      </c>
      <c r="H6" s="803"/>
      <c r="I6" s="194" t="s">
        <v>631</v>
      </c>
      <c r="J6" s="802" t="s">
        <v>752</v>
      </c>
      <c r="K6" s="800"/>
      <c r="L6" s="194" t="s">
        <v>631</v>
      </c>
      <c r="M6" s="802" t="s">
        <v>632</v>
      </c>
      <c r="N6" s="800"/>
      <c r="O6" s="194" t="s">
        <v>631</v>
      </c>
      <c r="P6" s="802" t="s">
        <v>752</v>
      </c>
      <c r="Q6" s="1120"/>
      <c r="R6" s="800"/>
      <c r="S6" s="194" t="s">
        <v>631</v>
      </c>
      <c r="T6" s="802" t="s">
        <v>752</v>
      </c>
      <c r="U6" s="1120"/>
      <c r="V6" s="800"/>
      <c r="W6" s="194" t="s">
        <v>631</v>
      </c>
      <c r="X6" s="802" t="s">
        <v>632</v>
      </c>
      <c r="Y6" s="1120"/>
    </row>
    <row r="7" spans="1:25" ht="15">
      <c r="A7" s="804" t="s">
        <v>492</v>
      </c>
      <c r="B7" s="196"/>
      <c r="C7" s="196"/>
      <c r="D7" s="805"/>
      <c r="E7" s="196"/>
      <c r="F7" s="196"/>
      <c r="G7" s="806"/>
      <c r="H7" s="807"/>
      <c r="I7" s="196"/>
      <c r="J7" s="806"/>
      <c r="K7" s="807"/>
      <c r="L7" s="196"/>
      <c r="M7" s="806"/>
      <c r="N7" s="807"/>
      <c r="O7" s="196"/>
      <c r="P7" s="806"/>
      <c r="Q7" s="808"/>
      <c r="R7" s="807"/>
      <c r="S7" s="196"/>
      <c r="T7" s="806"/>
      <c r="U7" s="808"/>
      <c r="V7" s="807"/>
      <c r="W7" s="196"/>
      <c r="X7" s="806"/>
      <c r="Y7" s="808"/>
    </row>
    <row r="8" spans="1:25" ht="15">
      <c r="A8" s="809" t="s">
        <v>493</v>
      </c>
      <c r="B8" s="197">
        <v>11.14</v>
      </c>
      <c r="C8" s="198">
        <v>4580000</v>
      </c>
      <c r="D8" s="810">
        <f>B8*C8</f>
        <v>51021200</v>
      </c>
      <c r="E8" s="197">
        <v>11.14</v>
      </c>
      <c r="F8" s="198">
        <v>4580000</v>
      </c>
      <c r="G8" s="811">
        <f>E8*F8</f>
        <v>51021200</v>
      </c>
      <c r="H8" s="812">
        <v>11.14</v>
      </c>
      <c r="I8" s="198">
        <v>4580000</v>
      </c>
      <c r="J8" s="811">
        <f>H8*I8</f>
        <v>51021200</v>
      </c>
      <c r="K8" s="812">
        <v>11.14</v>
      </c>
      <c r="L8" s="198">
        <v>4580000</v>
      </c>
      <c r="M8" s="811">
        <f>K8*L8</f>
        <v>51021200</v>
      </c>
      <c r="N8" s="812">
        <v>11.14</v>
      </c>
      <c r="O8" s="198">
        <v>4580000</v>
      </c>
      <c r="P8" s="811">
        <f>N8*O8</f>
        <v>51021200</v>
      </c>
      <c r="Q8" s="813">
        <v>0</v>
      </c>
      <c r="R8" s="812">
        <v>11.14</v>
      </c>
      <c r="S8" s="198">
        <v>4580000</v>
      </c>
      <c r="T8" s="811">
        <f>R8*S8</f>
        <v>51021200</v>
      </c>
      <c r="U8" s="813"/>
      <c r="V8" s="812">
        <v>11.14</v>
      </c>
      <c r="W8" s="198">
        <v>4580000</v>
      </c>
      <c r="X8" s="811">
        <f>V8*W8</f>
        <v>51021200</v>
      </c>
      <c r="Y8" s="813"/>
    </row>
    <row r="9" spans="1:25" ht="15.75">
      <c r="A9" s="809" t="s">
        <v>494</v>
      </c>
      <c r="B9" s="197"/>
      <c r="C9" s="198"/>
      <c r="D9" s="814">
        <v>44562190</v>
      </c>
      <c r="E9" s="197"/>
      <c r="F9" s="198"/>
      <c r="G9" s="815">
        <v>41241986</v>
      </c>
      <c r="H9" s="812"/>
      <c r="I9" s="198"/>
      <c r="J9" s="815">
        <v>41241986</v>
      </c>
      <c r="K9" s="812"/>
      <c r="L9" s="198"/>
      <c r="M9" s="815">
        <v>44635962</v>
      </c>
      <c r="N9" s="812"/>
      <c r="O9" s="198"/>
      <c r="P9" s="815">
        <v>44635962</v>
      </c>
      <c r="Q9" s="816"/>
      <c r="R9" s="812"/>
      <c r="S9" s="198"/>
      <c r="T9" s="815">
        <v>44635962</v>
      </c>
      <c r="U9" s="816"/>
      <c r="V9" s="812"/>
      <c r="W9" s="198"/>
      <c r="X9" s="815">
        <v>44635962</v>
      </c>
      <c r="Y9" s="816"/>
    </row>
    <row r="10" spans="1:25" ht="15">
      <c r="A10" s="809" t="s">
        <v>495</v>
      </c>
      <c r="B10" s="198"/>
      <c r="C10" s="198"/>
      <c r="D10" s="810">
        <f>D12+D14+D16+D18</f>
        <v>8546248</v>
      </c>
      <c r="E10" s="198"/>
      <c r="F10" s="198"/>
      <c r="G10" s="811">
        <f>G12+G14+G16+G18</f>
        <v>8482248</v>
      </c>
      <c r="H10" s="817"/>
      <c r="I10" s="198"/>
      <c r="J10" s="811">
        <f>J12+J14+J16+J18</f>
        <v>8482248</v>
      </c>
      <c r="K10" s="817"/>
      <c r="L10" s="198"/>
      <c r="M10" s="811">
        <f>M12+M14+M16+M18</f>
        <v>8482248</v>
      </c>
      <c r="N10" s="817"/>
      <c r="O10" s="198"/>
      <c r="P10" s="811">
        <f>P12+P14+P16+P18</f>
        <v>8482248</v>
      </c>
      <c r="Q10" s="813"/>
      <c r="R10" s="817"/>
      <c r="S10" s="198"/>
      <c r="T10" s="811">
        <f>T12+T14+T16+T18</f>
        <v>8482248</v>
      </c>
      <c r="U10" s="813"/>
      <c r="V10" s="817"/>
      <c r="W10" s="198"/>
      <c r="X10" s="811">
        <f>X12+X14+X16+X18</f>
        <v>8482248</v>
      </c>
      <c r="Y10" s="813"/>
    </row>
    <row r="11" spans="1:25" ht="15.75">
      <c r="A11" s="809" t="s">
        <v>496</v>
      </c>
      <c r="B11" s="198"/>
      <c r="C11" s="198"/>
      <c r="D11" s="814">
        <v>0</v>
      </c>
      <c r="E11" s="198"/>
      <c r="F11" s="198"/>
      <c r="G11" s="815">
        <v>0</v>
      </c>
      <c r="H11" s="817"/>
      <c r="I11" s="198"/>
      <c r="J11" s="815">
        <v>0</v>
      </c>
      <c r="K11" s="817"/>
      <c r="L11" s="198"/>
      <c r="M11" s="815">
        <v>0</v>
      </c>
      <c r="N11" s="817"/>
      <c r="O11" s="198"/>
      <c r="P11" s="815">
        <v>0</v>
      </c>
      <c r="Q11" s="816"/>
      <c r="R11" s="817"/>
      <c r="S11" s="198"/>
      <c r="T11" s="815">
        <v>0</v>
      </c>
      <c r="U11" s="816"/>
      <c r="V11" s="817"/>
      <c r="W11" s="198"/>
      <c r="X11" s="815">
        <v>0</v>
      </c>
      <c r="Y11" s="816"/>
    </row>
    <row r="12" spans="1:25" ht="15">
      <c r="A12" s="818" t="s">
        <v>497</v>
      </c>
      <c r="B12" s="199"/>
      <c r="C12" s="200"/>
      <c r="D12" s="819">
        <v>3447580</v>
      </c>
      <c r="E12" s="199"/>
      <c r="F12" s="200"/>
      <c r="G12" s="820">
        <v>3447580</v>
      </c>
      <c r="H12" s="821"/>
      <c r="I12" s="200"/>
      <c r="J12" s="820">
        <v>3447580</v>
      </c>
      <c r="K12" s="821"/>
      <c r="L12" s="200"/>
      <c r="M12" s="820">
        <v>3447580</v>
      </c>
      <c r="N12" s="821"/>
      <c r="O12" s="200"/>
      <c r="P12" s="820">
        <v>3447580</v>
      </c>
      <c r="Q12" s="822"/>
      <c r="R12" s="821"/>
      <c r="S12" s="200"/>
      <c r="T12" s="820">
        <v>3447580</v>
      </c>
      <c r="U12" s="822"/>
      <c r="V12" s="821"/>
      <c r="W12" s="200"/>
      <c r="X12" s="820">
        <v>3447580</v>
      </c>
      <c r="Y12" s="822"/>
    </row>
    <row r="13" spans="1:25" ht="15">
      <c r="A13" s="818" t="s">
        <v>498</v>
      </c>
      <c r="B13" s="199"/>
      <c r="C13" s="200"/>
      <c r="D13" s="819">
        <v>0</v>
      </c>
      <c r="E13" s="199"/>
      <c r="F13" s="200"/>
      <c r="G13" s="820">
        <v>0</v>
      </c>
      <c r="H13" s="821"/>
      <c r="I13" s="200"/>
      <c r="J13" s="820">
        <v>0</v>
      </c>
      <c r="K13" s="821"/>
      <c r="L13" s="200"/>
      <c r="M13" s="820">
        <v>0</v>
      </c>
      <c r="N13" s="821"/>
      <c r="O13" s="200"/>
      <c r="P13" s="820">
        <v>0</v>
      </c>
      <c r="Q13" s="822"/>
      <c r="R13" s="821"/>
      <c r="S13" s="200"/>
      <c r="T13" s="820">
        <v>0</v>
      </c>
      <c r="U13" s="822"/>
      <c r="V13" s="821"/>
      <c r="W13" s="200"/>
      <c r="X13" s="820">
        <v>0</v>
      </c>
      <c r="Y13" s="822"/>
    </row>
    <row r="14" spans="1:25" ht="15">
      <c r="A14" s="818" t="s">
        <v>499</v>
      </c>
      <c r="B14" s="201"/>
      <c r="C14" s="201"/>
      <c r="D14" s="819">
        <v>2688000</v>
      </c>
      <c r="E14" s="201"/>
      <c r="F14" s="201"/>
      <c r="G14" s="820">
        <v>2624000</v>
      </c>
      <c r="H14" s="823"/>
      <c r="I14" s="201"/>
      <c r="J14" s="820">
        <v>2624000</v>
      </c>
      <c r="K14" s="823"/>
      <c r="L14" s="201"/>
      <c r="M14" s="820">
        <v>2624000</v>
      </c>
      <c r="N14" s="823"/>
      <c r="O14" s="201"/>
      <c r="P14" s="820">
        <v>2624000</v>
      </c>
      <c r="Q14" s="822"/>
      <c r="R14" s="823"/>
      <c r="S14" s="201"/>
      <c r="T14" s="820">
        <v>2624000</v>
      </c>
      <c r="U14" s="822"/>
      <c r="V14" s="823"/>
      <c r="W14" s="201"/>
      <c r="X14" s="820">
        <v>2624000</v>
      </c>
      <c r="Y14" s="822"/>
    </row>
    <row r="15" spans="1:25" ht="15">
      <c r="A15" s="818" t="s">
        <v>500</v>
      </c>
      <c r="B15" s="201"/>
      <c r="C15" s="201"/>
      <c r="D15" s="819">
        <v>0</v>
      </c>
      <c r="E15" s="201"/>
      <c r="F15" s="201"/>
      <c r="G15" s="820">
        <v>0</v>
      </c>
      <c r="H15" s="823"/>
      <c r="I15" s="201"/>
      <c r="J15" s="820">
        <v>0</v>
      </c>
      <c r="K15" s="823"/>
      <c r="L15" s="201"/>
      <c r="M15" s="820">
        <v>0</v>
      </c>
      <c r="N15" s="823"/>
      <c r="O15" s="201"/>
      <c r="P15" s="820">
        <v>0</v>
      </c>
      <c r="Q15" s="822"/>
      <c r="R15" s="823"/>
      <c r="S15" s="201"/>
      <c r="T15" s="820">
        <v>0</v>
      </c>
      <c r="U15" s="822"/>
      <c r="V15" s="823"/>
      <c r="W15" s="201"/>
      <c r="X15" s="820">
        <v>0</v>
      </c>
      <c r="Y15" s="822"/>
    </row>
    <row r="16" spans="1:25" ht="15">
      <c r="A16" s="818" t="s">
        <v>501</v>
      </c>
      <c r="B16" s="201"/>
      <c r="C16" s="201"/>
      <c r="D16" s="819">
        <v>1184868</v>
      </c>
      <c r="E16" s="201"/>
      <c r="F16" s="201"/>
      <c r="G16" s="820">
        <v>1184868</v>
      </c>
      <c r="H16" s="823"/>
      <c r="I16" s="201"/>
      <c r="J16" s="820">
        <v>1184868</v>
      </c>
      <c r="K16" s="823"/>
      <c r="L16" s="201"/>
      <c r="M16" s="820">
        <v>1184868</v>
      </c>
      <c r="N16" s="823"/>
      <c r="O16" s="201"/>
      <c r="P16" s="820">
        <v>1184868</v>
      </c>
      <c r="Q16" s="822"/>
      <c r="R16" s="823"/>
      <c r="S16" s="201"/>
      <c r="T16" s="820">
        <v>1184868</v>
      </c>
      <c r="U16" s="822"/>
      <c r="V16" s="823"/>
      <c r="W16" s="201"/>
      <c r="X16" s="820">
        <v>1184868</v>
      </c>
      <c r="Y16" s="822"/>
    </row>
    <row r="17" spans="1:25" ht="15">
      <c r="A17" s="818" t="s">
        <v>502</v>
      </c>
      <c r="B17" s="201"/>
      <c r="C17" s="201"/>
      <c r="D17" s="819">
        <v>0</v>
      </c>
      <c r="E17" s="201"/>
      <c r="F17" s="201"/>
      <c r="G17" s="820">
        <v>0</v>
      </c>
      <c r="H17" s="823"/>
      <c r="I17" s="201"/>
      <c r="J17" s="820">
        <v>0</v>
      </c>
      <c r="K17" s="823"/>
      <c r="L17" s="201"/>
      <c r="M17" s="820">
        <v>0</v>
      </c>
      <c r="N17" s="823"/>
      <c r="O17" s="201"/>
      <c r="P17" s="820">
        <v>0</v>
      </c>
      <c r="Q17" s="822"/>
      <c r="R17" s="823"/>
      <c r="S17" s="201"/>
      <c r="T17" s="820">
        <v>0</v>
      </c>
      <c r="U17" s="822"/>
      <c r="V17" s="823"/>
      <c r="W17" s="201"/>
      <c r="X17" s="820">
        <v>0</v>
      </c>
      <c r="Y17" s="822"/>
    </row>
    <row r="18" spans="1:25" ht="15">
      <c r="A18" s="818" t="s">
        <v>503</v>
      </c>
      <c r="B18" s="201"/>
      <c r="C18" s="201"/>
      <c r="D18" s="819">
        <v>1225800</v>
      </c>
      <c r="E18" s="201"/>
      <c r="F18" s="201"/>
      <c r="G18" s="820">
        <v>1225800</v>
      </c>
      <c r="H18" s="823"/>
      <c r="I18" s="201"/>
      <c r="J18" s="820">
        <v>1225800</v>
      </c>
      <c r="K18" s="823"/>
      <c r="L18" s="201"/>
      <c r="M18" s="820">
        <v>1225800</v>
      </c>
      <c r="N18" s="823"/>
      <c r="O18" s="201"/>
      <c r="P18" s="820">
        <v>1225800</v>
      </c>
      <c r="Q18" s="822"/>
      <c r="R18" s="823"/>
      <c r="S18" s="201"/>
      <c r="T18" s="820">
        <v>1225800</v>
      </c>
      <c r="U18" s="822"/>
      <c r="V18" s="823"/>
      <c r="W18" s="201"/>
      <c r="X18" s="820">
        <v>1225800</v>
      </c>
      <c r="Y18" s="822"/>
    </row>
    <row r="19" spans="1:25" ht="15">
      <c r="A19" s="818" t="s">
        <v>504</v>
      </c>
      <c r="B19" s="201"/>
      <c r="C19" s="201"/>
      <c r="D19" s="819">
        <v>0</v>
      </c>
      <c r="E19" s="201"/>
      <c r="F19" s="201"/>
      <c r="G19" s="820">
        <v>0</v>
      </c>
      <c r="H19" s="823"/>
      <c r="I19" s="201"/>
      <c r="J19" s="820">
        <v>0</v>
      </c>
      <c r="K19" s="823"/>
      <c r="L19" s="201"/>
      <c r="M19" s="820">
        <v>0</v>
      </c>
      <c r="N19" s="823"/>
      <c r="O19" s="201"/>
      <c r="P19" s="820">
        <v>0</v>
      </c>
      <c r="Q19" s="822"/>
      <c r="R19" s="823"/>
      <c r="S19" s="201"/>
      <c r="T19" s="820">
        <v>0</v>
      </c>
      <c r="U19" s="822"/>
      <c r="V19" s="823"/>
      <c r="W19" s="201"/>
      <c r="X19" s="820">
        <v>0</v>
      </c>
      <c r="Y19" s="822"/>
    </row>
    <row r="20" spans="1:25" ht="15">
      <c r="A20" s="809" t="s">
        <v>505</v>
      </c>
      <c r="B20" s="202"/>
      <c r="C20" s="202"/>
      <c r="D20" s="824">
        <v>3500000</v>
      </c>
      <c r="E20" s="202"/>
      <c r="F20" s="202"/>
      <c r="G20" s="825">
        <v>3500000</v>
      </c>
      <c r="H20" s="826"/>
      <c r="I20" s="202"/>
      <c r="J20" s="825">
        <v>3500000</v>
      </c>
      <c r="K20" s="826"/>
      <c r="L20" s="202"/>
      <c r="M20" s="825">
        <v>3500000</v>
      </c>
      <c r="N20" s="826"/>
      <c r="O20" s="202"/>
      <c r="P20" s="825">
        <v>3500000</v>
      </c>
      <c r="Q20" s="827"/>
      <c r="R20" s="826"/>
      <c r="S20" s="202"/>
      <c r="T20" s="825">
        <v>3500000</v>
      </c>
      <c r="U20" s="827"/>
      <c r="V20" s="826"/>
      <c r="W20" s="202"/>
      <c r="X20" s="825">
        <v>3500000</v>
      </c>
      <c r="Y20" s="827"/>
    </row>
    <row r="21" spans="1:25" ht="14.25" customHeight="1">
      <c r="A21" s="809" t="s">
        <v>506</v>
      </c>
      <c r="B21" s="202"/>
      <c r="C21" s="202"/>
      <c r="D21" s="828">
        <v>0</v>
      </c>
      <c r="E21" s="202"/>
      <c r="F21" s="202"/>
      <c r="G21" s="829">
        <v>0</v>
      </c>
      <c r="H21" s="826"/>
      <c r="I21" s="202"/>
      <c r="J21" s="829">
        <v>0</v>
      </c>
      <c r="K21" s="826"/>
      <c r="L21" s="202"/>
      <c r="M21" s="829">
        <v>0</v>
      </c>
      <c r="N21" s="826"/>
      <c r="O21" s="202"/>
      <c r="P21" s="829">
        <v>0</v>
      </c>
      <c r="Q21" s="830"/>
      <c r="R21" s="826"/>
      <c r="S21" s="202"/>
      <c r="T21" s="829">
        <v>0</v>
      </c>
      <c r="U21" s="830"/>
      <c r="V21" s="826"/>
      <c r="W21" s="202"/>
      <c r="X21" s="829">
        <v>0</v>
      </c>
      <c r="Y21" s="830"/>
    </row>
    <row r="22" spans="1:25" ht="15">
      <c r="A22" s="809" t="s">
        <v>753</v>
      </c>
      <c r="B22" s="202"/>
      <c r="C22" s="202"/>
      <c r="D22" s="824">
        <v>7650</v>
      </c>
      <c r="E22" s="202"/>
      <c r="F22" s="202"/>
      <c r="G22" s="825">
        <v>7650</v>
      </c>
      <c r="H22" s="826"/>
      <c r="I22" s="202"/>
      <c r="J22" s="825">
        <v>7650</v>
      </c>
      <c r="K22" s="826"/>
      <c r="L22" s="202"/>
      <c r="M22" s="825">
        <v>7650</v>
      </c>
      <c r="N22" s="826"/>
      <c r="O22" s="202"/>
      <c r="P22" s="825">
        <v>7650</v>
      </c>
      <c r="Q22" s="827"/>
      <c r="R22" s="826"/>
      <c r="S22" s="202"/>
      <c r="T22" s="825">
        <v>7650</v>
      </c>
      <c r="U22" s="827"/>
      <c r="V22" s="826"/>
      <c r="W22" s="202"/>
      <c r="X22" s="825">
        <v>7650</v>
      </c>
      <c r="Y22" s="827"/>
    </row>
    <row r="23" spans="1:25" ht="14.25" customHeight="1">
      <c r="A23" s="809" t="s">
        <v>754</v>
      </c>
      <c r="B23" s="202"/>
      <c r="C23" s="202"/>
      <c r="D23" s="828">
        <v>0</v>
      </c>
      <c r="E23" s="202"/>
      <c r="F23" s="202"/>
      <c r="G23" s="829">
        <v>0</v>
      </c>
      <c r="H23" s="826"/>
      <c r="I23" s="202"/>
      <c r="J23" s="829">
        <v>0</v>
      </c>
      <c r="K23" s="826"/>
      <c r="L23" s="202"/>
      <c r="M23" s="829">
        <v>0</v>
      </c>
      <c r="N23" s="826"/>
      <c r="O23" s="202"/>
      <c r="P23" s="829">
        <v>0</v>
      </c>
      <c r="Q23" s="830"/>
      <c r="R23" s="826"/>
      <c r="S23" s="202"/>
      <c r="T23" s="829">
        <v>0</v>
      </c>
      <c r="U23" s="830"/>
      <c r="V23" s="826"/>
      <c r="W23" s="202"/>
      <c r="X23" s="829">
        <v>0</v>
      </c>
      <c r="Y23" s="830"/>
    </row>
    <row r="24" spans="1:25" ht="14.25" customHeight="1">
      <c r="A24" s="809" t="s">
        <v>507</v>
      </c>
      <c r="B24" s="202"/>
      <c r="C24" s="202"/>
      <c r="D24" s="824">
        <v>58900</v>
      </c>
      <c r="E24" s="202"/>
      <c r="F24" s="202"/>
      <c r="G24" s="825">
        <v>18000</v>
      </c>
      <c r="H24" s="826"/>
      <c r="I24" s="202"/>
      <c r="J24" s="825">
        <v>18000</v>
      </c>
      <c r="K24" s="826"/>
      <c r="L24" s="202"/>
      <c r="M24" s="825">
        <v>0</v>
      </c>
      <c r="N24" s="826"/>
      <c r="O24" s="202"/>
      <c r="P24" s="825">
        <v>0</v>
      </c>
      <c r="Q24" s="827"/>
      <c r="R24" s="826"/>
      <c r="S24" s="202"/>
      <c r="T24" s="825">
        <v>0</v>
      </c>
      <c r="U24" s="827"/>
      <c r="V24" s="826"/>
      <c r="W24" s="202"/>
      <c r="X24" s="825">
        <v>0</v>
      </c>
      <c r="Y24" s="827"/>
    </row>
    <row r="25" spans="1:25" ht="14.25" customHeight="1">
      <c r="A25" s="809" t="s">
        <v>508</v>
      </c>
      <c r="B25" s="202"/>
      <c r="C25" s="202"/>
      <c r="D25" s="828">
        <v>0</v>
      </c>
      <c r="E25" s="202"/>
      <c r="F25" s="202"/>
      <c r="G25" s="829">
        <v>0</v>
      </c>
      <c r="H25" s="826"/>
      <c r="I25" s="202"/>
      <c r="J25" s="829">
        <v>0</v>
      </c>
      <c r="K25" s="826"/>
      <c r="L25" s="202"/>
      <c r="M25" s="829">
        <v>0</v>
      </c>
      <c r="N25" s="826"/>
      <c r="O25" s="202"/>
      <c r="P25" s="829">
        <v>0</v>
      </c>
      <c r="Q25" s="830"/>
      <c r="R25" s="826"/>
      <c r="S25" s="202"/>
      <c r="T25" s="829">
        <v>0</v>
      </c>
      <c r="U25" s="830"/>
      <c r="V25" s="826"/>
      <c r="W25" s="202"/>
      <c r="X25" s="829">
        <v>0</v>
      </c>
      <c r="Y25" s="830"/>
    </row>
    <row r="26" spans="1:25" ht="14.25" customHeight="1">
      <c r="A26" s="809" t="s">
        <v>509</v>
      </c>
      <c r="B26" s="202"/>
      <c r="C26" s="202"/>
      <c r="D26" s="824">
        <f>D8-D9+D10+D20+D24+D22</f>
        <v>18571808</v>
      </c>
      <c r="E26" s="202"/>
      <c r="F26" s="202"/>
      <c r="G26" s="825">
        <f>G8-G9+G10+G20+G22+G24</f>
        <v>21787112</v>
      </c>
      <c r="H26" s="826"/>
      <c r="I26" s="202"/>
      <c r="J26" s="825">
        <f>J8-J9+J10+J20+J22+J24</f>
        <v>21787112</v>
      </c>
      <c r="K26" s="826"/>
      <c r="L26" s="202"/>
      <c r="M26" s="825">
        <f>M8-M9+M10+M20+M22+M24</f>
        <v>18375136</v>
      </c>
      <c r="N26" s="826"/>
      <c r="O26" s="202"/>
      <c r="P26" s="825">
        <f>P8-P9+P10+P20+P22+P24</f>
        <v>18375136</v>
      </c>
      <c r="Q26" s="827"/>
      <c r="R26" s="826"/>
      <c r="S26" s="202"/>
      <c r="T26" s="825">
        <f>T8-T9+T10+T20+T22+T24</f>
        <v>18375136</v>
      </c>
      <c r="U26" s="827"/>
      <c r="V26" s="826"/>
      <c r="W26" s="202"/>
      <c r="X26" s="825">
        <f>X8-X9+X10+X20+X22+X24</f>
        <v>18375136</v>
      </c>
      <c r="Y26" s="827"/>
    </row>
    <row r="27" spans="1:25" ht="14.25" customHeight="1">
      <c r="A27" s="809" t="s">
        <v>755</v>
      </c>
      <c r="B27" s="202"/>
      <c r="C27" s="202"/>
      <c r="D27" s="824">
        <v>213233</v>
      </c>
      <c r="E27" s="202"/>
      <c r="F27" s="202"/>
      <c r="G27" s="825">
        <v>0</v>
      </c>
      <c r="H27" s="826"/>
      <c r="I27" s="202"/>
      <c r="J27" s="825">
        <v>0</v>
      </c>
      <c r="K27" s="826"/>
      <c r="L27" s="202"/>
      <c r="M27" s="825">
        <v>169702</v>
      </c>
      <c r="N27" s="826"/>
      <c r="O27" s="202"/>
      <c r="P27" s="825">
        <v>169702</v>
      </c>
      <c r="Q27" s="827"/>
      <c r="R27" s="826"/>
      <c r="S27" s="202"/>
      <c r="T27" s="825">
        <v>169702</v>
      </c>
      <c r="U27" s="827"/>
      <c r="V27" s="826"/>
      <c r="W27" s="202"/>
      <c r="X27" s="825">
        <v>169702</v>
      </c>
      <c r="Y27" s="827"/>
    </row>
    <row r="28" spans="1:25" ht="15">
      <c r="A28" s="831" t="s">
        <v>510</v>
      </c>
      <c r="B28" s="203"/>
      <c r="C28" s="203"/>
      <c r="D28" s="832">
        <f>D9+D27</f>
        <v>44775423</v>
      </c>
      <c r="E28" s="203"/>
      <c r="F28" s="203"/>
      <c r="G28" s="833">
        <f>G9+G11+G27</f>
        <v>41241986</v>
      </c>
      <c r="H28" s="834"/>
      <c r="I28" s="203"/>
      <c r="J28" s="833">
        <f>J9+J11+J27</f>
        <v>41241986</v>
      </c>
      <c r="K28" s="834"/>
      <c r="L28" s="203"/>
      <c r="M28" s="833">
        <f>M9+M11+M27</f>
        <v>44805664</v>
      </c>
      <c r="N28" s="834"/>
      <c r="O28" s="203"/>
      <c r="P28" s="833">
        <f>P9+P11+P27</f>
        <v>44805664</v>
      </c>
      <c r="Q28" s="835">
        <f>P28-M28</f>
        <v>0</v>
      </c>
      <c r="R28" s="834"/>
      <c r="S28" s="203"/>
      <c r="T28" s="833">
        <f>T9+T11+T27</f>
        <v>44805664</v>
      </c>
      <c r="U28" s="835">
        <v>0</v>
      </c>
      <c r="V28" s="834"/>
      <c r="W28" s="203"/>
      <c r="X28" s="833">
        <f>X9+X11+X27</f>
        <v>44805664</v>
      </c>
      <c r="Y28" s="835">
        <v>0</v>
      </c>
    </row>
    <row r="29" spans="1:25" ht="15">
      <c r="A29" s="809" t="s">
        <v>511</v>
      </c>
      <c r="B29" s="198"/>
      <c r="C29" s="198"/>
      <c r="D29" s="810"/>
      <c r="E29" s="198"/>
      <c r="F29" s="198"/>
      <c r="G29" s="811"/>
      <c r="H29" s="817"/>
      <c r="I29" s="198"/>
      <c r="J29" s="811"/>
      <c r="K29" s="817"/>
      <c r="L29" s="198"/>
      <c r="M29" s="811"/>
      <c r="N29" s="817"/>
      <c r="O29" s="198"/>
      <c r="P29" s="811"/>
      <c r="Q29" s="813"/>
      <c r="R29" s="817"/>
      <c r="S29" s="198"/>
      <c r="T29" s="811"/>
      <c r="U29" s="813"/>
      <c r="V29" s="817"/>
      <c r="W29" s="198"/>
      <c r="X29" s="811"/>
      <c r="Y29" s="813"/>
    </row>
    <row r="30" spans="1:25" ht="15">
      <c r="A30" s="809" t="s">
        <v>756</v>
      </c>
      <c r="B30" s="198"/>
      <c r="C30" s="198"/>
      <c r="D30" s="810"/>
      <c r="E30" s="198"/>
      <c r="F30" s="198"/>
      <c r="G30" s="811"/>
      <c r="H30" s="817"/>
      <c r="I30" s="198"/>
      <c r="J30" s="811"/>
      <c r="K30" s="817"/>
      <c r="L30" s="198"/>
      <c r="M30" s="811"/>
      <c r="N30" s="817"/>
      <c r="O30" s="198"/>
      <c r="P30" s="811"/>
      <c r="Q30" s="813"/>
      <c r="R30" s="817"/>
      <c r="S30" s="198"/>
      <c r="T30" s="811"/>
      <c r="U30" s="813"/>
      <c r="V30" s="817"/>
      <c r="W30" s="198"/>
      <c r="X30" s="811"/>
      <c r="Y30" s="813"/>
    </row>
    <row r="31" spans="1:25" ht="15">
      <c r="A31" s="818" t="s">
        <v>512</v>
      </c>
      <c r="B31" s="204">
        <v>6.8</v>
      </c>
      <c r="C31" s="205">
        <v>4308000</v>
      </c>
      <c r="D31" s="836">
        <v>29294400</v>
      </c>
      <c r="E31" s="204">
        <v>5.87777</v>
      </c>
      <c r="F31" s="205">
        <v>4469900</v>
      </c>
      <c r="G31" s="837">
        <v>26223413</v>
      </c>
      <c r="H31" s="838">
        <v>6.3</v>
      </c>
      <c r="I31" s="205">
        <v>4469900</v>
      </c>
      <c r="J31" s="837">
        <v>28309366</v>
      </c>
      <c r="K31" s="838">
        <v>6.2</v>
      </c>
      <c r="L31" s="205">
        <v>4419000</v>
      </c>
      <c r="M31" s="837">
        <f>K31*L31*8/12</f>
        <v>18265200</v>
      </c>
      <c r="N31" s="838">
        <v>6.2</v>
      </c>
      <c r="O31" s="205">
        <v>4419000</v>
      </c>
      <c r="P31" s="837">
        <f>N31*O31*8/12</f>
        <v>18265200</v>
      </c>
      <c r="Q31" s="839">
        <v>0</v>
      </c>
      <c r="R31" s="838">
        <v>6.3</v>
      </c>
      <c r="S31" s="205">
        <v>4419000</v>
      </c>
      <c r="T31" s="837">
        <f>R31*S31*8/12</f>
        <v>18559800</v>
      </c>
      <c r="U31" s="839">
        <f>T31-P31</f>
        <v>294600</v>
      </c>
      <c r="V31" s="838">
        <v>6.3</v>
      </c>
      <c r="W31" s="205">
        <v>4419000</v>
      </c>
      <c r="X31" s="837">
        <f>V31*W31*8/12</f>
        <v>18559800</v>
      </c>
      <c r="Y31" s="839">
        <f>X31-T31</f>
        <v>0</v>
      </c>
    </row>
    <row r="32" spans="1:25" ht="15">
      <c r="A32" s="840" t="s">
        <v>513</v>
      </c>
      <c r="B32" s="201">
        <v>4</v>
      </c>
      <c r="C32" s="205">
        <v>1800000</v>
      </c>
      <c r="D32" s="836">
        <f>B32*C32</f>
        <v>7200000</v>
      </c>
      <c r="E32" s="201">
        <v>4</v>
      </c>
      <c r="F32" s="205">
        <v>1800000</v>
      </c>
      <c r="G32" s="837">
        <f aca="true" t="shared" si="0" ref="G32:G42">E32*F32</f>
        <v>7200000</v>
      </c>
      <c r="H32" s="823">
        <v>4</v>
      </c>
      <c r="I32" s="205">
        <v>1800000</v>
      </c>
      <c r="J32" s="837">
        <f>H32*I32</f>
        <v>7200000</v>
      </c>
      <c r="K32" s="823">
        <v>4</v>
      </c>
      <c r="L32" s="205">
        <v>2205000</v>
      </c>
      <c r="M32" s="837">
        <f>K32*L32*8/12</f>
        <v>5880000</v>
      </c>
      <c r="N32" s="823">
        <v>4</v>
      </c>
      <c r="O32" s="205">
        <v>2205000</v>
      </c>
      <c r="P32" s="837">
        <f>N32*O32*8/12</f>
        <v>5880000</v>
      </c>
      <c r="Q32" s="839">
        <v>0</v>
      </c>
      <c r="R32" s="823">
        <v>4</v>
      </c>
      <c r="S32" s="205">
        <v>2205000</v>
      </c>
      <c r="T32" s="837">
        <f>R32*S32*8/12</f>
        <v>5880000</v>
      </c>
      <c r="U32" s="839">
        <f aca="true" t="shared" si="1" ref="U32:U42">T32-P32</f>
        <v>0</v>
      </c>
      <c r="V32" s="841">
        <v>3.8</v>
      </c>
      <c r="W32" s="205">
        <v>2205000</v>
      </c>
      <c r="X32" s="837">
        <f>V32*W32*8/12</f>
        <v>5586000</v>
      </c>
      <c r="Y32" s="839">
        <f aca="true" t="shared" si="2" ref="Y32:Y42">X32-T32</f>
        <v>-294000</v>
      </c>
    </row>
    <row r="33" spans="1:25" ht="15" hidden="1">
      <c r="A33" s="818" t="s">
        <v>514</v>
      </c>
      <c r="B33" s="204">
        <v>6.4</v>
      </c>
      <c r="C33" s="205">
        <v>35000</v>
      </c>
      <c r="D33" s="836">
        <f>B33*C33</f>
        <v>224000</v>
      </c>
      <c r="E33" s="204">
        <v>4.8</v>
      </c>
      <c r="F33" s="205">
        <v>38200</v>
      </c>
      <c r="G33" s="837">
        <f t="shared" si="0"/>
        <v>183360</v>
      </c>
      <c r="H33" s="838">
        <v>6.2</v>
      </c>
      <c r="I33" s="205">
        <v>38200</v>
      </c>
      <c r="J33" s="837">
        <f>H33*I33</f>
        <v>236840</v>
      </c>
      <c r="K33" s="838">
        <v>0</v>
      </c>
      <c r="L33" s="205">
        <v>0</v>
      </c>
      <c r="M33" s="837">
        <f>K33*L33*8/12</f>
        <v>0</v>
      </c>
      <c r="N33" s="838">
        <v>0</v>
      </c>
      <c r="O33" s="205">
        <v>0</v>
      </c>
      <c r="P33" s="837">
        <f>N33*O33*8/12</f>
        <v>0</v>
      </c>
      <c r="Q33" s="839">
        <v>0</v>
      </c>
      <c r="R33" s="838">
        <v>0</v>
      </c>
      <c r="S33" s="205">
        <v>0</v>
      </c>
      <c r="T33" s="837">
        <f>R33*S33*8/12</f>
        <v>0</v>
      </c>
      <c r="U33" s="839">
        <f t="shared" si="1"/>
        <v>0</v>
      </c>
      <c r="V33" s="838">
        <v>0</v>
      </c>
      <c r="W33" s="205">
        <v>0</v>
      </c>
      <c r="X33" s="837">
        <f>V33*W33*8/12</f>
        <v>0</v>
      </c>
      <c r="Y33" s="839">
        <f t="shared" si="2"/>
        <v>0</v>
      </c>
    </row>
    <row r="34" spans="1:25" ht="15">
      <c r="A34" s="842" t="s">
        <v>515</v>
      </c>
      <c r="B34" s="206">
        <v>68.7</v>
      </c>
      <c r="C34" s="206">
        <v>80000</v>
      </c>
      <c r="D34" s="843">
        <v>5493334</v>
      </c>
      <c r="E34" s="206">
        <v>59</v>
      </c>
      <c r="F34" s="206">
        <v>81700</v>
      </c>
      <c r="G34" s="844">
        <f t="shared" si="0"/>
        <v>4820300</v>
      </c>
      <c r="H34" s="845">
        <v>63.7</v>
      </c>
      <c r="I34" s="206">
        <v>81700</v>
      </c>
      <c r="J34" s="844">
        <v>5201567</v>
      </c>
      <c r="K34" s="845">
        <v>63</v>
      </c>
      <c r="L34" s="206">
        <v>81700</v>
      </c>
      <c r="M34" s="837">
        <f>K34*L34*8/12</f>
        <v>3431400</v>
      </c>
      <c r="N34" s="845">
        <v>63</v>
      </c>
      <c r="O34" s="206">
        <v>81700</v>
      </c>
      <c r="P34" s="837">
        <f>N34*O34*8/12</f>
        <v>3431400</v>
      </c>
      <c r="Q34" s="846">
        <v>0</v>
      </c>
      <c r="R34" s="845">
        <v>64</v>
      </c>
      <c r="S34" s="206">
        <v>81700</v>
      </c>
      <c r="T34" s="837">
        <f>R34*S34*8/12</f>
        <v>3485866.6666666665</v>
      </c>
      <c r="U34" s="839">
        <f t="shared" si="1"/>
        <v>54466.66666666651</v>
      </c>
      <c r="V34" s="845">
        <v>64</v>
      </c>
      <c r="W34" s="206">
        <v>81700</v>
      </c>
      <c r="X34" s="837">
        <f>V34*W34*8/12</f>
        <v>3485866.6666666665</v>
      </c>
      <c r="Y34" s="839">
        <f t="shared" si="2"/>
        <v>0</v>
      </c>
    </row>
    <row r="35" spans="1:25" ht="15">
      <c r="A35" s="847" t="s">
        <v>757</v>
      </c>
      <c r="B35" s="848"/>
      <c r="C35" s="848"/>
      <c r="D35" s="849"/>
      <c r="E35" s="848"/>
      <c r="F35" s="848"/>
      <c r="G35" s="850"/>
      <c r="H35" s="851"/>
      <c r="I35" s="848"/>
      <c r="J35" s="850"/>
      <c r="K35" s="851"/>
      <c r="L35" s="848"/>
      <c r="M35" s="850"/>
      <c r="N35" s="851"/>
      <c r="O35" s="848"/>
      <c r="P35" s="850"/>
      <c r="Q35" s="852"/>
      <c r="R35" s="851"/>
      <c r="S35" s="848"/>
      <c r="T35" s="850"/>
      <c r="U35" s="839">
        <f t="shared" si="1"/>
        <v>0</v>
      </c>
      <c r="V35" s="851"/>
      <c r="W35" s="848"/>
      <c r="X35" s="850"/>
      <c r="Y35" s="839">
        <f t="shared" si="2"/>
        <v>0</v>
      </c>
    </row>
    <row r="36" spans="1:25" ht="15">
      <c r="A36" s="818" t="s">
        <v>512</v>
      </c>
      <c r="B36" s="204">
        <v>6.8</v>
      </c>
      <c r="C36" s="205">
        <v>4308000</v>
      </c>
      <c r="D36" s="836">
        <v>29294400</v>
      </c>
      <c r="E36" s="204">
        <v>5.87777</v>
      </c>
      <c r="F36" s="205">
        <v>4469900</v>
      </c>
      <c r="G36" s="837">
        <v>26223413</v>
      </c>
      <c r="H36" s="838">
        <v>6.3</v>
      </c>
      <c r="I36" s="205">
        <v>4469900</v>
      </c>
      <c r="J36" s="837">
        <v>28309366</v>
      </c>
      <c r="K36" s="838">
        <v>5.3</v>
      </c>
      <c r="L36" s="205">
        <v>4419000</v>
      </c>
      <c r="M36" s="837">
        <f>K36*L36*4/12</f>
        <v>7806900</v>
      </c>
      <c r="N36" s="838">
        <v>5.3</v>
      </c>
      <c r="O36" s="205">
        <v>4419000</v>
      </c>
      <c r="P36" s="837">
        <f>N36*O36*4/12</f>
        <v>7806900</v>
      </c>
      <c r="Q36" s="839">
        <v>0</v>
      </c>
      <c r="R36" s="838">
        <v>6.4</v>
      </c>
      <c r="S36" s="205">
        <v>4419000</v>
      </c>
      <c r="T36" s="837">
        <f>R36*S36*4/12</f>
        <v>9427200</v>
      </c>
      <c r="U36" s="839">
        <f t="shared" si="1"/>
        <v>1620300</v>
      </c>
      <c r="V36" s="838">
        <v>6.4</v>
      </c>
      <c r="W36" s="205">
        <v>4419000</v>
      </c>
      <c r="X36" s="837">
        <f>V36*W36*4/12</f>
        <v>9427200</v>
      </c>
      <c r="Y36" s="839">
        <f t="shared" si="2"/>
        <v>0</v>
      </c>
    </row>
    <row r="37" spans="1:25" ht="15">
      <c r="A37" s="840" t="s">
        <v>513</v>
      </c>
      <c r="B37" s="201">
        <v>4</v>
      </c>
      <c r="C37" s="205">
        <v>1800000</v>
      </c>
      <c r="D37" s="836">
        <f>B37*C37</f>
        <v>7200000</v>
      </c>
      <c r="E37" s="201">
        <v>4</v>
      </c>
      <c r="F37" s="205">
        <v>1800000</v>
      </c>
      <c r="G37" s="837">
        <f>E37*F37</f>
        <v>7200000</v>
      </c>
      <c r="H37" s="823">
        <v>4</v>
      </c>
      <c r="I37" s="205">
        <v>1800000</v>
      </c>
      <c r="J37" s="837">
        <f>H37*I37</f>
        <v>7200000</v>
      </c>
      <c r="K37" s="823">
        <v>4</v>
      </c>
      <c r="L37" s="205">
        <v>2205000</v>
      </c>
      <c r="M37" s="837">
        <f>K37*L37*4/12</f>
        <v>2940000</v>
      </c>
      <c r="N37" s="823">
        <v>4</v>
      </c>
      <c r="O37" s="205">
        <v>2205000</v>
      </c>
      <c r="P37" s="837">
        <f>N37*O37*4/12</f>
        <v>2940000</v>
      </c>
      <c r="Q37" s="839">
        <v>0</v>
      </c>
      <c r="R37" s="823">
        <v>4</v>
      </c>
      <c r="S37" s="205">
        <v>2205000</v>
      </c>
      <c r="T37" s="837">
        <f>R37*S37*4/12</f>
        <v>2940000</v>
      </c>
      <c r="U37" s="839">
        <f t="shared" si="1"/>
        <v>0</v>
      </c>
      <c r="V37" s="841">
        <v>3.5</v>
      </c>
      <c r="W37" s="205">
        <v>2205000</v>
      </c>
      <c r="X37" s="837">
        <f>V37*W37*4/12</f>
        <v>2572500</v>
      </c>
      <c r="Y37" s="839">
        <f t="shared" si="2"/>
        <v>-367500</v>
      </c>
    </row>
    <row r="38" spans="1:25" ht="15" hidden="1">
      <c r="A38" s="818" t="s">
        <v>514</v>
      </c>
      <c r="B38" s="204">
        <v>6.4</v>
      </c>
      <c r="C38" s="205">
        <v>35000</v>
      </c>
      <c r="D38" s="836">
        <f>B38*C38</f>
        <v>224000</v>
      </c>
      <c r="E38" s="204">
        <v>4.8</v>
      </c>
      <c r="F38" s="205">
        <v>38200</v>
      </c>
      <c r="G38" s="837">
        <f>E38*F38</f>
        <v>183360</v>
      </c>
      <c r="H38" s="838">
        <v>6.2</v>
      </c>
      <c r="I38" s="205">
        <v>38200</v>
      </c>
      <c r="J38" s="837">
        <f>H38*I38</f>
        <v>236840</v>
      </c>
      <c r="K38" s="838">
        <v>0</v>
      </c>
      <c r="L38" s="205">
        <v>0</v>
      </c>
      <c r="M38" s="837">
        <f>K38*L38*4/12</f>
        <v>0</v>
      </c>
      <c r="N38" s="838">
        <v>0</v>
      </c>
      <c r="O38" s="205">
        <v>0</v>
      </c>
      <c r="P38" s="837">
        <f>N38*O38*4/12</f>
        <v>0</v>
      </c>
      <c r="Q38" s="839">
        <v>0</v>
      </c>
      <c r="R38" s="838">
        <v>0</v>
      </c>
      <c r="S38" s="205">
        <v>0</v>
      </c>
      <c r="T38" s="837">
        <f>R38*S38*4/12</f>
        <v>0</v>
      </c>
      <c r="U38" s="839">
        <f t="shared" si="1"/>
        <v>0</v>
      </c>
      <c r="V38" s="838">
        <v>0</v>
      </c>
      <c r="W38" s="205">
        <v>0</v>
      </c>
      <c r="X38" s="837">
        <f>V38*W38*4/12</f>
        <v>0</v>
      </c>
      <c r="Y38" s="839">
        <f t="shared" si="2"/>
        <v>0</v>
      </c>
    </row>
    <row r="39" spans="1:25" ht="15">
      <c r="A39" s="842" t="s">
        <v>515</v>
      </c>
      <c r="B39" s="206">
        <v>68.7</v>
      </c>
      <c r="C39" s="206">
        <v>80000</v>
      </c>
      <c r="D39" s="843">
        <v>5493334</v>
      </c>
      <c r="E39" s="206">
        <v>59</v>
      </c>
      <c r="F39" s="206">
        <v>81700</v>
      </c>
      <c r="G39" s="844">
        <f>E39*F39</f>
        <v>4820300</v>
      </c>
      <c r="H39" s="845">
        <v>63.7</v>
      </c>
      <c r="I39" s="206">
        <v>81700</v>
      </c>
      <c r="J39" s="844">
        <v>5201567</v>
      </c>
      <c r="K39" s="845">
        <v>54</v>
      </c>
      <c r="L39" s="206">
        <v>81700</v>
      </c>
      <c r="M39" s="837">
        <f>K39*L39*4/12</f>
        <v>1470600</v>
      </c>
      <c r="N39" s="845">
        <v>54</v>
      </c>
      <c r="O39" s="206">
        <v>81700</v>
      </c>
      <c r="P39" s="837">
        <f>N39*O39*4/12</f>
        <v>1470600</v>
      </c>
      <c r="Q39" s="846">
        <v>0</v>
      </c>
      <c r="R39" s="845">
        <v>64</v>
      </c>
      <c r="S39" s="206">
        <v>81700</v>
      </c>
      <c r="T39" s="837">
        <f>R39*S39*4/12</f>
        <v>1742933.3333333333</v>
      </c>
      <c r="U39" s="839">
        <f t="shared" si="1"/>
        <v>272333.33333333326</v>
      </c>
      <c r="V39" s="845">
        <v>64</v>
      </c>
      <c r="W39" s="206">
        <v>81700</v>
      </c>
      <c r="X39" s="837">
        <f>V39*W39*4/12</f>
        <v>1742933.3333333333</v>
      </c>
      <c r="Y39" s="839">
        <f t="shared" si="2"/>
        <v>0</v>
      </c>
    </row>
    <row r="40" spans="1:25" ht="25.5">
      <c r="A40" s="853" t="s">
        <v>758</v>
      </c>
      <c r="B40" s="207">
        <v>1</v>
      </c>
      <c r="C40" s="207">
        <v>352000</v>
      </c>
      <c r="D40" s="208">
        <v>384000</v>
      </c>
      <c r="E40" s="207">
        <v>1</v>
      </c>
      <c r="F40" s="207">
        <v>418900</v>
      </c>
      <c r="G40" s="854">
        <f t="shared" si="0"/>
        <v>418900</v>
      </c>
      <c r="H40" s="855">
        <v>1</v>
      </c>
      <c r="I40" s="207">
        <v>418900</v>
      </c>
      <c r="J40" s="854">
        <f>H40*I40</f>
        <v>418900</v>
      </c>
      <c r="K40" s="855">
        <v>2</v>
      </c>
      <c r="L40" s="207">
        <v>401000</v>
      </c>
      <c r="M40" s="854">
        <f>K40*L40</f>
        <v>802000</v>
      </c>
      <c r="N40" s="855">
        <v>1</v>
      </c>
      <c r="O40" s="207">
        <v>401000</v>
      </c>
      <c r="P40" s="854">
        <f>N40*O40</f>
        <v>401000</v>
      </c>
      <c r="Q40" s="856">
        <f>P40-M40</f>
        <v>-401000</v>
      </c>
      <c r="R40" s="855">
        <v>1</v>
      </c>
      <c r="S40" s="207">
        <v>401000</v>
      </c>
      <c r="T40" s="854">
        <v>401000</v>
      </c>
      <c r="U40" s="839">
        <f t="shared" si="1"/>
        <v>0</v>
      </c>
      <c r="V40" s="855">
        <v>1</v>
      </c>
      <c r="W40" s="207">
        <v>401000</v>
      </c>
      <c r="X40" s="854">
        <f>V40*W40</f>
        <v>401000</v>
      </c>
      <c r="Y40" s="839">
        <f>X40-T40</f>
        <v>0</v>
      </c>
    </row>
    <row r="41" spans="1:25" ht="25.5">
      <c r="A41" s="853" t="s">
        <v>759</v>
      </c>
      <c r="B41" s="207">
        <v>1</v>
      </c>
      <c r="C41" s="207">
        <v>352000</v>
      </c>
      <c r="D41" s="208">
        <v>384000</v>
      </c>
      <c r="E41" s="207">
        <v>0</v>
      </c>
      <c r="F41" s="207">
        <v>0</v>
      </c>
      <c r="G41" s="854">
        <f t="shared" si="0"/>
        <v>0</v>
      </c>
      <c r="H41" s="855">
        <v>1</v>
      </c>
      <c r="I41" s="207">
        <v>383992</v>
      </c>
      <c r="J41" s="854">
        <f>H41*I41</f>
        <v>383992</v>
      </c>
      <c r="K41" s="855">
        <v>1</v>
      </c>
      <c r="L41" s="207">
        <v>367584</v>
      </c>
      <c r="M41" s="854">
        <f>K41*L41</f>
        <v>367584</v>
      </c>
      <c r="N41" s="855">
        <v>1</v>
      </c>
      <c r="O41" s="207">
        <v>367584</v>
      </c>
      <c r="P41" s="854">
        <f>N41*O41</f>
        <v>367584</v>
      </c>
      <c r="Q41" s="856">
        <v>0</v>
      </c>
      <c r="R41" s="855">
        <v>1</v>
      </c>
      <c r="S41" s="207">
        <v>367584</v>
      </c>
      <c r="T41" s="854">
        <f>R41*S41</f>
        <v>367584</v>
      </c>
      <c r="U41" s="839">
        <f t="shared" si="1"/>
        <v>0</v>
      </c>
      <c r="V41" s="855">
        <v>1</v>
      </c>
      <c r="W41" s="207">
        <v>367584</v>
      </c>
      <c r="X41" s="854">
        <f>V41*W41</f>
        <v>367584</v>
      </c>
      <c r="Y41" s="839">
        <f t="shared" si="2"/>
        <v>0</v>
      </c>
    </row>
    <row r="42" spans="1:25" ht="25.5">
      <c r="A42" s="853" t="s">
        <v>760</v>
      </c>
      <c r="B42" s="207">
        <v>1</v>
      </c>
      <c r="C42" s="207">
        <v>352000</v>
      </c>
      <c r="D42" s="208">
        <v>384000</v>
      </c>
      <c r="E42" s="207">
        <v>0</v>
      </c>
      <c r="F42" s="207">
        <v>0</v>
      </c>
      <c r="G42" s="854">
        <f t="shared" si="0"/>
        <v>0</v>
      </c>
      <c r="H42" s="855">
        <v>0</v>
      </c>
      <c r="I42" s="207">
        <v>0</v>
      </c>
      <c r="J42" s="854">
        <f>H42*I42</f>
        <v>0</v>
      </c>
      <c r="K42" s="855">
        <v>1</v>
      </c>
      <c r="L42" s="207">
        <v>1341084</v>
      </c>
      <c r="M42" s="854">
        <f>K42*L42</f>
        <v>1341084</v>
      </c>
      <c r="N42" s="855">
        <v>1</v>
      </c>
      <c r="O42" s="207">
        <v>1341084</v>
      </c>
      <c r="P42" s="854">
        <f>N42*O42</f>
        <v>1341084</v>
      </c>
      <c r="Q42" s="856">
        <v>0</v>
      </c>
      <c r="R42" s="855">
        <v>1</v>
      </c>
      <c r="S42" s="207">
        <v>1341084</v>
      </c>
      <c r="T42" s="854">
        <f>R42*S42</f>
        <v>1341084</v>
      </c>
      <c r="U42" s="839">
        <f t="shared" si="1"/>
        <v>0</v>
      </c>
      <c r="V42" s="855">
        <v>1</v>
      </c>
      <c r="W42" s="207">
        <v>1341084</v>
      </c>
      <c r="X42" s="854">
        <f>V42*W42</f>
        <v>1341084</v>
      </c>
      <c r="Y42" s="839">
        <f t="shared" si="2"/>
        <v>0</v>
      </c>
    </row>
    <row r="43" spans="1:25" ht="15">
      <c r="A43" s="857" t="s">
        <v>516</v>
      </c>
      <c r="B43" s="209"/>
      <c r="C43" s="209"/>
      <c r="D43" s="209">
        <f>SUM(D31:D42)</f>
        <v>85575468</v>
      </c>
      <c r="E43" s="209"/>
      <c r="F43" s="209"/>
      <c r="G43" s="858">
        <f>SUM(G31:G42)</f>
        <v>77273046</v>
      </c>
      <c r="H43" s="859"/>
      <c r="I43" s="209"/>
      <c r="J43" s="858">
        <f>SUM(J31:J42)</f>
        <v>82698438</v>
      </c>
      <c r="K43" s="859"/>
      <c r="L43" s="209"/>
      <c r="M43" s="858">
        <f>SUM(M31:M42)</f>
        <v>42304768</v>
      </c>
      <c r="N43" s="859"/>
      <c r="O43" s="209"/>
      <c r="P43" s="858">
        <f>SUM(P31:P42)</f>
        <v>41903768</v>
      </c>
      <c r="Q43" s="860">
        <f>P43-M43</f>
        <v>-401000</v>
      </c>
      <c r="R43" s="859"/>
      <c r="S43" s="209"/>
      <c r="T43" s="858">
        <f>SUM(T31:T42)</f>
        <v>44145468.00000001</v>
      </c>
      <c r="U43" s="860">
        <f>SUM(U31:U42)</f>
        <v>2241700</v>
      </c>
      <c r="V43" s="859"/>
      <c r="W43" s="209"/>
      <c r="X43" s="858">
        <f>SUM(X31:X42)</f>
        <v>43483968.00000001</v>
      </c>
      <c r="Y43" s="861">
        <f>X43-T43</f>
        <v>-661500</v>
      </c>
    </row>
    <row r="44" spans="1:25" ht="15">
      <c r="A44" s="862" t="s">
        <v>517</v>
      </c>
      <c r="B44" s="210"/>
      <c r="C44" s="210"/>
      <c r="D44" s="210"/>
      <c r="E44" s="210"/>
      <c r="F44" s="210"/>
      <c r="G44" s="863"/>
      <c r="H44" s="864"/>
      <c r="I44" s="210"/>
      <c r="J44" s="863"/>
      <c r="K44" s="864"/>
      <c r="L44" s="210"/>
      <c r="M44" s="863"/>
      <c r="N44" s="864"/>
      <c r="O44" s="210"/>
      <c r="P44" s="863"/>
      <c r="Q44" s="865"/>
      <c r="R44" s="864"/>
      <c r="S44" s="210"/>
      <c r="T44" s="863"/>
      <c r="U44" s="865"/>
      <c r="V44" s="864"/>
      <c r="W44" s="210"/>
      <c r="X44" s="863"/>
      <c r="Y44" s="839"/>
    </row>
    <row r="45" spans="1:25" ht="15" hidden="1">
      <c r="A45" s="818" t="s">
        <v>518</v>
      </c>
      <c r="B45" s="208"/>
      <c r="C45" s="208"/>
      <c r="D45" s="208"/>
      <c r="E45" s="208"/>
      <c r="F45" s="208"/>
      <c r="G45" s="854"/>
      <c r="H45" s="866"/>
      <c r="I45" s="208"/>
      <c r="J45" s="854"/>
      <c r="K45" s="866"/>
      <c r="L45" s="208"/>
      <c r="M45" s="854"/>
      <c r="N45" s="866"/>
      <c r="O45" s="208"/>
      <c r="P45" s="854"/>
      <c r="Q45" s="856"/>
      <c r="R45" s="866"/>
      <c r="S45" s="208"/>
      <c r="T45" s="854"/>
      <c r="U45" s="856"/>
      <c r="V45" s="866"/>
      <c r="W45" s="208"/>
      <c r="X45" s="854"/>
      <c r="Y45" s="839">
        <f>X45-M45</f>
        <v>0</v>
      </c>
    </row>
    <row r="46" spans="1:25" ht="15">
      <c r="A46" s="818" t="s">
        <v>761</v>
      </c>
      <c r="B46" s="867">
        <v>2</v>
      </c>
      <c r="C46" s="211">
        <v>3000000</v>
      </c>
      <c r="D46" s="211">
        <f>B46*C46</f>
        <v>6000000</v>
      </c>
      <c r="E46" s="867">
        <v>2</v>
      </c>
      <c r="F46" s="211">
        <v>3000000</v>
      </c>
      <c r="G46" s="868">
        <f>E46*F46</f>
        <v>6000000</v>
      </c>
      <c r="H46" s="869">
        <v>2</v>
      </c>
      <c r="I46" s="211">
        <v>3000000</v>
      </c>
      <c r="J46" s="868">
        <f>H46*I46</f>
        <v>6000000</v>
      </c>
      <c r="K46" s="870">
        <v>2</v>
      </c>
      <c r="L46" s="211">
        <v>3400000</v>
      </c>
      <c r="M46" s="868">
        <f>K46*L46</f>
        <v>6800000</v>
      </c>
      <c r="N46" s="870">
        <v>2</v>
      </c>
      <c r="O46" s="211">
        <v>3400000</v>
      </c>
      <c r="P46" s="868">
        <f>N46*O46</f>
        <v>6800000</v>
      </c>
      <c r="Q46" s="871">
        <v>0</v>
      </c>
      <c r="R46" s="870">
        <v>2</v>
      </c>
      <c r="S46" s="211">
        <v>3400000</v>
      </c>
      <c r="T46" s="868">
        <f>R46*S46</f>
        <v>6800000</v>
      </c>
      <c r="U46" s="871">
        <f aca="true" t="shared" si="3" ref="U46:U51">T46-P46</f>
        <v>0</v>
      </c>
      <c r="V46" s="870">
        <v>2</v>
      </c>
      <c r="W46" s="211">
        <v>3400000</v>
      </c>
      <c r="X46" s="868">
        <f>V46*W46</f>
        <v>6800000</v>
      </c>
      <c r="Y46" s="839">
        <f>X46-T46</f>
        <v>0</v>
      </c>
    </row>
    <row r="47" spans="1:25" ht="15">
      <c r="A47" s="818" t="s">
        <v>519</v>
      </c>
      <c r="B47" s="867">
        <v>4</v>
      </c>
      <c r="C47" s="211">
        <v>55360</v>
      </c>
      <c r="D47" s="211">
        <f>B47*C47</f>
        <v>221440</v>
      </c>
      <c r="E47" s="867">
        <v>4</v>
      </c>
      <c r="F47" s="211">
        <v>55360</v>
      </c>
      <c r="G47" s="868">
        <f>E47*F47</f>
        <v>221440</v>
      </c>
      <c r="H47" s="869">
        <v>1</v>
      </c>
      <c r="I47" s="211">
        <v>55360</v>
      </c>
      <c r="J47" s="868">
        <f>H47*I47</f>
        <v>55360</v>
      </c>
      <c r="K47" s="870">
        <v>2</v>
      </c>
      <c r="L47" s="211">
        <v>55360</v>
      </c>
      <c r="M47" s="868">
        <f>K47*L47</f>
        <v>110720</v>
      </c>
      <c r="N47" s="870">
        <v>2</v>
      </c>
      <c r="O47" s="211">
        <v>55360</v>
      </c>
      <c r="P47" s="868">
        <f>N47*O47</f>
        <v>110720</v>
      </c>
      <c r="Q47" s="872">
        <v>0</v>
      </c>
      <c r="R47" s="870">
        <v>2</v>
      </c>
      <c r="S47" s="211">
        <v>55360</v>
      </c>
      <c r="T47" s="868">
        <f>R47*S47</f>
        <v>110720</v>
      </c>
      <c r="U47" s="871">
        <f t="shared" si="3"/>
        <v>0</v>
      </c>
      <c r="V47" s="870">
        <v>1</v>
      </c>
      <c r="W47" s="211">
        <v>55360</v>
      </c>
      <c r="X47" s="868">
        <f>V47*W47</f>
        <v>55360</v>
      </c>
      <c r="Y47" s="839">
        <f aca="true" t="shared" si="4" ref="Y47:Y52">X47-T47</f>
        <v>-55360</v>
      </c>
    </row>
    <row r="48" spans="1:25" ht="15.75" customHeight="1">
      <c r="A48" s="873" t="s">
        <v>762</v>
      </c>
      <c r="B48" s="212">
        <v>6.01</v>
      </c>
      <c r="C48" s="211">
        <v>1632000</v>
      </c>
      <c r="D48" s="211">
        <f>B48*C48</f>
        <v>9808320</v>
      </c>
      <c r="E48" s="212">
        <v>6.2</v>
      </c>
      <c r="F48" s="211">
        <v>1632000</v>
      </c>
      <c r="G48" s="868">
        <f>E48*F48</f>
        <v>10118400</v>
      </c>
      <c r="H48" s="874">
        <v>5.85</v>
      </c>
      <c r="I48" s="211">
        <v>1632000</v>
      </c>
      <c r="J48" s="868">
        <f>H48*I48</f>
        <v>9547200</v>
      </c>
      <c r="K48" s="874">
        <v>6.25</v>
      </c>
      <c r="L48" s="211">
        <v>1900000</v>
      </c>
      <c r="M48" s="868">
        <f>K48*L48</f>
        <v>11875000</v>
      </c>
      <c r="N48" s="874">
        <v>6.25</v>
      </c>
      <c r="O48" s="211">
        <v>1900000</v>
      </c>
      <c r="P48" s="868">
        <f>N48*O48</f>
        <v>11875000</v>
      </c>
      <c r="Q48" s="875">
        <v>0</v>
      </c>
      <c r="R48" s="874">
        <v>6.29</v>
      </c>
      <c r="S48" s="211">
        <v>1900000</v>
      </c>
      <c r="T48" s="868">
        <f>R48*S48</f>
        <v>11951000</v>
      </c>
      <c r="U48" s="871">
        <f t="shared" si="3"/>
        <v>76000</v>
      </c>
      <c r="V48" s="874">
        <v>6</v>
      </c>
      <c r="W48" s="211">
        <v>1900000</v>
      </c>
      <c r="X48" s="868">
        <f>V48*W48</f>
        <v>11400000</v>
      </c>
      <c r="Y48" s="839">
        <f t="shared" si="4"/>
        <v>-551000</v>
      </c>
    </row>
    <row r="49" spans="1:25" ht="15">
      <c r="A49" s="873" t="s">
        <v>763</v>
      </c>
      <c r="B49" s="212"/>
      <c r="C49" s="213"/>
      <c r="D49" s="207">
        <v>8968984</v>
      </c>
      <c r="E49" s="212"/>
      <c r="F49" s="213"/>
      <c r="G49" s="876">
        <v>8588426</v>
      </c>
      <c r="H49" s="874"/>
      <c r="I49" s="213"/>
      <c r="J49" s="876">
        <v>8588426</v>
      </c>
      <c r="K49" s="874"/>
      <c r="L49" s="213"/>
      <c r="M49" s="876">
        <v>14106254</v>
      </c>
      <c r="N49" s="874"/>
      <c r="O49" s="213"/>
      <c r="P49" s="876">
        <v>12979254</v>
      </c>
      <c r="Q49" s="877">
        <f>P49-M49</f>
        <v>-1127000</v>
      </c>
      <c r="R49" s="874"/>
      <c r="S49" s="213"/>
      <c r="T49" s="876">
        <v>12994326</v>
      </c>
      <c r="U49" s="871">
        <f t="shared" si="3"/>
        <v>15072</v>
      </c>
      <c r="V49" s="874"/>
      <c r="W49" s="213"/>
      <c r="X49" s="876">
        <v>12994326</v>
      </c>
      <c r="Y49" s="839">
        <f t="shared" si="4"/>
        <v>0</v>
      </c>
    </row>
    <row r="50" spans="1:25" ht="15">
      <c r="A50" s="873" t="s">
        <v>764</v>
      </c>
      <c r="B50" s="212">
        <v>285</v>
      </c>
      <c r="C50" s="213">
        <v>445</v>
      </c>
      <c r="D50" s="207">
        <f>B50*C50</f>
        <v>126825</v>
      </c>
      <c r="E50" s="212"/>
      <c r="F50" s="213"/>
      <c r="G50" s="876"/>
      <c r="H50" s="874">
        <v>285</v>
      </c>
      <c r="I50" s="213">
        <v>674</v>
      </c>
      <c r="J50" s="876">
        <f>H50*I50</f>
        <v>192090</v>
      </c>
      <c r="K50" s="878">
        <v>0</v>
      </c>
      <c r="L50" s="213">
        <v>285</v>
      </c>
      <c r="M50" s="876">
        <v>0</v>
      </c>
      <c r="N50" s="878">
        <v>0</v>
      </c>
      <c r="O50" s="213">
        <v>285</v>
      </c>
      <c r="P50" s="876">
        <v>0</v>
      </c>
      <c r="Q50" s="877"/>
      <c r="R50" s="878">
        <v>693</v>
      </c>
      <c r="S50" s="213">
        <v>285</v>
      </c>
      <c r="T50" s="876">
        <f>R50*S50</f>
        <v>197505</v>
      </c>
      <c r="U50" s="871">
        <f t="shared" si="3"/>
        <v>197505</v>
      </c>
      <c r="V50" s="878">
        <v>644</v>
      </c>
      <c r="W50" s="213">
        <v>285</v>
      </c>
      <c r="X50" s="876">
        <f>V50*W50</f>
        <v>183540</v>
      </c>
      <c r="Y50" s="839">
        <f t="shared" si="4"/>
        <v>-13965</v>
      </c>
    </row>
    <row r="51" spans="1:25" ht="15">
      <c r="A51" s="873" t="s">
        <v>765</v>
      </c>
      <c r="B51" s="212">
        <v>285</v>
      </c>
      <c r="C51" s="213">
        <v>445</v>
      </c>
      <c r="D51" s="207">
        <f>B51*C51</f>
        <v>126825</v>
      </c>
      <c r="E51" s="212"/>
      <c r="F51" s="213"/>
      <c r="G51" s="876"/>
      <c r="H51" s="874">
        <v>285</v>
      </c>
      <c r="I51" s="213">
        <v>674</v>
      </c>
      <c r="J51" s="876">
        <f>H51*I51</f>
        <v>192090</v>
      </c>
      <c r="K51" s="878">
        <v>0</v>
      </c>
      <c r="L51" s="213">
        <v>0</v>
      </c>
      <c r="M51" s="876">
        <v>0</v>
      </c>
      <c r="N51" s="878">
        <v>0</v>
      </c>
      <c r="O51" s="213">
        <v>0</v>
      </c>
      <c r="P51" s="876">
        <v>0</v>
      </c>
      <c r="Q51" s="877">
        <v>0</v>
      </c>
      <c r="R51" s="879">
        <v>0.9</v>
      </c>
      <c r="S51" s="211">
        <v>2993000</v>
      </c>
      <c r="T51" s="876">
        <f>R51*S51</f>
        <v>2693700</v>
      </c>
      <c r="U51" s="871">
        <f t="shared" si="3"/>
        <v>2693700</v>
      </c>
      <c r="V51" s="879">
        <v>0.9</v>
      </c>
      <c r="W51" s="211">
        <v>2993000</v>
      </c>
      <c r="X51" s="876">
        <f>V51*W51</f>
        <v>2693700</v>
      </c>
      <c r="Y51" s="839">
        <f t="shared" si="4"/>
        <v>0</v>
      </c>
    </row>
    <row r="52" spans="1:25" ht="15">
      <c r="A52" s="873" t="s">
        <v>766</v>
      </c>
      <c r="B52" s="212">
        <v>285</v>
      </c>
      <c r="C52" s="213">
        <v>445</v>
      </c>
      <c r="D52" s="207">
        <f>B52*C52</f>
        <v>126825</v>
      </c>
      <c r="E52" s="212"/>
      <c r="F52" s="213"/>
      <c r="G52" s="876"/>
      <c r="H52" s="874">
        <v>285</v>
      </c>
      <c r="I52" s="213">
        <v>674</v>
      </c>
      <c r="J52" s="876">
        <f>H52*I52</f>
        <v>192090</v>
      </c>
      <c r="K52" s="878">
        <v>0</v>
      </c>
      <c r="L52" s="213">
        <v>0</v>
      </c>
      <c r="M52" s="876">
        <v>0</v>
      </c>
      <c r="N52" s="878">
        <v>0</v>
      </c>
      <c r="O52" s="213">
        <v>0</v>
      </c>
      <c r="P52" s="876">
        <v>0</v>
      </c>
      <c r="Q52" s="877">
        <v>0</v>
      </c>
      <c r="R52" s="879">
        <v>0</v>
      </c>
      <c r="S52" s="211">
        <v>0</v>
      </c>
      <c r="T52" s="876">
        <f>R52*S52</f>
        <v>0</v>
      </c>
      <c r="U52" s="871">
        <f>T52-P52</f>
        <v>0</v>
      </c>
      <c r="V52" s="879">
        <v>0</v>
      </c>
      <c r="W52" s="211">
        <v>0</v>
      </c>
      <c r="X52" s="876">
        <v>0</v>
      </c>
      <c r="Y52" s="839">
        <f t="shared" si="4"/>
        <v>0</v>
      </c>
    </row>
    <row r="53" spans="1:25" ht="15">
      <c r="A53" s="857" t="s">
        <v>520</v>
      </c>
      <c r="B53" s="214"/>
      <c r="C53" s="215"/>
      <c r="D53" s="216">
        <f>SUM(D45:D50)</f>
        <v>25125569</v>
      </c>
      <c r="E53" s="214"/>
      <c r="F53" s="215"/>
      <c r="G53" s="880">
        <f>SUM(G45:G49)</f>
        <v>24928266</v>
      </c>
      <c r="H53" s="881"/>
      <c r="I53" s="215"/>
      <c r="J53" s="880">
        <f>SUM(J45:J50)</f>
        <v>24383076</v>
      </c>
      <c r="K53" s="881"/>
      <c r="L53" s="215"/>
      <c r="M53" s="880">
        <f>SUM(M45:M52)</f>
        <v>32891974</v>
      </c>
      <c r="N53" s="880">
        <f aca="true" t="shared" si="5" ref="N53:Y53">SUM(N45:N52)</f>
        <v>10.25</v>
      </c>
      <c r="O53" s="880">
        <f t="shared" si="5"/>
        <v>5355645</v>
      </c>
      <c r="P53" s="880">
        <f t="shared" si="5"/>
        <v>31764974</v>
      </c>
      <c r="Q53" s="880">
        <f t="shared" si="5"/>
        <v>-1127000</v>
      </c>
      <c r="R53" s="880">
        <f t="shared" si="5"/>
        <v>704.1899999999999</v>
      </c>
      <c r="S53" s="880">
        <f t="shared" si="5"/>
        <v>8348645</v>
      </c>
      <c r="T53" s="880">
        <f t="shared" si="5"/>
        <v>34747251</v>
      </c>
      <c r="U53" s="880">
        <f t="shared" si="5"/>
        <v>2982277</v>
      </c>
      <c r="V53" s="880"/>
      <c r="W53" s="880"/>
      <c r="X53" s="880">
        <f t="shared" si="5"/>
        <v>34126926</v>
      </c>
      <c r="Y53" s="882">
        <f t="shared" si="5"/>
        <v>-620325</v>
      </c>
    </row>
    <row r="54" spans="1:25" s="217" customFormat="1" ht="15">
      <c r="A54" s="857" t="s">
        <v>521</v>
      </c>
      <c r="B54" s="209"/>
      <c r="C54" s="215"/>
      <c r="D54" s="216">
        <v>1200000</v>
      </c>
      <c r="E54" s="209"/>
      <c r="F54" s="215"/>
      <c r="G54" s="880">
        <v>1200000</v>
      </c>
      <c r="H54" s="859"/>
      <c r="I54" s="215"/>
      <c r="J54" s="880">
        <v>1200000</v>
      </c>
      <c r="K54" s="859"/>
      <c r="L54" s="215"/>
      <c r="M54" s="880">
        <v>1800000</v>
      </c>
      <c r="N54" s="859"/>
      <c r="O54" s="215"/>
      <c r="P54" s="880">
        <v>1800000</v>
      </c>
      <c r="Q54" s="883">
        <v>0</v>
      </c>
      <c r="R54" s="859"/>
      <c r="S54" s="215"/>
      <c r="T54" s="880">
        <v>1800000</v>
      </c>
      <c r="U54" s="883">
        <v>0</v>
      </c>
      <c r="V54" s="859"/>
      <c r="W54" s="215"/>
      <c r="X54" s="880">
        <v>1800000</v>
      </c>
      <c r="Y54" s="882">
        <f>X54-M54</f>
        <v>0</v>
      </c>
    </row>
    <row r="55" spans="1:25" ht="25.5" customHeight="1" thickBot="1">
      <c r="A55" s="884" t="s">
        <v>522</v>
      </c>
      <c r="B55" s="885"/>
      <c r="C55" s="886"/>
      <c r="D55" s="887">
        <f>D28+D43+D53+D54</f>
        <v>156676460</v>
      </c>
      <c r="E55" s="885"/>
      <c r="F55" s="886"/>
      <c r="G55" s="888">
        <f>G28+G43+G53+G54</f>
        <v>144643298</v>
      </c>
      <c r="H55" s="889"/>
      <c r="I55" s="886"/>
      <c r="J55" s="888">
        <f>J28+J43+J53+J54</f>
        <v>149523500</v>
      </c>
      <c r="K55" s="889"/>
      <c r="L55" s="886"/>
      <c r="M55" s="888">
        <f>M28+M43+M53+M54</f>
        <v>121802406</v>
      </c>
      <c r="N55" s="889"/>
      <c r="O55" s="886"/>
      <c r="P55" s="888">
        <f>P28+P43+P53+P54</f>
        <v>120274406</v>
      </c>
      <c r="Q55" s="890">
        <f>P55-M55</f>
        <v>-1528000</v>
      </c>
      <c r="R55" s="889"/>
      <c r="S55" s="886"/>
      <c r="T55" s="888">
        <f>T28+T43+T53+T54</f>
        <v>125498383</v>
      </c>
      <c r="U55" s="890">
        <f>T55-P55</f>
        <v>5223977</v>
      </c>
      <c r="V55" s="889"/>
      <c r="W55" s="886"/>
      <c r="X55" s="888">
        <f>X28+X43+X53+X54</f>
        <v>124216558</v>
      </c>
      <c r="Y55" s="891">
        <f>X55-T55</f>
        <v>-1281825</v>
      </c>
    </row>
    <row r="56" ht="15">
      <c r="A56" s="892"/>
    </row>
  </sheetData>
  <sheetProtection/>
  <mergeCells count="20">
    <mergeCell ref="N4:P4"/>
    <mergeCell ref="A1:Y1"/>
    <mergeCell ref="A3:B3"/>
    <mergeCell ref="C3:D3"/>
    <mergeCell ref="F3:G3"/>
    <mergeCell ref="I3:J3"/>
    <mergeCell ref="L3:M3"/>
    <mergeCell ref="O3:P3"/>
    <mergeCell ref="S3:T3"/>
    <mergeCell ref="W3:X3"/>
    <mergeCell ref="Q4:Q6"/>
    <mergeCell ref="R4:T4"/>
    <mergeCell ref="U4:U6"/>
    <mergeCell ref="V4:X4"/>
    <mergeCell ref="Y4:Y6"/>
    <mergeCell ref="A4:A5"/>
    <mergeCell ref="B4:D4"/>
    <mergeCell ref="E4:G4"/>
    <mergeCell ref="H4:J4"/>
    <mergeCell ref="K4:M4"/>
  </mergeCells>
  <printOptions horizontalCentered="1"/>
  <pageMargins left="0.2362204724409449" right="0.2362204724409449" top="0.3937007874015748" bottom="0.1968503937007874" header="0.2755905511811024" footer="0.1968503937007874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PageLayoutView="0" workbookViewId="0" topLeftCell="C1">
      <selection activeCell="C6" sqref="C6"/>
    </sheetView>
  </sheetViews>
  <sheetFormatPr defaultColWidth="9.00390625" defaultRowHeight="12.75"/>
  <cols>
    <col min="1" max="1" width="11.50390625" style="649" hidden="1" customWidth="1"/>
    <col min="2" max="2" width="3.875" style="649" hidden="1" customWidth="1"/>
    <col min="3" max="3" width="66.375" style="649" customWidth="1"/>
    <col min="4" max="4" width="13.625" style="649" customWidth="1"/>
    <col min="5" max="5" width="12.625" style="649" hidden="1" customWidth="1"/>
    <col min="6" max="6" width="11.50390625" style="649" hidden="1" customWidth="1"/>
    <col min="7" max="7" width="13.00390625" style="649" hidden="1" customWidth="1"/>
    <col min="8" max="8" width="11.50390625" style="649" hidden="1" customWidth="1"/>
    <col min="9" max="10" width="13.00390625" style="649" customWidth="1"/>
    <col min="11" max="11" width="53.625" style="649" customWidth="1"/>
    <col min="12" max="12" width="13.125" style="649" customWidth="1"/>
    <col min="13" max="13" width="13.50390625" style="649" hidden="1" customWidth="1"/>
    <col min="14" max="14" width="12.125" style="649" hidden="1" customWidth="1"/>
    <col min="15" max="15" width="11.875" style="649" hidden="1" customWidth="1"/>
    <col min="16" max="16" width="12.125" style="649" hidden="1" customWidth="1"/>
    <col min="17" max="17" width="13.00390625" style="649" customWidth="1"/>
    <col min="18" max="18" width="13.375" style="649" customWidth="1"/>
    <col min="19" max="16384" width="9.375" style="649" customWidth="1"/>
  </cols>
  <sheetData>
    <row r="1" spans="3:18" ht="30" customHeight="1">
      <c r="C1" s="1131" t="s">
        <v>66</v>
      </c>
      <c r="D1" s="1131"/>
      <c r="E1" s="1131"/>
      <c r="F1" s="1131"/>
      <c r="G1" s="1131"/>
      <c r="H1" s="1131"/>
      <c r="I1" s="1131"/>
      <c r="J1" s="1131"/>
      <c r="K1" s="1131"/>
      <c r="L1" s="1131"/>
      <c r="M1" s="1131"/>
      <c r="N1" s="1131"/>
      <c r="O1" s="1131"/>
      <c r="P1" s="1131"/>
      <c r="Q1" s="1131"/>
      <c r="R1" s="1131"/>
    </row>
    <row r="2" spans="3:18" ht="30" customHeight="1">
      <c r="C2" s="1131" t="s">
        <v>523</v>
      </c>
      <c r="D2" s="1131"/>
      <c r="E2" s="1131"/>
      <c r="F2" s="1131"/>
      <c r="G2" s="1131"/>
      <c r="H2" s="1131"/>
      <c r="I2" s="1131"/>
      <c r="J2" s="1131"/>
      <c r="K2" s="1131"/>
      <c r="L2" s="1131"/>
      <c r="M2" s="1131"/>
      <c r="N2" s="1131"/>
      <c r="O2" s="1131"/>
      <c r="P2" s="1131"/>
      <c r="Q2" s="1131"/>
      <c r="R2" s="1131"/>
    </row>
    <row r="3" spans="3:18" ht="17.25" customHeight="1">
      <c r="C3" s="1131" t="s">
        <v>597</v>
      </c>
      <c r="D3" s="1131"/>
      <c r="E3" s="1131"/>
      <c r="F3" s="1131"/>
      <c r="G3" s="1131"/>
      <c r="H3" s="1131"/>
      <c r="I3" s="1131"/>
      <c r="J3" s="1131"/>
      <c r="K3" s="1131"/>
      <c r="L3" s="1131"/>
      <c r="M3" s="1131"/>
      <c r="N3" s="1131"/>
      <c r="O3" s="1131"/>
      <c r="P3" s="1131"/>
      <c r="Q3" s="1131"/>
      <c r="R3" s="1131"/>
    </row>
    <row r="4" spans="3:18" ht="17.25" customHeight="1">
      <c r="C4" s="650"/>
      <c r="D4" s="650"/>
      <c r="E4" s="650"/>
      <c r="F4" s="650"/>
      <c r="G4" s="650"/>
      <c r="H4" s="650"/>
      <c r="I4" s="650"/>
      <c r="J4" s="650"/>
      <c r="K4" s="651"/>
      <c r="L4" s="651"/>
      <c r="M4" s="651"/>
      <c r="O4" s="651"/>
      <c r="Q4" s="651"/>
      <c r="R4" s="651"/>
    </row>
    <row r="5" spans="3:18" ht="19.5" customHeight="1" thickBot="1">
      <c r="C5" s="894" t="s">
        <v>933</v>
      </c>
      <c r="G5" s="652"/>
      <c r="I5" s="652"/>
      <c r="J5" s="652"/>
      <c r="K5" s="653"/>
      <c r="L5" s="653"/>
      <c r="M5" s="653"/>
      <c r="O5" s="653"/>
      <c r="Q5" s="653"/>
      <c r="R5" s="741" t="s">
        <v>640</v>
      </c>
    </row>
    <row r="6" spans="1:18" ht="42" customHeight="1">
      <c r="A6" s="654" t="s">
        <v>524</v>
      </c>
      <c r="B6" s="655" t="s">
        <v>525</v>
      </c>
      <c r="C6" s="655" t="s">
        <v>635</v>
      </c>
      <c r="D6" s="655" t="s">
        <v>734</v>
      </c>
      <c r="E6" s="655" t="s">
        <v>581</v>
      </c>
      <c r="F6" s="655" t="s">
        <v>582</v>
      </c>
      <c r="G6" s="655" t="s">
        <v>583</v>
      </c>
      <c r="H6" s="655" t="s">
        <v>584</v>
      </c>
      <c r="I6" s="655" t="s">
        <v>585</v>
      </c>
      <c r="J6" s="655" t="s">
        <v>736</v>
      </c>
      <c r="K6" s="740" t="s">
        <v>636</v>
      </c>
      <c r="L6" s="655" t="s">
        <v>734</v>
      </c>
      <c r="M6" s="655" t="s">
        <v>586</v>
      </c>
      <c r="N6" s="655" t="s">
        <v>582</v>
      </c>
      <c r="O6" s="655" t="s">
        <v>583</v>
      </c>
      <c r="P6" s="655" t="s">
        <v>584</v>
      </c>
      <c r="Q6" s="655" t="s">
        <v>585</v>
      </c>
      <c r="R6" s="655" t="s">
        <v>736</v>
      </c>
    </row>
    <row r="7" spans="1:18" s="659" customFormat="1" ht="10.5">
      <c r="A7" s="656">
        <v>1</v>
      </c>
      <c r="B7" s="657">
        <v>2</v>
      </c>
      <c r="C7" s="657" t="s">
        <v>250</v>
      </c>
      <c r="D7" s="657" t="s">
        <v>198</v>
      </c>
      <c r="E7" s="657" t="s">
        <v>200</v>
      </c>
      <c r="F7" s="657" t="s">
        <v>200</v>
      </c>
      <c r="G7" s="657" t="s">
        <v>201</v>
      </c>
      <c r="H7" s="657" t="s">
        <v>200</v>
      </c>
      <c r="I7" s="657" t="s">
        <v>199</v>
      </c>
      <c r="J7" s="657" t="s">
        <v>200</v>
      </c>
      <c r="K7" s="658" t="s">
        <v>201</v>
      </c>
      <c r="L7" s="657" t="s">
        <v>183</v>
      </c>
      <c r="M7" s="657" t="s">
        <v>185</v>
      </c>
      <c r="N7" s="657" t="s">
        <v>185</v>
      </c>
      <c r="O7" s="657" t="s">
        <v>587</v>
      </c>
      <c r="P7" s="657" t="s">
        <v>588</v>
      </c>
      <c r="Q7" s="657" t="s">
        <v>184</v>
      </c>
      <c r="R7" s="792" t="s">
        <v>185</v>
      </c>
    </row>
    <row r="8" spans="1:18" ht="15" customHeight="1">
      <c r="A8" s="660" t="s">
        <v>526</v>
      </c>
      <c r="B8" s="661" t="s">
        <v>527</v>
      </c>
      <c r="C8" s="662" t="s">
        <v>721</v>
      </c>
      <c r="D8" s="663">
        <v>15000000</v>
      </c>
      <c r="E8" s="663"/>
      <c r="F8" s="663"/>
      <c r="G8" s="663"/>
      <c r="H8" s="663"/>
      <c r="I8" s="663">
        <v>0</v>
      </c>
      <c r="J8" s="663">
        <v>0</v>
      </c>
      <c r="K8" s="662" t="s">
        <v>547</v>
      </c>
      <c r="L8" s="664">
        <v>88071346</v>
      </c>
      <c r="M8" s="664"/>
      <c r="N8" s="664"/>
      <c r="O8" s="664"/>
      <c r="P8" s="664"/>
      <c r="Q8" s="664">
        <v>88071346</v>
      </c>
      <c r="R8" s="773">
        <v>88071346</v>
      </c>
    </row>
    <row r="9" spans="1:18" ht="15" customHeight="1">
      <c r="A9" s="660" t="s">
        <v>528</v>
      </c>
      <c r="B9" s="661" t="s">
        <v>529</v>
      </c>
      <c r="C9" s="662" t="s">
        <v>862</v>
      </c>
      <c r="D9" s="663">
        <v>800000</v>
      </c>
      <c r="E9" s="663"/>
      <c r="F9" s="663"/>
      <c r="G9" s="663"/>
      <c r="H9" s="663"/>
      <c r="I9" s="663">
        <v>800000</v>
      </c>
      <c r="J9" s="663">
        <v>0</v>
      </c>
      <c r="K9" s="662" t="s">
        <v>889</v>
      </c>
      <c r="L9" s="664">
        <v>3810000</v>
      </c>
      <c r="M9" s="664"/>
      <c r="N9" s="664"/>
      <c r="O9" s="664"/>
      <c r="P9" s="664"/>
      <c r="Q9" s="664">
        <v>3810000</v>
      </c>
      <c r="R9" s="773">
        <f>4153350+1121405</f>
        <v>5274755</v>
      </c>
    </row>
    <row r="10" spans="1:18" ht="15" customHeight="1">
      <c r="A10" s="660" t="s">
        <v>530</v>
      </c>
      <c r="B10" s="661" t="s">
        <v>531</v>
      </c>
      <c r="C10" s="662" t="s">
        <v>863</v>
      </c>
      <c r="D10" s="663">
        <v>200000</v>
      </c>
      <c r="E10" s="663"/>
      <c r="F10" s="663"/>
      <c r="G10" s="663"/>
      <c r="H10" s="663"/>
      <c r="I10" s="663">
        <v>500000</v>
      </c>
      <c r="J10" s="663">
        <v>0</v>
      </c>
      <c r="K10" s="662" t="s">
        <v>890</v>
      </c>
      <c r="L10" s="664">
        <v>0</v>
      </c>
      <c r="M10" s="664"/>
      <c r="N10" s="664"/>
      <c r="O10" s="664"/>
      <c r="P10" s="664"/>
      <c r="Q10" s="664">
        <v>11000</v>
      </c>
      <c r="R10" s="773">
        <v>11000</v>
      </c>
    </row>
    <row r="11" spans="1:18" ht="15" customHeight="1">
      <c r="A11" s="660"/>
      <c r="B11" s="661"/>
      <c r="C11" s="662" t="s">
        <v>884</v>
      </c>
      <c r="D11" s="663">
        <v>0</v>
      </c>
      <c r="E11" s="663"/>
      <c r="F11" s="663"/>
      <c r="G11" s="663"/>
      <c r="H11" s="663"/>
      <c r="I11" s="663">
        <v>8510000</v>
      </c>
      <c r="J11" s="663">
        <v>0</v>
      </c>
      <c r="K11" s="662" t="s">
        <v>891</v>
      </c>
      <c r="L11" s="664">
        <v>49000000</v>
      </c>
      <c r="M11" s="664"/>
      <c r="N11" s="664"/>
      <c r="O11" s="664"/>
      <c r="P11" s="664"/>
      <c r="Q11" s="664">
        <v>0</v>
      </c>
      <c r="R11" s="773">
        <v>0</v>
      </c>
    </row>
    <row r="12" spans="1:18" ht="15" customHeight="1">
      <c r="A12" s="660" t="s">
        <v>526</v>
      </c>
      <c r="B12" s="661" t="s">
        <v>527</v>
      </c>
      <c r="C12" s="662" t="s">
        <v>633</v>
      </c>
      <c r="D12" s="663">
        <v>2000000</v>
      </c>
      <c r="E12" s="663"/>
      <c r="F12" s="663"/>
      <c r="G12" s="663"/>
      <c r="H12" s="663"/>
      <c r="I12" s="663">
        <v>2073435</v>
      </c>
      <c r="J12" s="663">
        <f>1704529+438292+38567</f>
        <v>2181388</v>
      </c>
      <c r="K12" s="662" t="s">
        <v>892</v>
      </c>
      <c r="L12" s="664">
        <v>15381682</v>
      </c>
      <c r="M12" s="664"/>
      <c r="N12" s="664"/>
      <c r="O12" s="664"/>
      <c r="P12" s="664"/>
      <c r="Q12" s="664">
        <v>0</v>
      </c>
      <c r="R12" s="773">
        <v>0</v>
      </c>
    </row>
    <row r="13" spans="1:18" ht="15" customHeight="1">
      <c r="A13" s="660" t="s">
        <v>526</v>
      </c>
      <c r="B13" s="661" t="s">
        <v>527</v>
      </c>
      <c r="C13" s="662" t="s">
        <v>720</v>
      </c>
      <c r="D13" s="663">
        <v>55000000</v>
      </c>
      <c r="E13" s="663"/>
      <c r="F13" s="663"/>
      <c r="G13" s="663"/>
      <c r="H13" s="663"/>
      <c r="I13" s="663">
        <v>0</v>
      </c>
      <c r="J13" s="663">
        <f>1200000+202500</f>
        <v>1402500</v>
      </c>
      <c r="K13" s="662" t="s">
        <v>893</v>
      </c>
      <c r="L13" s="664">
        <v>11287503</v>
      </c>
      <c r="M13" s="664"/>
      <c r="N13" s="664"/>
      <c r="O13" s="664"/>
      <c r="P13" s="664"/>
      <c r="Q13" s="664">
        <v>11287503</v>
      </c>
      <c r="R13" s="773">
        <v>4629123</v>
      </c>
    </row>
    <row r="14" spans="1:18" ht="15" customHeight="1">
      <c r="A14" s="660"/>
      <c r="B14" s="661"/>
      <c r="C14" s="662" t="s">
        <v>895</v>
      </c>
      <c r="D14" s="663">
        <v>0</v>
      </c>
      <c r="E14" s="663"/>
      <c r="F14" s="663"/>
      <c r="G14" s="663"/>
      <c r="H14" s="663"/>
      <c r="I14" s="663">
        <v>0</v>
      </c>
      <c r="J14" s="663">
        <f>698500+644800+159300</f>
        <v>1502600</v>
      </c>
      <c r="K14" s="662" t="s">
        <v>894</v>
      </c>
      <c r="L14" s="664">
        <v>10516770</v>
      </c>
      <c r="M14" s="664"/>
      <c r="N14" s="664"/>
      <c r="O14" s="664"/>
      <c r="P14" s="664"/>
      <c r="Q14" s="664">
        <v>10516770</v>
      </c>
      <c r="R14" s="664">
        <v>5658500</v>
      </c>
    </row>
    <row r="15" spans="1:18" ht="15" customHeight="1">
      <c r="A15" s="665">
        <v>999000</v>
      </c>
      <c r="B15" s="661" t="s">
        <v>532</v>
      </c>
      <c r="C15" s="662" t="s">
        <v>866</v>
      </c>
      <c r="D15" s="663">
        <v>0</v>
      </c>
      <c r="E15" s="663"/>
      <c r="F15" s="663"/>
      <c r="G15" s="663"/>
      <c r="H15" s="663"/>
      <c r="I15" s="663">
        <v>1600001</v>
      </c>
      <c r="J15" s="663">
        <v>1600001</v>
      </c>
      <c r="K15" s="662" t="s">
        <v>637</v>
      </c>
      <c r="L15" s="664">
        <v>0</v>
      </c>
      <c r="M15" s="664"/>
      <c r="N15" s="664"/>
      <c r="O15" s="664"/>
      <c r="P15" s="664"/>
      <c r="Q15" s="664">
        <v>268000</v>
      </c>
      <c r="R15" s="664">
        <v>268000</v>
      </c>
    </row>
    <row r="16" spans="1:18" ht="22.5" customHeight="1">
      <c r="A16" s="665"/>
      <c r="B16" s="661"/>
      <c r="C16" s="662" t="s">
        <v>886</v>
      </c>
      <c r="D16" s="663">
        <v>0</v>
      </c>
      <c r="E16" s="663"/>
      <c r="F16" s="663"/>
      <c r="G16" s="663"/>
      <c r="H16" s="663"/>
      <c r="I16" s="663">
        <v>300000</v>
      </c>
      <c r="J16" s="663">
        <v>215477</v>
      </c>
      <c r="K16" s="662" t="s">
        <v>897</v>
      </c>
      <c r="L16" s="664">
        <v>0</v>
      </c>
      <c r="M16" s="664"/>
      <c r="N16" s="664"/>
      <c r="O16" s="664"/>
      <c r="P16" s="664"/>
      <c r="Q16" s="664">
        <v>12907603</v>
      </c>
      <c r="R16" s="664">
        <v>12907603</v>
      </c>
    </row>
    <row r="17" spans="1:18" ht="15" customHeight="1">
      <c r="A17" s="660" t="s">
        <v>533</v>
      </c>
      <c r="B17" s="661" t="s">
        <v>534</v>
      </c>
      <c r="C17" s="662" t="s">
        <v>634</v>
      </c>
      <c r="D17" s="663">
        <v>3810000</v>
      </c>
      <c r="E17" s="663"/>
      <c r="F17" s="663"/>
      <c r="G17" s="663"/>
      <c r="H17" s="663"/>
      <c r="I17" s="663">
        <v>3810000</v>
      </c>
      <c r="J17" s="663">
        <f>1958990+528929</f>
        <v>2487919</v>
      </c>
      <c r="K17" s="662"/>
      <c r="L17" s="664"/>
      <c r="M17" s="664"/>
      <c r="N17" s="664"/>
      <c r="O17" s="664"/>
      <c r="P17" s="664"/>
      <c r="Q17" s="664"/>
      <c r="R17" s="664"/>
    </row>
    <row r="18" spans="1:18" ht="15" customHeight="1">
      <c r="A18" s="660" t="s">
        <v>535</v>
      </c>
      <c r="B18" s="661" t="s">
        <v>536</v>
      </c>
      <c r="C18" s="662" t="s">
        <v>867</v>
      </c>
      <c r="D18" s="663">
        <v>500000</v>
      </c>
      <c r="E18" s="663"/>
      <c r="F18" s="663"/>
      <c r="G18" s="663"/>
      <c r="H18" s="663"/>
      <c r="I18" s="663">
        <v>500000</v>
      </c>
      <c r="J18" s="984">
        <f>506977+136884</f>
        <v>643861</v>
      </c>
      <c r="K18" s="666"/>
      <c r="L18" s="664"/>
      <c r="M18" s="664"/>
      <c r="N18" s="664"/>
      <c r="O18" s="664"/>
      <c r="P18" s="664"/>
      <c r="Q18" s="664"/>
      <c r="R18" s="664"/>
    </row>
    <row r="19" spans="1:18" ht="15" customHeight="1">
      <c r="A19" s="660"/>
      <c r="B19" s="661"/>
      <c r="C19" s="662" t="s">
        <v>881</v>
      </c>
      <c r="D19" s="663">
        <v>200000</v>
      </c>
      <c r="E19" s="663"/>
      <c r="F19" s="663"/>
      <c r="G19" s="663"/>
      <c r="H19" s="663"/>
      <c r="I19" s="983">
        <f>200000+350000</f>
        <v>550000</v>
      </c>
      <c r="J19" s="984">
        <f>343000+92610</f>
        <v>435610</v>
      </c>
      <c r="K19" s="666"/>
      <c r="L19" s="664"/>
      <c r="M19" s="664"/>
      <c r="N19" s="664"/>
      <c r="O19" s="664"/>
      <c r="P19" s="664"/>
      <c r="Q19" s="664"/>
      <c r="R19" s="664"/>
    </row>
    <row r="20" spans="1:18" ht="15" customHeight="1">
      <c r="A20" s="660"/>
      <c r="B20" s="661"/>
      <c r="C20" s="662" t="s">
        <v>885</v>
      </c>
      <c r="D20" s="663">
        <v>0</v>
      </c>
      <c r="E20" s="663"/>
      <c r="F20" s="663"/>
      <c r="G20" s="663"/>
      <c r="H20" s="663"/>
      <c r="I20" s="983">
        <v>311150</v>
      </c>
      <c r="J20" s="984">
        <v>311150</v>
      </c>
      <c r="K20" s="666"/>
      <c r="L20" s="664"/>
      <c r="M20" s="664"/>
      <c r="N20" s="664"/>
      <c r="O20" s="664"/>
      <c r="P20" s="664"/>
      <c r="Q20" s="664"/>
      <c r="R20" s="664"/>
    </row>
    <row r="21" spans="1:18" ht="15" customHeight="1">
      <c r="A21" s="660"/>
      <c r="B21" s="661"/>
      <c r="C21" s="662" t="s">
        <v>868</v>
      </c>
      <c r="D21" s="663">
        <v>3400000</v>
      </c>
      <c r="E21" s="663"/>
      <c r="F21" s="663"/>
      <c r="G21" s="663"/>
      <c r="H21" s="663"/>
      <c r="I21" s="663">
        <v>3400000</v>
      </c>
      <c r="J21" s="663">
        <f>585198+41668+337578+91147</f>
        <v>1055591</v>
      </c>
      <c r="K21" s="666"/>
      <c r="L21" s="664"/>
      <c r="M21" s="664"/>
      <c r="N21" s="664"/>
      <c r="O21" s="664"/>
      <c r="P21" s="664"/>
      <c r="Q21" s="664"/>
      <c r="R21" s="664"/>
    </row>
    <row r="22" spans="1:18" ht="15" customHeight="1">
      <c r="A22" s="660"/>
      <c r="B22" s="661"/>
      <c r="C22" s="662" t="s">
        <v>880</v>
      </c>
      <c r="D22" s="663">
        <v>0</v>
      </c>
      <c r="E22" s="663"/>
      <c r="F22" s="663"/>
      <c r="G22" s="663"/>
      <c r="H22" s="663"/>
      <c r="I22" s="663">
        <v>480000</v>
      </c>
      <c r="J22" s="984">
        <v>480000</v>
      </c>
      <c r="K22" s="666"/>
      <c r="L22" s="664"/>
      <c r="M22" s="664"/>
      <c r="N22" s="664"/>
      <c r="O22" s="664"/>
      <c r="P22" s="664"/>
      <c r="Q22" s="664"/>
      <c r="R22" s="664"/>
    </row>
    <row r="23" spans="1:18" ht="15" customHeight="1">
      <c r="A23" s="660"/>
      <c r="B23" s="661"/>
      <c r="C23" s="662" t="s">
        <v>896</v>
      </c>
      <c r="D23" s="663">
        <v>0</v>
      </c>
      <c r="E23" s="663"/>
      <c r="F23" s="663"/>
      <c r="G23" s="663"/>
      <c r="H23" s="663"/>
      <c r="I23" s="663">
        <v>0</v>
      </c>
      <c r="J23" s="985">
        <f>189000+51030</f>
        <v>240030</v>
      </c>
      <c r="K23" s="668"/>
      <c r="L23" s="664"/>
      <c r="M23" s="664"/>
      <c r="N23" s="664"/>
      <c r="O23" s="664"/>
      <c r="P23" s="664"/>
      <c r="Q23" s="664"/>
      <c r="R23" s="664"/>
    </row>
    <row r="24" spans="1:18" ht="15" customHeight="1">
      <c r="A24" s="660" t="s">
        <v>526</v>
      </c>
      <c r="B24" s="661" t="s">
        <v>537</v>
      </c>
      <c r="C24" s="662" t="s">
        <v>882</v>
      </c>
      <c r="D24" s="663">
        <v>0</v>
      </c>
      <c r="E24" s="663"/>
      <c r="F24" s="663"/>
      <c r="G24" s="663"/>
      <c r="H24" s="663"/>
      <c r="I24" s="663">
        <v>6380000</v>
      </c>
      <c r="J24" s="985">
        <f>3357770+635878+1730098+453788</f>
        <v>6177534</v>
      </c>
      <c r="K24" s="668"/>
      <c r="L24" s="664"/>
      <c r="M24" s="664"/>
      <c r="N24" s="664"/>
      <c r="O24" s="664"/>
      <c r="P24" s="664"/>
      <c r="Q24" s="664"/>
      <c r="R24" s="664"/>
    </row>
    <row r="25" spans="1:18" ht="15" customHeight="1">
      <c r="A25" s="660"/>
      <c r="B25" s="661"/>
      <c r="C25" s="662" t="s">
        <v>887</v>
      </c>
      <c r="D25" s="663">
        <v>0</v>
      </c>
      <c r="E25" s="663"/>
      <c r="F25" s="663"/>
      <c r="G25" s="663"/>
      <c r="H25" s="663"/>
      <c r="I25" s="663">
        <v>167044</v>
      </c>
      <c r="J25" s="985">
        <v>167044</v>
      </c>
      <c r="K25" s="668"/>
      <c r="L25" s="664"/>
      <c r="M25" s="664"/>
      <c r="N25" s="664"/>
      <c r="O25" s="664"/>
      <c r="P25" s="664"/>
      <c r="Q25" s="664"/>
      <c r="R25" s="664"/>
    </row>
    <row r="26" spans="1:18" ht="15" customHeight="1">
      <c r="A26" s="660" t="s">
        <v>526</v>
      </c>
      <c r="B26" s="661" t="s">
        <v>532</v>
      </c>
      <c r="C26" s="662" t="s">
        <v>864</v>
      </c>
      <c r="D26" s="663">
        <v>15000000</v>
      </c>
      <c r="E26" s="663"/>
      <c r="F26" s="663"/>
      <c r="G26" s="663"/>
      <c r="H26" s="663"/>
      <c r="I26" s="663">
        <v>6688951</v>
      </c>
      <c r="J26" s="984">
        <f>4251969+1148031</f>
        <v>5400000</v>
      </c>
      <c r="K26" s="678"/>
      <c r="L26" s="664"/>
      <c r="M26" s="664"/>
      <c r="N26" s="664"/>
      <c r="O26" s="664"/>
      <c r="P26" s="664"/>
      <c r="Q26" s="664"/>
      <c r="R26" s="773"/>
    </row>
    <row r="27" spans="1:18" ht="15" customHeight="1">
      <c r="A27" s="660" t="s">
        <v>530</v>
      </c>
      <c r="B27" s="661" t="s">
        <v>531</v>
      </c>
      <c r="C27" s="662" t="s">
        <v>865</v>
      </c>
      <c r="D27" s="663">
        <v>20000000</v>
      </c>
      <c r="E27" s="663"/>
      <c r="F27" s="663"/>
      <c r="G27" s="663"/>
      <c r="H27" s="663"/>
      <c r="I27" s="663">
        <v>0</v>
      </c>
      <c r="J27" s="663">
        <v>0</v>
      </c>
      <c r="K27" s="678"/>
      <c r="L27" s="664"/>
      <c r="M27" s="664"/>
      <c r="N27" s="664"/>
      <c r="O27" s="664"/>
      <c r="P27" s="664"/>
      <c r="Q27" s="664"/>
      <c r="R27" s="664"/>
    </row>
    <row r="28" spans="1:18" ht="15" customHeight="1">
      <c r="A28" s="660"/>
      <c r="B28" s="661"/>
      <c r="C28" s="662" t="s">
        <v>869</v>
      </c>
      <c r="D28" s="663">
        <v>17344097</v>
      </c>
      <c r="E28" s="663"/>
      <c r="F28" s="663"/>
      <c r="G28" s="663"/>
      <c r="H28" s="663"/>
      <c r="I28" s="663">
        <v>17344097</v>
      </c>
      <c r="J28" s="984">
        <f>13458654+3633837</f>
        <v>17092491</v>
      </c>
      <c r="K28" s="666"/>
      <c r="L28" s="664"/>
      <c r="M28" s="664"/>
      <c r="N28" s="664"/>
      <c r="O28" s="664"/>
      <c r="P28" s="664"/>
      <c r="Q28" s="664"/>
      <c r="R28" s="664"/>
    </row>
    <row r="29" spans="1:18" ht="15" customHeight="1">
      <c r="A29" s="660" t="s">
        <v>526</v>
      </c>
      <c r="B29" s="661" t="s">
        <v>537</v>
      </c>
      <c r="C29" s="662" t="s">
        <v>872</v>
      </c>
      <c r="D29" s="663">
        <v>0</v>
      </c>
      <c r="E29" s="663"/>
      <c r="F29" s="663"/>
      <c r="G29" s="663"/>
      <c r="H29" s="663"/>
      <c r="I29" s="663">
        <v>359680</v>
      </c>
      <c r="J29" s="985">
        <f>209680+118110+31890</f>
        <v>359680</v>
      </c>
      <c r="K29" s="668"/>
      <c r="L29" s="664"/>
      <c r="M29" s="664"/>
      <c r="N29" s="664"/>
      <c r="O29" s="664"/>
      <c r="P29" s="664"/>
      <c r="Q29" s="664"/>
      <c r="R29" s="664"/>
    </row>
    <row r="30" spans="1:18" ht="15" customHeight="1">
      <c r="A30" s="660"/>
      <c r="B30" s="661"/>
      <c r="C30" s="662" t="s">
        <v>888</v>
      </c>
      <c r="D30" s="663">
        <v>0</v>
      </c>
      <c r="E30" s="663"/>
      <c r="F30" s="663"/>
      <c r="G30" s="663"/>
      <c r="H30" s="663"/>
      <c r="I30" s="663">
        <v>693484</v>
      </c>
      <c r="J30" s="985">
        <v>693484</v>
      </c>
      <c r="K30" s="668"/>
      <c r="L30" s="664"/>
      <c r="M30" s="664"/>
      <c r="N30" s="664"/>
      <c r="O30" s="664"/>
      <c r="P30" s="664"/>
      <c r="Q30" s="664"/>
      <c r="R30" s="664"/>
    </row>
    <row r="31" spans="1:18" ht="25.5" customHeight="1">
      <c r="A31" s="660"/>
      <c r="B31" s="661"/>
      <c r="C31" s="662" t="s">
        <v>876</v>
      </c>
      <c r="D31" s="663">
        <v>0</v>
      </c>
      <c r="E31" s="663"/>
      <c r="F31" s="663"/>
      <c r="G31" s="663"/>
      <c r="H31" s="663"/>
      <c r="I31" s="663">
        <v>841375</v>
      </c>
      <c r="J31" s="985">
        <f>662500+178875</f>
        <v>841375</v>
      </c>
      <c r="K31" s="668"/>
      <c r="L31" s="664"/>
      <c r="M31" s="664"/>
      <c r="N31" s="664"/>
      <c r="O31" s="664"/>
      <c r="P31" s="664"/>
      <c r="Q31" s="664"/>
      <c r="R31" s="664"/>
    </row>
    <row r="32" spans="1:18" ht="15" customHeight="1">
      <c r="A32" s="660"/>
      <c r="B32" s="661"/>
      <c r="C32" s="662" t="s">
        <v>883</v>
      </c>
      <c r="D32" s="663">
        <v>0</v>
      </c>
      <c r="E32" s="663"/>
      <c r="F32" s="663"/>
      <c r="G32" s="663"/>
      <c r="H32" s="663"/>
      <c r="I32" s="663">
        <v>1400000</v>
      </c>
      <c r="J32" s="985">
        <v>1400000</v>
      </c>
      <c r="K32" s="668"/>
      <c r="L32" s="664"/>
      <c r="M32" s="664"/>
      <c r="N32" s="664"/>
      <c r="O32" s="664"/>
      <c r="P32" s="664"/>
      <c r="Q32" s="664"/>
      <c r="R32" s="664"/>
    </row>
    <row r="33" spans="1:18" ht="15" customHeight="1">
      <c r="A33" s="660" t="s">
        <v>533</v>
      </c>
      <c r="B33" s="661" t="s">
        <v>534</v>
      </c>
      <c r="C33" s="662" t="s">
        <v>870</v>
      </c>
      <c r="D33" s="663">
        <v>11287503</v>
      </c>
      <c r="E33" s="663"/>
      <c r="F33" s="663"/>
      <c r="G33" s="663"/>
      <c r="H33" s="663"/>
      <c r="I33" s="663">
        <v>0</v>
      </c>
      <c r="J33" s="663">
        <v>0</v>
      </c>
      <c r="K33" s="667"/>
      <c r="L33" s="664"/>
      <c r="M33" s="664"/>
      <c r="N33" s="664"/>
      <c r="O33" s="664"/>
      <c r="P33" s="664"/>
      <c r="Q33" s="664"/>
      <c r="R33" s="664"/>
    </row>
    <row r="34" spans="1:18" ht="15" customHeight="1">
      <c r="A34" s="660" t="s">
        <v>526</v>
      </c>
      <c r="B34" s="661" t="s">
        <v>537</v>
      </c>
      <c r="C34" s="662" t="s">
        <v>871</v>
      </c>
      <c r="D34" s="663">
        <v>10516770</v>
      </c>
      <c r="E34" s="663"/>
      <c r="F34" s="663"/>
      <c r="G34" s="663"/>
      <c r="H34" s="663"/>
      <c r="I34" s="663">
        <v>0</v>
      </c>
      <c r="J34" s="663">
        <v>0</v>
      </c>
      <c r="K34" s="668"/>
      <c r="L34" s="664"/>
      <c r="M34" s="664"/>
      <c r="N34" s="664"/>
      <c r="O34" s="664"/>
      <c r="P34" s="664"/>
      <c r="Q34" s="664"/>
      <c r="R34" s="664"/>
    </row>
    <row r="35" spans="1:18" ht="15" customHeight="1">
      <c r="A35" s="669"/>
      <c r="B35" s="670"/>
      <c r="C35" s="662" t="s">
        <v>873</v>
      </c>
      <c r="D35" s="663">
        <v>9965020</v>
      </c>
      <c r="E35" s="663"/>
      <c r="F35" s="663"/>
      <c r="G35" s="663"/>
      <c r="H35" s="663"/>
      <c r="I35" s="663">
        <v>0</v>
      </c>
      <c r="J35" s="663">
        <v>0</v>
      </c>
      <c r="K35" s="668"/>
      <c r="L35" s="671"/>
      <c r="M35" s="671"/>
      <c r="N35" s="671"/>
      <c r="O35" s="671"/>
      <c r="P35" s="671"/>
      <c r="Q35" s="671"/>
      <c r="R35" s="671"/>
    </row>
    <row r="36" spans="1:18" ht="15" customHeight="1">
      <c r="A36" s="660" t="s">
        <v>526</v>
      </c>
      <c r="B36" s="661" t="s">
        <v>537</v>
      </c>
      <c r="C36" s="662" t="s">
        <v>874</v>
      </c>
      <c r="D36" s="663">
        <v>21110301</v>
      </c>
      <c r="E36" s="663"/>
      <c r="F36" s="663"/>
      <c r="G36" s="663"/>
      <c r="H36" s="663"/>
      <c r="I36" s="663">
        <v>0</v>
      </c>
      <c r="J36" s="663">
        <v>0</v>
      </c>
      <c r="K36" s="668"/>
      <c r="L36" s="664"/>
      <c r="M36" s="664"/>
      <c r="N36" s="664"/>
      <c r="O36" s="664"/>
      <c r="P36" s="664"/>
      <c r="Q36" s="664"/>
      <c r="R36" s="664"/>
    </row>
    <row r="37" spans="1:18" ht="15" customHeight="1">
      <c r="A37" s="669"/>
      <c r="B37" s="670"/>
      <c r="C37" s="662" t="s">
        <v>875</v>
      </c>
      <c r="D37" s="663">
        <v>5000000</v>
      </c>
      <c r="E37" s="663"/>
      <c r="F37" s="663"/>
      <c r="G37" s="663"/>
      <c r="H37" s="663"/>
      <c r="I37" s="663">
        <v>0</v>
      </c>
      <c r="J37" s="663">
        <v>0</v>
      </c>
      <c r="K37" s="668"/>
      <c r="L37" s="671"/>
      <c r="M37" s="671"/>
      <c r="N37" s="671"/>
      <c r="O37" s="671"/>
      <c r="P37" s="671"/>
      <c r="Q37" s="671"/>
      <c r="R37" s="671"/>
    </row>
    <row r="38" spans="1:18" ht="15" customHeight="1">
      <c r="A38" s="660" t="s">
        <v>526</v>
      </c>
      <c r="B38" s="661" t="s">
        <v>537</v>
      </c>
      <c r="C38" s="662" t="s">
        <v>877</v>
      </c>
      <c r="D38" s="663">
        <v>550000</v>
      </c>
      <c r="E38" s="663"/>
      <c r="F38" s="663"/>
      <c r="G38" s="663"/>
      <c r="H38" s="663"/>
      <c r="I38" s="663">
        <v>810000</v>
      </c>
      <c r="J38" s="663">
        <v>810000</v>
      </c>
      <c r="K38" s="668"/>
      <c r="L38" s="664"/>
      <c r="M38" s="664"/>
      <c r="N38" s="664"/>
      <c r="O38" s="664"/>
      <c r="P38" s="664"/>
      <c r="Q38" s="664"/>
      <c r="R38" s="664"/>
    </row>
    <row r="39" spans="1:18" ht="26.25" customHeight="1">
      <c r="A39" s="669"/>
      <c r="B39" s="670"/>
      <c r="C39" s="662" t="s">
        <v>878</v>
      </c>
      <c r="D39" s="663">
        <v>0</v>
      </c>
      <c r="E39" s="663"/>
      <c r="F39" s="663"/>
      <c r="G39" s="663"/>
      <c r="H39" s="663"/>
      <c r="I39" s="663">
        <v>37910301</v>
      </c>
      <c r="J39" s="663">
        <v>37910301</v>
      </c>
      <c r="K39" s="668"/>
      <c r="L39" s="671"/>
      <c r="M39" s="671"/>
      <c r="N39" s="671"/>
      <c r="O39" s="671"/>
      <c r="P39" s="671"/>
      <c r="Q39" s="671"/>
      <c r="R39" s="671"/>
    </row>
    <row r="40" spans="1:18" ht="25.5" customHeight="1">
      <c r="A40" s="669"/>
      <c r="B40" s="670"/>
      <c r="C40" s="662" t="s">
        <v>879</v>
      </c>
      <c r="D40" s="663">
        <v>0</v>
      </c>
      <c r="E40" s="663"/>
      <c r="F40" s="663"/>
      <c r="G40" s="663"/>
      <c r="H40" s="663"/>
      <c r="I40" s="663">
        <v>411050</v>
      </c>
      <c r="J40" s="663">
        <v>411050</v>
      </c>
      <c r="K40" s="668"/>
      <c r="L40" s="671"/>
      <c r="M40" s="671"/>
      <c r="N40" s="671"/>
      <c r="O40" s="671"/>
      <c r="P40" s="671"/>
      <c r="Q40" s="671"/>
      <c r="R40" s="671"/>
    </row>
    <row r="41" spans="1:18" ht="15" customHeight="1">
      <c r="A41" s="669"/>
      <c r="B41" s="670"/>
      <c r="C41" s="662"/>
      <c r="D41" s="663"/>
      <c r="E41" s="663"/>
      <c r="F41" s="663"/>
      <c r="G41" s="663"/>
      <c r="H41" s="663"/>
      <c r="I41" s="663"/>
      <c r="J41" s="663"/>
      <c r="K41" s="668"/>
      <c r="L41" s="671"/>
      <c r="M41" s="671"/>
      <c r="N41" s="671"/>
      <c r="O41" s="671"/>
      <c r="P41" s="671"/>
      <c r="Q41" s="671"/>
      <c r="R41" s="671"/>
    </row>
    <row r="42" spans="1:18" ht="13.5" thickBot="1">
      <c r="A42" s="672"/>
      <c r="B42" s="673"/>
      <c r="C42" s="674"/>
      <c r="D42" s="675">
        <f aca="true" t="shared" si="0" ref="D42:J42">SUM(D8:D40)</f>
        <v>191683691</v>
      </c>
      <c r="E42" s="675">
        <f t="shared" si="0"/>
        <v>0</v>
      </c>
      <c r="F42" s="675">
        <f t="shared" si="0"/>
        <v>0</v>
      </c>
      <c r="G42" s="675">
        <f t="shared" si="0"/>
        <v>0</v>
      </c>
      <c r="H42" s="675">
        <f t="shared" si="0"/>
        <v>0</v>
      </c>
      <c r="I42" s="675">
        <f t="shared" si="0"/>
        <v>95840568</v>
      </c>
      <c r="J42" s="675">
        <f t="shared" si="0"/>
        <v>83819086</v>
      </c>
      <c r="K42" s="676"/>
      <c r="L42" s="675">
        <f>SUM(L8:L38)</f>
        <v>178067301</v>
      </c>
      <c r="M42" s="675">
        <v>28416</v>
      </c>
      <c r="N42" s="675">
        <f>SUM(N8:N38)</f>
        <v>0</v>
      </c>
      <c r="O42" s="675">
        <v>37123</v>
      </c>
      <c r="P42" s="675">
        <f>SUM(P8:P38)</f>
        <v>0</v>
      </c>
      <c r="Q42" s="675">
        <f>SUM(Q8:Q38)</f>
        <v>126872222</v>
      </c>
      <c r="R42" s="675">
        <f>SUM(R8:R38)</f>
        <v>116820327</v>
      </c>
    </row>
    <row r="43" spans="1:2" ht="12.75">
      <c r="A43" s="672"/>
      <c r="B43" s="673"/>
    </row>
    <row r="44" spans="1:2" ht="12.75">
      <c r="A44" s="672"/>
      <c r="B44" s="673"/>
    </row>
    <row r="45" spans="1:2" ht="13.5" thickBot="1">
      <c r="A45" s="677" t="s">
        <v>538</v>
      </c>
      <c r="B45" s="674"/>
    </row>
  </sheetData>
  <sheetProtection/>
  <mergeCells count="3">
    <mergeCell ref="C1:R1"/>
    <mergeCell ref="C2:R2"/>
    <mergeCell ref="C3:R3"/>
  </mergeCells>
  <printOptions horizontalCentered="1"/>
  <pageMargins left="0.15748031496062992" right="0.31496062992125984" top="0.5905511811023623" bottom="0.5905511811023623" header="0" footer="0"/>
  <pageSetup fitToHeight="1" fitToWidth="1" horizontalDpi="600" verticalDpi="600" orientation="landscape" paperSize="9" scale="70" r:id="rId1"/>
  <headerFooter alignWithMargins="0">
    <oddHeader>&amp;C&amp;"Times New Roman CE,Félkövér"&amp;12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90" zoomScalePageLayoutView="0" workbookViewId="0" topLeftCell="A1">
      <selection activeCell="A4" sqref="A4:A7"/>
    </sheetView>
  </sheetViews>
  <sheetFormatPr defaultColWidth="10.625" defaultRowHeight="12.75"/>
  <cols>
    <col min="1" max="1" width="8.375" style="220" customWidth="1"/>
    <col min="2" max="2" width="67.50390625" style="220" customWidth="1"/>
    <col min="3" max="4" width="16.375" style="220" customWidth="1"/>
    <col min="5" max="5" width="13.00390625" style="220" customWidth="1"/>
    <col min="6" max="16384" width="10.625" style="220" customWidth="1"/>
  </cols>
  <sheetData>
    <row r="1" spans="1:5" ht="56.25" customHeight="1">
      <c r="A1" s="1132" t="s">
        <v>802</v>
      </c>
      <c r="B1" s="1132"/>
      <c r="C1" s="1132"/>
      <c r="D1" s="1132"/>
      <c r="E1" s="1132"/>
    </row>
    <row r="2" spans="4:5" ht="19.5" customHeight="1">
      <c r="D2" s="1133"/>
      <c r="E2" s="1133"/>
    </row>
    <row r="3" spans="1:5" ht="19.5" customHeight="1">
      <c r="A3" s="894" t="s">
        <v>934</v>
      </c>
      <c r="D3" s="1134" t="s">
        <v>630</v>
      </c>
      <c r="E3" s="1134"/>
    </row>
    <row r="4" spans="1:5" ht="15" customHeight="1">
      <c r="A4" s="1138" t="s">
        <v>543</v>
      </c>
      <c r="B4" s="1139" t="s">
        <v>262</v>
      </c>
      <c r="C4" s="1135" t="s">
        <v>734</v>
      </c>
      <c r="D4" s="1135" t="s">
        <v>801</v>
      </c>
      <c r="E4" s="1135" t="s">
        <v>736</v>
      </c>
    </row>
    <row r="5" spans="1:5" ht="15" customHeight="1">
      <c r="A5" s="1138"/>
      <c r="B5" s="1139"/>
      <c r="C5" s="1136"/>
      <c r="D5" s="1136"/>
      <c r="E5" s="1136"/>
    </row>
    <row r="6" spans="1:5" ht="15" customHeight="1">
      <c r="A6" s="1138"/>
      <c r="B6" s="1139"/>
      <c r="C6" s="1136"/>
      <c r="D6" s="1136"/>
      <c r="E6" s="1136"/>
    </row>
    <row r="7" spans="1:5" ht="3.75" customHeight="1">
      <c r="A7" s="1138"/>
      <c r="B7" s="1139"/>
      <c r="C7" s="1137"/>
      <c r="D7" s="1137"/>
      <c r="E7" s="1137"/>
    </row>
    <row r="8" spans="1:5" ht="24.75" customHeight="1">
      <c r="A8" s="221"/>
      <c r="B8" s="223" t="s">
        <v>638</v>
      </c>
      <c r="C8" s="226">
        <v>315000</v>
      </c>
      <c r="D8" s="226">
        <v>315000</v>
      </c>
      <c r="E8" s="222">
        <v>272500</v>
      </c>
    </row>
    <row r="9" spans="1:5" ht="24.75" customHeight="1">
      <c r="A9" s="221" t="s">
        <v>263</v>
      </c>
      <c r="B9" s="224" t="s">
        <v>169</v>
      </c>
      <c r="C9" s="225">
        <f>SUM(C8:C8)</f>
        <v>315000</v>
      </c>
      <c r="D9" s="225">
        <f>SUM(D8:D8)</f>
        <v>315000</v>
      </c>
      <c r="E9" s="225">
        <f>SUM(E8:E8)</f>
        <v>272500</v>
      </c>
    </row>
    <row r="10" spans="1:5" ht="24.75" customHeight="1">
      <c r="A10" s="227"/>
      <c r="B10" s="223" t="s">
        <v>562</v>
      </c>
      <c r="C10" s="226">
        <v>3000000</v>
      </c>
      <c r="D10" s="226">
        <v>3626150</v>
      </c>
      <c r="E10" s="226">
        <v>2470190</v>
      </c>
    </row>
    <row r="11" spans="1:5" ht="27.75" customHeight="1">
      <c r="A11" s="227"/>
      <c r="B11" s="223" t="s">
        <v>639</v>
      </c>
      <c r="C11" s="226">
        <v>500000</v>
      </c>
      <c r="D11" s="226">
        <v>615000</v>
      </c>
      <c r="E11" s="226">
        <v>245000</v>
      </c>
    </row>
    <row r="12" spans="1:5" ht="27.75" customHeight="1">
      <c r="A12" s="227"/>
      <c r="B12" s="223" t="s">
        <v>563</v>
      </c>
      <c r="C12" s="226">
        <v>2500000</v>
      </c>
      <c r="D12" s="226">
        <v>1435000</v>
      </c>
      <c r="E12" s="226">
        <v>1230000</v>
      </c>
    </row>
    <row r="13" spans="1:5" ht="24.75" customHeight="1">
      <c r="A13" s="227" t="s">
        <v>264</v>
      </c>
      <c r="B13" s="224" t="s">
        <v>170</v>
      </c>
      <c r="C13" s="228">
        <f>SUM(C10:C12)</f>
        <v>6000000</v>
      </c>
      <c r="D13" s="228">
        <f>SUM(D10:D12)</f>
        <v>5676150</v>
      </c>
      <c r="E13" s="228">
        <f>SUM(E10:E12)</f>
        <v>3945190</v>
      </c>
    </row>
    <row r="14" spans="1:5" ht="36" customHeight="1">
      <c r="A14" s="404"/>
      <c r="B14" s="405" t="s">
        <v>171</v>
      </c>
      <c r="C14" s="406">
        <f>C9+C13</f>
        <v>6315000</v>
      </c>
      <c r="D14" s="406">
        <f>D9+D13</f>
        <v>5991150</v>
      </c>
      <c r="E14" s="406">
        <f>E9+E13</f>
        <v>4217690</v>
      </c>
    </row>
    <row r="17" spans="2:3" ht="12.75">
      <c r="B17" s="229"/>
      <c r="C17" s="229"/>
    </row>
    <row r="18" spans="2:3" ht="12.75">
      <c r="B18" s="229"/>
      <c r="C18" s="229"/>
    </row>
  </sheetData>
  <sheetProtection/>
  <mergeCells count="8">
    <mergeCell ref="A1:E1"/>
    <mergeCell ref="D2:E2"/>
    <mergeCell ref="D3:E3"/>
    <mergeCell ref="D4:D7"/>
    <mergeCell ref="A4:A7"/>
    <mergeCell ref="B4:B7"/>
    <mergeCell ref="C4:C7"/>
    <mergeCell ref="E4:E7"/>
  </mergeCells>
  <printOptions horizontalCentered="1"/>
  <pageMargins left="0.2362204724409449" right="0.2362204724409449" top="1.09" bottom="0.19" header="0.36" footer="0.19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.00390625" style="0" customWidth="1"/>
    <col min="2" max="2" width="47.875" style="0" customWidth="1"/>
    <col min="3" max="3" width="56.125" style="0" customWidth="1"/>
    <col min="4" max="4" width="16.00390625" style="0" customWidth="1"/>
  </cols>
  <sheetData>
    <row r="1" spans="1:4" ht="12.75">
      <c r="A1" s="407"/>
      <c r="B1" s="407"/>
      <c r="C1" s="407"/>
      <c r="D1" s="407"/>
    </row>
    <row r="2" spans="1:4" ht="47.25" customHeight="1">
      <c r="A2" s="1145" t="s">
        <v>899</v>
      </c>
      <c r="B2" s="1145"/>
      <c r="C2" s="1145"/>
      <c r="D2" s="1145"/>
    </row>
    <row r="3" spans="1:4" ht="12.75">
      <c r="A3" s="1146"/>
      <c r="B3" s="1146"/>
      <c r="C3" s="1146"/>
      <c r="D3" s="1146"/>
    </row>
    <row r="4" spans="1:4" s="986" customFormat="1" ht="19.5" customHeight="1" thickBot="1">
      <c r="A4" s="894" t="s">
        <v>935</v>
      </c>
      <c r="C4" s="1147" t="s">
        <v>630</v>
      </c>
      <c r="D4" s="1147"/>
    </row>
    <row r="5" spans="1:4" ht="38.25" customHeight="1">
      <c r="A5" s="408" t="s">
        <v>154</v>
      </c>
      <c r="B5" s="409" t="s">
        <v>144</v>
      </c>
      <c r="C5" s="409" t="s">
        <v>145</v>
      </c>
      <c r="D5" s="410" t="s">
        <v>548</v>
      </c>
    </row>
    <row r="6" spans="1:4" ht="23.25" customHeight="1">
      <c r="A6" s="1148" t="s">
        <v>152</v>
      </c>
      <c r="B6" s="1149"/>
      <c r="C6" s="1149"/>
      <c r="D6" s="1150"/>
    </row>
    <row r="7" spans="1:4" ht="19.5" customHeight="1">
      <c r="A7" s="411" t="s">
        <v>263</v>
      </c>
      <c r="B7" s="417" t="s">
        <v>722</v>
      </c>
      <c r="C7" s="412" t="s">
        <v>148</v>
      </c>
      <c r="D7" s="413">
        <v>45897741</v>
      </c>
    </row>
    <row r="8" spans="1:4" ht="33.75" customHeight="1">
      <c r="A8" s="411" t="s">
        <v>264</v>
      </c>
      <c r="B8" s="412" t="s">
        <v>149</v>
      </c>
      <c r="C8" s="417" t="s">
        <v>641</v>
      </c>
      <c r="D8" s="413">
        <v>69414762</v>
      </c>
    </row>
    <row r="9" spans="1:4" ht="17.25" customHeight="1" hidden="1">
      <c r="A9" s="411" t="s">
        <v>265</v>
      </c>
      <c r="B9" s="417"/>
      <c r="C9" s="414" t="s">
        <v>150</v>
      </c>
      <c r="D9" s="413"/>
    </row>
    <row r="10" spans="1:4" ht="17.25" customHeight="1">
      <c r="A10" s="411" t="s">
        <v>266</v>
      </c>
      <c r="B10" s="417" t="s">
        <v>823</v>
      </c>
      <c r="C10" s="414" t="s">
        <v>900</v>
      </c>
      <c r="D10" s="413">
        <v>3259128</v>
      </c>
    </row>
    <row r="11" spans="1:4" ht="17.25" customHeight="1">
      <c r="A11" s="411" t="s">
        <v>267</v>
      </c>
      <c r="B11" s="417" t="s">
        <v>723</v>
      </c>
      <c r="C11" s="414" t="s">
        <v>901</v>
      </c>
      <c r="D11" s="413">
        <v>8001</v>
      </c>
    </row>
    <row r="12" spans="1:4" ht="23.25" customHeight="1">
      <c r="A12" s="411" t="s">
        <v>268</v>
      </c>
      <c r="B12" s="412" t="s">
        <v>147</v>
      </c>
      <c r="C12" s="417" t="s">
        <v>151</v>
      </c>
      <c r="D12" s="413">
        <v>1026000</v>
      </c>
    </row>
    <row r="13" spans="1:4" ht="23.25" customHeight="1">
      <c r="A13" s="411" t="s">
        <v>269</v>
      </c>
      <c r="B13" s="412" t="s">
        <v>147</v>
      </c>
      <c r="C13" s="417" t="s">
        <v>902</v>
      </c>
      <c r="D13" s="413">
        <v>171429</v>
      </c>
    </row>
    <row r="14" spans="1:4" ht="23.25" customHeight="1">
      <c r="A14" s="411" t="s">
        <v>270</v>
      </c>
      <c r="B14" s="412" t="s">
        <v>727</v>
      </c>
      <c r="C14" s="417" t="s">
        <v>728</v>
      </c>
      <c r="D14" s="413">
        <v>206383</v>
      </c>
    </row>
    <row r="15" spans="1:4" ht="23.25" customHeight="1">
      <c r="A15" s="411" t="s">
        <v>271</v>
      </c>
      <c r="B15" s="412" t="s">
        <v>564</v>
      </c>
      <c r="C15" s="417" t="s">
        <v>565</v>
      </c>
      <c r="D15" s="413">
        <v>75000</v>
      </c>
    </row>
    <row r="16" spans="1:4" ht="15.75" customHeight="1" thickBot="1">
      <c r="A16" s="1151" t="s">
        <v>143</v>
      </c>
      <c r="B16" s="1152"/>
      <c r="C16" s="1153"/>
      <c r="D16" s="418">
        <f>SUM(D7:D15)</f>
        <v>120058444</v>
      </c>
    </row>
    <row r="17" spans="1:4" ht="24" customHeight="1">
      <c r="A17" s="1140" t="s">
        <v>146</v>
      </c>
      <c r="B17" s="1141"/>
      <c r="C17" s="1141"/>
      <c r="D17" s="1142"/>
    </row>
    <row r="18" spans="1:4" ht="15.75" customHeight="1">
      <c r="A18" s="411" t="s">
        <v>211</v>
      </c>
      <c r="B18" s="412" t="s">
        <v>567</v>
      </c>
      <c r="C18" s="412" t="s">
        <v>158</v>
      </c>
      <c r="D18" s="413">
        <f>3667000+3400000</f>
        <v>7067000</v>
      </c>
    </row>
    <row r="19" spans="1:4" ht="15.75" customHeight="1">
      <c r="A19" s="411" t="s">
        <v>212</v>
      </c>
      <c r="B19" s="414" t="s">
        <v>642</v>
      </c>
      <c r="C19" s="412" t="s">
        <v>158</v>
      </c>
      <c r="D19" s="413">
        <v>500000</v>
      </c>
    </row>
    <row r="20" spans="1:4" ht="15.75" customHeight="1">
      <c r="A20" s="411" t="s">
        <v>213</v>
      </c>
      <c r="B20" s="414" t="s">
        <v>903</v>
      </c>
      <c r="C20" s="412" t="s">
        <v>158</v>
      </c>
      <c r="D20" s="413">
        <v>350000</v>
      </c>
    </row>
    <row r="21" spans="1:4" ht="16.5" customHeight="1">
      <c r="A21" s="411" t="s">
        <v>214</v>
      </c>
      <c r="B21" s="419" t="s">
        <v>153</v>
      </c>
      <c r="C21" s="412" t="s">
        <v>158</v>
      </c>
      <c r="D21" s="413">
        <v>70000</v>
      </c>
    </row>
    <row r="22" spans="1:4" ht="15.75" customHeight="1">
      <c r="A22" s="411" t="s">
        <v>215</v>
      </c>
      <c r="B22" s="414" t="s">
        <v>155</v>
      </c>
      <c r="C22" s="412" t="s">
        <v>158</v>
      </c>
      <c r="D22" s="413">
        <v>350000</v>
      </c>
    </row>
    <row r="23" spans="1:4" ht="15.75" customHeight="1">
      <c r="A23" s="411" t="s">
        <v>216</v>
      </c>
      <c r="B23" s="414" t="s">
        <v>156</v>
      </c>
      <c r="C23" s="412" t="s">
        <v>158</v>
      </c>
      <c r="D23" s="413">
        <v>350000</v>
      </c>
    </row>
    <row r="24" spans="1:4" ht="15.75" customHeight="1">
      <c r="A24" s="411" t="s">
        <v>217</v>
      </c>
      <c r="B24" s="412" t="s">
        <v>157</v>
      </c>
      <c r="C24" s="412" t="s">
        <v>158</v>
      </c>
      <c r="D24" s="413">
        <v>350000</v>
      </c>
    </row>
    <row r="25" spans="1:4" ht="15.75" customHeight="1">
      <c r="A25" s="411" t="s">
        <v>218</v>
      </c>
      <c r="B25" s="424" t="s">
        <v>725</v>
      </c>
      <c r="C25" s="412" t="s">
        <v>726</v>
      </c>
      <c r="D25" s="425">
        <v>12825</v>
      </c>
    </row>
    <row r="26" spans="1:4" ht="15.75" customHeight="1">
      <c r="A26" s="411" t="s">
        <v>219</v>
      </c>
      <c r="B26" s="412" t="s">
        <v>904</v>
      </c>
      <c r="C26" s="412" t="s">
        <v>905</v>
      </c>
      <c r="D26" s="425">
        <v>30000</v>
      </c>
    </row>
    <row r="27" spans="1:4" ht="15.75" customHeight="1">
      <c r="A27" s="411" t="s">
        <v>220</v>
      </c>
      <c r="B27" s="424" t="s">
        <v>906</v>
      </c>
      <c r="C27" s="412" t="s">
        <v>490</v>
      </c>
      <c r="D27" s="425">
        <v>50000</v>
      </c>
    </row>
    <row r="28" spans="1:4" ht="15.75" customHeight="1">
      <c r="A28" s="411" t="s">
        <v>221</v>
      </c>
      <c r="B28" s="424" t="s">
        <v>920</v>
      </c>
      <c r="C28" s="412" t="s">
        <v>921</v>
      </c>
      <c r="D28" s="425">
        <v>50000</v>
      </c>
    </row>
    <row r="29" spans="1:4" ht="19.5" customHeight="1">
      <c r="A29" s="411" t="s">
        <v>222</v>
      </c>
      <c r="B29" s="424" t="s">
        <v>568</v>
      </c>
      <c r="C29" s="417" t="s">
        <v>724</v>
      </c>
      <c r="D29" s="425">
        <v>15396</v>
      </c>
    </row>
    <row r="30" spans="1:4" ht="19.5" customHeight="1">
      <c r="A30" s="411" t="s">
        <v>223</v>
      </c>
      <c r="B30" s="424" t="s">
        <v>568</v>
      </c>
      <c r="C30" s="417" t="s">
        <v>907</v>
      </c>
      <c r="D30" s="425">
        <v>290717</v>
      </c>
    </row>
    <row r="31" spans="1:4" ht="15.75" customHeight="1" thickBot="1">
      <c r="A31" s="420" t="s">
        <v>143</v>
      </c>
      <c r="B31" s="421"/>
      <c r="C31" s="422"/>
      <c r="D31" s="423">
        <f>SUM(D18:D30)</f>
        <v>9485938</v>
      </c>
    </row>
    <row r="32" spans="1:4" ht="24" customHeight="1">
      <c r="A32" s="1140" t="s">
        <v>566</v>
      </c>
      <c r="B32" s="1141"/>
      <c r="C32" s="1141"/>
      <c r="D32" s="1142"/>
    </row>
    <row r="33" spans="1:4" ht="15.75" customHeight="1">
      <c r="A33" s="411" t="s">
        <v>224</v>
      </c>
      <c r="B33" s="424" t="s">
        <v>908</v>
      </c>
      <c r="C33" s="412" t="s">
        <v>909</v>
      </c>
      <c r="D33" s="425">
        <v>100000</v>
      </c>
    </row>
    <row r="34" spans="1:4" ht="15.75" customHeight="1" thickBot="1">
      <c r="A34" s="420" t="s">
        <v>143</v>
      </c>
      <c r="B34" s="421"/>
      <c r="C34" s="422"/>
      <c r="D34" s="423">
        <f>SUM(D33:D33)</f>
        <v>100000</v>
      </c>
    </row>
    <row r="35" spans="1:4" ht="15.75" customHeight="1" thickBot="1">
      <c r="A35" s="742"/>
      <c r="B35" s="743"/>
      <c r="C35" s="744"/>
      <c r="D35" s="745"/>
    </row>
    <row r="36" spans="1:4" ht="24" customHeight="1">
      <c r="A36" s="1140" t="s">
        <v>644</v>
      </c>
      <c r="B36" s="1141"/>
      <c r="C36" s="1141"/>
      <c r="D36" s="1142"/>
    </row>
    <row r="37" spans="1:4" ht="15.75" customHeight="1">
      <c r="A37" s="411" t="s">
        <v>225</v>
      </c>
      <c r="B37" s="987" t="s">
        <v>567</v>
      </c>
      <c r="C37" s="412" t="s">
        <v>645</v>
      </c>
      <c r="D37" s="413">
        <v>810000</v>
      </c>
    </row>
    <row r="38" spans="1:4" ht="15.75" customHeight="1" thickBot="1">
      <c r="A38" s="420" t="s">
        <v>143</v>
      </c>
      <c r="B38" s="421"/>
      <c r="C38" s="422"/>
      <c r="D38" s="423">
        <f>SUM(D37:D37)</f>
        <v>810000</v>
      </c>
    </row>
    <row r="39" spans="1:4" ht="15.75" customHeight="1" thickBot="1">
      <c r="A39" s="742"/>
      <c r="B39" s="743"/>
      <c r="C39" s="744"/>
      <c r="D39" s="745"/>
    </row>
    <row r="40" spans="1:4" ht="15.75" customHeight="1" thickBot="1">
      <c r="A40" s="1143" t="s">
        <v>569</v>
      </c>
      <c r="B40" s="1144"/>
      <c r="C40" s="415"/>
      <c r="D40" s="416">
        <f>D16+D31+D34+D38</f>
        <v>130454382</v>
      </c>
    </row>
    <row r="41" spans="1:4" ht="12.75">
      <c r="A41" s="407"/>
      <c r="B41" s="407"/>
      <c r="C41" s="407"/>
      <c r="D41" s="407"/>
    </row>
    <row r="42" spans="1:4" ht="12.75">
      <c r="A42" s="407"/>
      <c r="B42" s="407"/>
      <c r="C42" s="407"/>
      <c r="D42" s="407"/>
    </row>
  </sheetData>
  <sheetProtection/>
  <mergeCells count="9">
    <mergeCell ref="A32:D32"/>
    <mergeCell ref="A36:D36"/>
    <mergeCell ref="A40:B40"/>
    <mergeCell ref="A2:D2"/>
    <mergeCell ref="A3:D3"/>
    <mergeCell ref="C4:D4"/>
    <mergeCell ref="A6:D6"/>
    <mergeCell ref="A16:C16"/>
    <mergeCell ref="A17:D17"/>
  </mergeCells>
  <conditionalFormatting sqref="D40">
    <cfRule type="cellIs" priority="1" dxfId="2" operator="equal" stopIfTrue="1">
      <formula>0</formula>
    </cfRule>
  </conditionalFormatting>
  <printOptions/>
  <pageMargins left="0.7874015748031497" right="0.7874015748031497" top="1.5748031496062993" bottom="0.984251968503937" header="0.7874015748031497" footer="0.7874015748031497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2019-05-03T08:42:01Z</cp:lastPrinted>
  <dcterms:created xsi:type="dcterms:W3CDTF">2015-04-02T07:48:19Z</dcterms:created>
  <dcterms:modified xsi:type="dcterms:W3CDTF">2019-05-03T08:42:30Z</dcterms:modified>
  <cp:category/>
  <cp:version/>
  <cp:contentType/>
  <cp:contentStatus/>
</cp:coreProperties>
</file>