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2049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'!$A$1:$E$33</definedName>
    <definedName name="_xlnm.Print_Area" localSheetId="1">'2.sz.tábla'!$A$3:$E$76</definedName>
    <definedName name="_xlnm.Print_Area" localSheetId="2">'2a. tábla'!$A$1:$H$46</definedName>
    <definedName name="_xlnm.Print_Area" localSheetId="3">'3.sz.tábla '!$A$2:$E$40</definedName>
    <definedName name="_xlnm.Print_Area" localSheetId="4">'4.sz.tábla'!$A$1:$E$21</definedName>
    <definedName name="_xlnm.Print_Area" localSheetId="5">'5. sz. tábla'!$A$1:$E$32</definedName>
    <definedName name="_xlnm.Print_Area" localSheetId="6">'6. sz. tábla'!$A$1:$J$60</definedName>
    <definedName name="_xlnm.Print_Area" localSheetId="7">'7. sz. tábla'!$A$1:$J$87</definedName>
    <definedName name="_xlnm.Print_Area" localSheetId="8">'8. sz. tábla'!$A$1:$N$35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D26" i="42" l="1"/>
  <c r="H25" i="89" l="1"/>
  <c r="J21" i="89"/>
  <c r="J27" i="89"/>
  <c r="D17" i="50"/>
  <c r="D29" i="40"/>
  <c r="O24" i="89"/>
  <c r="O23" i="89"/>
  <c r="O20" i="89"/>
  <c r="O19" i="89"/>
  <c r="I27" i="89" l="1"/>
  <c r="O29" i="89"/>
  <c r="O28" i="89"/>
  <c r="O25" i="89"/>
  <c r="O22" i="89"/>
  <c r="J7" i="89"/>
  <c r="I7" i="89"/>
  <c r="O32" i="89"/>
  <c r="O16" i="89"/>
  <c r="O17" i="89"/>
  <c r="O12" i="89"/>
  <c r="O11" i="89"/>
  <c r="O8" i="89"/>
  <c r="O7" i="89"/>
  <c r="O6" i="89"/>
  <c r="E29" i="40" l="1"/>
  <c r="E24" i="50"/>
  <c r="D27" i="41"/>
  <c r="D21" i="41" s="1"/>
  <c r="D27" i="40"/>
  <c r="D22" i="40"/>
  <c r="D20" i="40"/>
  <c r="D25" i="42"/>
  <c r="E19" i="50"/>
  <c r="D3" i="50"/>
  <c r="E20" i="50"/>
  <c r="E9" i="83"/>
  <c r="D9" i="83"/>
  <c r="E11" i="83"/>
  <c r="D5" i="41"/>
  <c r="E5" i="41"/>
  <c r="E9" i="40"/>
  <c r="E6" i="40"/>
  <c r="D6" i="40"/>
  <c r="E16" i="41"/>
  <c r="E18" i="41"/>
  <c r="D16" i="41"/>
  <c r="D10" i="40"/>
  <c r="D7" i="40"/>
  <c r="D18" i="41"/>
  <c r="D5" i="83"/>
  <c r="E20" i="41"/>
  <c r="E17" i="41"/>
  <c r="G35" i="82"/>
  <c r="I87" i="88"/>
  <c r="I76" i="88"/>
  <c r="I78" i="88" s="1"/>
  <c r="D87" i="88"/>
  <c r="D84" i="88"/>
  <c r="D82" i="88"/>
  <c r="D78" i="88"/>
  <c r="D76" i="88"/>
  <c r="I64" i="88"/>
  <c r="D64" i="88"/>
  <c r="I55" i="88"/>
  <c r="I58" i="88" s="1"/>
  <c r="I61" i="88" s="1"/>
  <c r="I48" i="88"/>
  <c r="I46" i="88"/>
  <c r="I34" i="88"/>
  <c r="D38" i="88"/>
  <c r="D48" i="88" s="1"/>
  <c r="D34" i="88"/>
  <c r="I18" i="88"/>
  <c r="I15" i="88"/>
  <c r="I12" i="88"/>
  <c r="D29" i="88"/>
  <c r="D23" i="88"/>
  <c r="D22" i="88"/>
  <c r="D51" i="88" s="1"/>
  <c r="D58" i="88" s="1"/>
  <c r="D61" i="88" s="1"/>
  <c r="D59" i="87"/>
  <c r="D58" i="87"/>
  <c r="D57" i="87"/>
  <c r="D56" i="87"/>
  <c r="D55" i="87"/>
  <c r="D54" i="87" s="1"/>
  <c r="I56" i="87"/>
  <c r="I49" i="87"/>
  <c r="D49" i="87"/>
  <c r="I34" i="87"/>
  <c r="I32" i="87"/>
  <c r="D41" i="87"/>
  <c r="D40" i="87"/>
  <c r="D39" i="87"/>
  <c r="D30" i="87"/>
  <c r="I28" i="87"/>
  <c r="D28" i="87"/>
  <c r="I19" i="87"/>
  <c r="I18" i="87" s="1"/>
  <c r="I55" i="87" s="1"/>
  <c r="I54" i="87" s="1"/>
  <c r="I11" i="87"/>
  <c r="I9" i="87"/>
  <c r="I10" i="88" s="1"/>
  <c r="D23" i="87"/>
  <c r="D20" i="87"/>
  <c r="D19" i="87"/>
  <c r="D18" i="88" s="1"/>
  <c r="D18" i="87"/>
  <c r="D8" i="87"/>
  <c r="D9" i="88" s="1"/>
  <c r="D7" i="87"/>
  <c r="D8" i="88" s="1"/>
  <c r="D33" i="40"/>
  <c r="G36" i="82"/>
  <c r="G41" i="82"/>
  <c r="E31" i="42"/>
  <c r="D31" i="42"/>
  <c r="D29" i="42"/>
  <c r="D30" i="42"/>
  <c r="D23" i="42"/>
  <c r="D15" i="42"/>
  <c r="D14" i="42"/>
  <c r="D13" i="42"/>
  <c r="D11" i="42"/>
  <c r="D10" i="42"/>
  <c r="D9" i="42"/>
  <c r="D8" i="42"/>
  <c r="D7" i="42"/>
  <c r="E73" i="41"/>
  <c r="E72" i="41"/>
  <c r="E70" i="41"/>
  <c r="E69" i="41"/>
  <c r="E68" i="41"/>
  <c r="E67" i="41"/>
  <c r="E58" i="41"/>
  <c r="E55" i="41"/>
  <c r="E53" i="41"/>
  <c r="E51" i="41"/>
  <c r="E49" i="41"/>
  <c r="E46" i="41"/>
  <c r="E44" i="41"/>
  <c r="E43" i="41"/>
  <c r="E41" i="41"/>
  <c r="E30" i="41"/>
  <c r="E31" i="41"/>
  <c r="E32" i="41"/>
  <c r="E33" i="41"/>
  <c r="E34" i="41"/>
  <c r="E35" i="41"/>
  <c r="E36" i="41"/>
  <c r="E37" i="41"/>
  <c r="E29" i="41"/>
  <c r="E28" i="41"/>
  <c r="E27" i="41"/>
  <c r="E10" i="41"/>
  <c r="E11" i="41"/>
  <c r="E76" i="41"/>
  <c r="E75" i="41"/>
  <c r="D73" i="41"/>
  <c r="D70" i="41"/>
  <c r="D68" i="41"/>
  <c r="D67" i="41"/>
  <c r="D62" i="41"/>
  <c r="D58" i="41"/>
  <c r="D53" i="41"/>
  <c r="D41" i="41"/>
  <c r="D32" i="41"/>
  <c r="D28" i="41" s="1"/>
  <c r="D7" i="41"/>
  <c r="I29" i="87" l="1"/>
  <c r="I21" i="88" s="1"/>
  <c r="O27" i="89"/>
  <c r="D29" i="87"/>
  <c r="D6" i="42"/>
  <c r="D21" i="42"/>
  <c r="D32" i="42"/>
  <c r="E26" i="42"/>
  <c r="H41" i="82"/>
  <c r="H40" i="82"/>
  <c r="H30" i="82"/>
  <c r="H38" i="82"/>
  <c r="H37" i="82"/>
  <c r="H36" i="82"/>
  <c r="H35" i="82"/>
  <c r="H27" i="82"/>
  <c r="H26" i="82"/>
  <c r="H25" i="82"/>
  <c r="H24" i="82"/>
  <c r="H23" i="82"/>
  <c r="H22" i="82"/>
  <c r="H21" i="82"/>
  <c r="H20" i="82"/>
  <c r="H19" i="82"/>
  <c r="H12" i="82"/>
  <c r="H13" i="82"/>
  <c r="H14" i="82"/>
  <c r="H15" i="82"/>
  <c r="H16" i="82"/>
  <c r="H17" i="82"/>
  <c r="H18" i="82"/>
  <c r="H11" i="82"/>
  <c r="H10" i="82"/>
  <c r="H6" i="82"/>
  <c r="H7" i="82"/>
  <c r="H5" i="82"/>
  <c r="G40" i="82"/>
  <c r="D9" i="41" s="1"/>
  <c r="G37" i="82"/>
  <c r="G34" i="82"/>
  <c r="D8" i="41" s="1"/>
  <c r="G25" i="82"/>
  <c r="G22" i="82"/>
  <c r="G19" i="82"/>
  <c r="G10" i="82"/>
  <c r="G7" i="82"/>
  <c r="G6" i="82" s="1"/>
  <c r="G5" i="82" s="1"/>
  <c r="E3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30" i="40"/>
  <c r="E31" i="40"/>
  <c r="E13" i="40"/>
  <c r="D38" i="40"/>
  <c r="I13" i="87" s="1"/>
  <c r="I14" i="88" s="1"/>
  <c r="D32" i="40"/>
  <c r="E32" i="40" s="1"/>
  <c r="D12" i="40"/>
  <c r="O21" i="89" s="1"/>
  <c r="O26" i="89" s="1"/>
  <c r="E11" i="40"/>
  <c r="E10" i="40"/>
  <c r="E8" i="40"/>
  <c r="E7" i="40"/>
  <c r="D9" i="40"/>
  <c r="I7" i="87" s="1"/>
  <c r="I8" i="88" s="1"/>
  <c r="I6" i="87"/>
  <c r="I7" i="88" s="1"/>
  <c r="E6" i="83"/>
  <c r="E7" i="83"/>
  <c r="E8" i="83"/>
  <c r="E5" i="83"/>
  <c r="D4" i="83"/>
  <c r="D21" i="83" s="1"/>
  <c r="E21" i="83" s="1"/>
  <c r="E32" i="50"/>
  <c r="E29" i="50"/>
  <c r="E27" i="50"/>
  <c r="E26" i="50"/>
  <c r="E23" i="50"/>
  <c r="E25" i="50"/>
  <c r="E22" i="50"/>
  <c r="D32" i="50"/>
  <c r="D29" i="50"/>
  <c r="D26" i="50"/>
  <c r="D21" i="50"/>
  <c r="D28" i="50" s="1"/>
  <c r="E13" i="50"/>
  <c r="E14" i="50"/>
  <c r="E15" i="50"/>
  <c r="E16" i="50"/>
  <c r="E17" i="50"/>
  <c r="E18" i="50"/>
  <c r="E12" i="50"/>
  <c r="E11" i="50"/>
  <c r="E8" i="50"/>
  <c r="E9" i="50"/>
  <c r="E7" i="50"/>
  <c r="E5" i="50"/>
  <c r="E3" i="50"/>
  <c r="I31" i="87" l="1"/>
  <c r="D22" i="42"/>
  <c r="D20" i="42" s="1"/>
  <c r="D37" i="87"/>
  <c r="D21" i="88"/>
  <c r="D28" i="88" s="1"/>
  <c r="D30" i="88" s="1"/>
  <c r="I8" i="87"/>
  <c r="I9" i="88" s="1"/>
  <c r="E4" i="83"/>
  <c r="D37" i="40"/>
  <c r="E25" i="42"/>
  <c r="I15" i="87"/>
  <c r="D6" i="41"/>
  <c r="H34" i="82"/>
  <c r="G46" i="82"/>
  <c r="I5" i="88"/>
  <c r="D5" i="88"/>
  <c r="I5" i="87"/>
  <c r="D5" i="87"/>
  <c r="D2" i="50"/>
  <c r="D3" i="83"/>
  <c r="D4" i="40"/>
  <c r="G3" i="82"/>
  <c r="D4" i="41"/>
  <c r="I23" i="88" l="1"/>
  <c r="I28" i="88" s="1"/>
  <c r="I30" i="88" s="1"/>
  <c r="I37" i="87"/>
  <c r="D44" i="87"/>
  <c r="D51" i="87"/>
  <c r="I12" i="87"/>
  <c r="D36" i="40"/>
  <c r="D40" i="40" s="1"/>
  <c r="D19" i="42" s="1"/>
  <c r="D18" i="42" s="1"/>
  <c r="D28" i="42" s="1"/>
  <c r="I16" i="88"/>
  <c r="D6" i="87"/>
  <c r="I19" i="89"/>
  <c r="J20" i="89"/>
  <c r="I20" i="89"/>
  <c r="H20" i="89"/>
  <c r="H19" i="89"/>
  <c r="C32" i="50"/>
  <c r="N16" i="89"/>
  <c r="H55" i="88"/>
  <c r="J55" i="88"/>
  <c r="G55" i="88"/>
  <c r="C26" i="42"/>
  <c r="C68" i="41"/>
  <c r="I51" i="87" l="1"/>
  <c r="I44" i="87"/>
  <c r="I38" i="87"/>
  <c r="D33" i="42"/>
  <c r="I10" i="87"/>
  <c r="I13" i="88"/>
  <c r="D7" i="88"/>
  <c r="D17" i="88" s="1"/>
  <c r="D19" i="88" s="1"/>
  <c r="D31" i="88" s="1"/>
  <c r="D88" i="88" s="1"/>
  <c r="D16" i="87"/>
  <c r="D5" i="42"/>
  <c r="D12" i="42" s="1"/>
  <c r="D16" i="42" s="1"/>
  <c r="D66" i="41"/>
  <c r="C3" i="50"/>
  <c r="C21" i="50"/>
  <c r="E21" i="50" s="1"/>
  <c r="E28" i="50" s="1"/>
  <c r="D34" i="42" l="1"/>
  <c r="I11" i="88"/>
  <c r="I17" i="88" s="1"/>
  <c r="I19" i="88" s="1"/>
  <c r="I31" i="88" s="1"/>
  <c r="I88" i="88" s="1"/>
  <c r="I16" i="87"/>
  <c r="D24" i="87"/>
  <c r="D50" i="87"/>
  <c r="D52" i="87" s="1"/>
  <c r="D74" i="41"/>
  <c r="C10" i="40"/>
  <c r="C7" i="40"/>
  <c r="C16" i="41"/>
  <c r="I24" i="87" l="1"/>
  <c r="I50" i="87"/>
  <c r="I52" i="87" s="1"/>
  <c r="I60" i="87" s="1"/>
  <c r="I17" i="87"/>
  <c r="D60" i="87"/>
  <c r="H46" i="82"/>
  <c r="F10" i="82"/>
  <c r="F25" i="82"/>
  <c r="F7" i="82" s="1"/>
  <c r="I53" i="87" l="1"/>
  <c r="I61" i="87"/>
  <c r="H34" i="87"/>
  <c r="J34" i="87"/>
  <c r="G34" i="87"/>
  <c r="E19" i="41"/>
  <c r="E23" i="41"/>
  <c r="C41" i="41"/>
  <c r="B41" i="41"/>
  <c r="E40" i="41"/>
  <c r="C32" i="41"/>
  <c r="C9" i="41"/>
  <c r="E9" i="41" s="1"/>
  <c r="B12" i="40" l="1"/>
  <c r="B3" i="50"/>
  <c r="B16" i="41"/>
  <c r="B9" i="41"/>
  <c r="B8" i="41"/>
  <c r="B7" i="41"/>
  <c r="B6" i="41" s="1"/>
  <c r="F3" i="82"/>
  <c r="H3" i="82"/>
  <c r="E3" i="82"/>
  <c r="F19" i="82"/>
  <c r="F22" i="82"/>
  <c r="F37" i="82"/>
  <c r="F40" i="82"/>
  <c r="F6" i="82" l="1"/>
  <c r="F34" i="82"/>
  <c r="B5" i="89"/>
  <c r="H21" i="89"/>
  <c r="I21" i="89"/>
  <c r="H7" i="89"/>
  <c r="F5" i="82" l="1"/>
  <c r="C8" i="41"/>
  <c r="E8" i="41" s="1"/>
  <c r="F46" i="82"/>
  <c r="C7" i="41" l="1"/>
  <c r="E7" i="41" s="1"/>
  <c r="N34" i="89"/>
  <c r="N5" i="89"/>
  <c r="M6" i="89"/>
  <c r="K6" i="89"/>
  <c r="L6" i="89"/>
  <c r="H6" i="89"/>
  <c r="J6" i="89"/>
  <c r="N7" i="89"/>
  <c r="C2" i="50" l="1"/>
  <c r="E2" i="50"/>
  <c r="E40" i="82" l="1"/>
  <c r="E37" i="82"/>
  <c r="E34" i="82" s="1"/>
  <c r="E22" i="82"/>
  <c r="E25" i="82"/>
  <c r="E19" i="82"/>
  <c r="E10" i="82"/>
  <c r="E7" i="82" s="1"/>
  <c r="E6" i="82" l="1"/>
  <c r="E5" i="82" s="1"/>
  <c r="E46" i="82" l="1"/>
  <c r="C5" i="88" l="1"/>
  <c r="H5" i="88" s="1"/>
  <c r="E5" i="88"/>
  <c r="J5" i="88" s="1"/>
  <c r="B5" i="88"/>
  <c r="G5" i="88" s="1"/>
  <c r="C5" i="87"/>
  <c r="H5" i="87" s="1"/>
  <c r="E5" i="87"/>
  <c r="J5" i="87" s="1"/>
  <c r="B5" i="87"/>
  <c r="G5" i="87" s="1"/>
  <c r="C3" i="83"/>
  <c r="E3" i="83"/>
  <c r="B3" i="83"/>
  <c r="C4" i="40"/>
  <c r="E4" i="40"/>
  <c r="B4" i="40"/>
  <c r="C4" i="41"/>
  <c r="E4" i="41"/>
  <c r="B4" i="41"/>
  <c r="H15" i="88" l="1"/>
  <c r="H87" i="88"/>
  <c r="H76" i="88"/>
  <c r="H78" i="88" s="1"/>
  <c r="C76" i="88"/>
  <c r="C78" i="88" s="1"/>
  <c r="C64" i="88"/>
  <c r="H64" i="88" s="1"/>
  <c r="H46" i="88"/>
  <c r="H48" i="88" s="1"/>
  <c r="H34" i="88"/>
  <c r="C38" i="88"/>
  <c r="C48" i="88" s="1"/>
  <c r="C34" i="88"/>
  <c r="C23" i="88"/>
  <c r="C82" i="88" s="1"/>
  <c r="C84" i="88" s="1"/>
  <c r="C87" i="88" s="1"/>
  <c r="H32" i="87"/>
  <c r="C41" i="87"/>
  <c r="C59" i="87" s="1"/>
  <c r="H56" i="87"/>
  <c r="C56" i="87"/>
  <c r="H49" i="87"/>
  <c r="C49" i="87"/>
  <c r="H28" i="87"/>
  <c r="C28" i="87"/>
  <c r="H11" i="87"/>
  <c r="H12" i="88" s="1"/>
  <c r="H9" i="87"/>
  <c r="H10" i="88" s="1"/>
  <c r="C8" i="87"/>
  <c r="C9" i="88" s="1"/>
  <c r="C25" i="42"/>
  <c r="C29" i="42"/>
  <c r="C30" i="42"/>
  <c r="C23" i="87"/>
  <c r="C20" i="87" s="1"/>
  <c r="C58" i="87" s="1"/>
  <c r="C55" i="87"/>
  <c r="C54" i="87" s="1"/>
  <c r="C62" i="41"/>
  <c r="C58" i="41"/>
  <c r="C53" i="41"/>
  <c r="C28" i="41"/>
  <c r="C30" i="87" l="1"/>
  <c r="C22" i="88" s="1"/>
  <c r="C51" i="88" s="1"/>
  <c r="C58" i="88" s="1"/>
  <c r="C61" i="88" s="1"/>
  <c r="C7" i="87"/>
  <c r="C8" i="88" s="1"/>
  <c r="C67" i="41"/>
  <c r="C19" i="87" s="1"/>
  <c r="C18" i="87" s="1"/>
  <c r="C70" i="41"/>
  <c r="C29" i="88" s="1"/>
  <c r="H58" i="88"/>
  <c r="H61" i="88" s="1"/>
  <c r="C57" i="87"/>
  <c r="H15" i="87"/>
  <c r="H16" i="88" s="1"/>
  <c r="C14" i="42" l="1"/>
  <c r="C13" i="42"/>
  <c r="C40" i="87" s="1"/>
  <c r="C39" i="87" s="1"/>
  <c r="C18" i="88"/>
  <c r="C73" i="41"/>
  <c r="C21" i="41"/>
  <c r="C15" i="42" l="1"/>
  <c r="C6" i="41"/>
  <c r="E6" i="41" s="1"/>
  <c r="C29" i="87"/>
  <c r="C26" i="50"/>
  <c r="C29" i="50"/>
  <c r="E38" i="40"/>
  <c r="C38" i="40"/>
  <c r="H13" i="87" s="1"/>
  <c r="H14" i="88" s="1"/>
  <c r="C32" i="40"/>
  <c r="C12" i="40"/>
  <c r="C9" i="40"/>
  <c r="C6" i="40"/>
  <c r="C11" i="42"/>
  <c r="C10" i="42"/>
  <c r="C9" i="42"/>
  <c r="C8" i="42"/>
  <c r="C7" i="42"/>
  <c r="C6" i="42"/>
  <c r="E12" i="40" l="1"/>
  <c r="C5" i="41"/>
  <c r="H31" i="87"/>
  <c r="H23" i="88" s="1"/>
  <c r="C31" i="42"/>
  <c r="H19" i="87"/>
  <c r="H18" i="87" s="1"/>
  <c r="H55" i="87" s="1"/>
  <c r="H54" i="87" s="1"/>
  <c r="H18" i="88"/>
  <c r="C23" i="42"/>
  <c r="C21" i="42"/>
  <c r="H29" i="87"/>
  <c r="H37" i="87" s="1"/>
  <c r="H44" i="87" s="1"/>
  <c r="H6" i="87"/>
  <c r="H7" i="87"/>
  <c r="H8" i="88" s="1"/>
  <c r="H8" i="87"/>
  <c r="H9" i="88" s="1"/>
  <c r="C37" i="87"/>
  <c r="C21" i="88"/>
  <c r="C28" i="88" s="1"/>
  <c r="C30" i="88" s="1"/>
  <c r="C4" i="83"/>
  <c r="C66" i="41" l="1"/>
  <c r="E66" i="41" s="1"/>
  <c r="E5" i="42"/>
  <c r="H38" i="87"/>
  <c r="E36" i="40"/>
  <c r="C5" i="42"/>
  <c r="C6" i="87"/>
  <c r="C16" i="87" s="1"/>
  <c r="C32" i="42"/>
  <c r="C74" i="41"/>
  <c r="E74" i="41" s="1"/>
  <c r="C22" i="42"/>
  <c r="C20" i="42" s="1"/>
  <c r="C28" i="50"/>
  <c r="H21" i="88"/>
  <c r="H28" i="88" s="1"/>
  <c r="H30" i="88" s="1"/>
  <c r="H7" i="88"/>
  <c r="C44" i="87"/>
  <c r="C51" i="87"/>
  <c r="E37" i="40"/>
  <c r="C21" i="83"/>
  <c r="C37" i="40"/>
  <c r="E40" i="40" l="1"/>
  <c r="E19" i="42" s="1"/>
  <c r="C7" i="88"/>
  <c r="C17" i="88" s="1"/>
  <c r="C19" i="88" s="1"/>
  <c r="C31" i="88" s="1"/>
  <c r="C88" i="88" s="1"/>
  <c r="C12" i="42"/>
  <c r="C16" i="42" s="1"/>
  <c r="C24" i="87"/>
  <c r="C50" i="87"/>
  <c r="C52" i="87" s="1"/>
  <c r="C60" i="87" s="1"/>
  <c r="H51" i="87"/>
  <c r="C36" i="40"/>
  <c r="C40" i="40" s="1"/>
  <c r="H12" i="87"/>
  <c r="H10" i="87" l="1"/>
  <c r="H13" i="88"/>
  <c r="C19" i="42"/>
  <c r="C18" i="42" s="1"/>
  <c r="C28" i="42" s="1"/>
  <c r="E28" i="42" s="1"/>
  <c r="H11" i="88" l="1"/>
  <c r="H17" i="88" s="1"/>
  <c r="H19" i="88" s="1"/>
  <c r="H31" i="88" s="1"/>
  <c r="H88" i="88" s="1"/>
  <c r="H16" i="87"/>
  <c r="C33" i="42"/>
  <c r="E33" i="42" s="1"/>
  <c r="C34" i="42" l="1"/>
  <c r="H24" i="87"/>
  <c r="H50" i="87"/>
  <c r="H52" i="87" s="1"/>
  <c r="H60" i="87" s="1"/>
  <c r="H17" i="87"/>
  <c r="H61" i="87" l="1"/>
  <c r="H53" i="87"/>
  <c r="N24" i="89" l="1"/>
  <c r="E18" i="42" l="1"/>
  <c r="B21" i="50" l="1"/>
  <c r="B38" i="40"/>
  <c r="B9" i="40"/>
  <c r="B6" i="40"/>
  <c r="B32" i="41"/>
  <c r="B2" i="50"/>
  <c r="B22" i="41" l="1"/>
  <c r="B28" i="41"/>
  <c r="B53" i="41"/>
  <c r="B58" i="41"/>
  <c r="B62" i="41"/>
  <c r="B30" i="87" l="1"/>
  <c r="E9" i="42"/>
  <c r="B21" i="41"/>
  <c r="E22" i="41"/>
  <c r="E21" i="41" s="1"/>
  <c r="E30" i="87"/>
  <c r="E22" i="88" s="1"/>
  <c r="G18" i="88"/>
  <c r="E64" i="88"/>
  <c r="J64" i="88" s="1"/>
  <c r="G58" i="88"/>
  <c r="E23" i="88"/>
  <c r="E52" i="88" s="1"/>
  <c r="E58" i="88" l="1"/>
  <c r="E61" i="88" s="1"/>
  <c r="E82" i="88"/>
  <c r="B26" i="89" l="1"/>
  <c r="E56" i="87"/>
  <c r="E55" i="87"/>
  <c r="E11" i="42" l="1"/>
  <c r="E10" i="42"/>
  <c r="E6" i="42"/>
  <c r="O14" i="89" s="1"/>
  <c r="E7" i="42"/>
  <c r="E21" i="42" l="1"/>
  <c r="J15" i="87"/>
  <c r="E29" i="88" l="1"/>
  <c r="E14" i="42" l="1"/>
  <c r="E13" i="42" l="1"/>
  <c r="E22" i="42"/>
  <c r="B30" i="89"/>
  <c r="E15" i="42" l="1"/>
  <c r="B10" i="89" l="1"/>
  <c r="E29" i="87" l="1"/>
  <c r="J56" i="87"/>
  <c r="B56" i="87"/>
  <c r="B55" i="87"/>
  <c r="E7" i="87"/>
  <c r="B64" i="88" l="1"/>
  <c r="G64" i="88" s="1"/>
  <c r="E34" i="88"/>
  <c r="J34" i="88" s="1"/>
  <c r="B34" i="88"/>
  <c r="G34" i="88" s="1"/>
  <c r="J15" i="88"/>
  <c r="G15" i="88"/>
  <c r="J32" i="87"/>
  <c r="G32" i="87"/>
  <c r="E21" i="88"/>
  <c r="J7" i="87"/>
  <c r="J8" i="88" s="1"/>
  <c r="G7" i="87"/>
  <c r="G8" i="88" s="1"/>
  <c r="J6" i="87"/>
  <c r="J7" i="88" s="1"/>
  <c r="G6" i="87"/>
  <c r="J9" i="87"/>
  <c r="J10" i="88" s="1"/>
  <c r="G9" i="87"/>
  <c r="G10" i="88" s="1"/>
  <c r="J11" i="87"/>
  <c r="J12" i="88" s="1"/>
  <c r="G11" i="87"/>
  <c r="G12" i="88" s="1"/>
  <c r="G71" i="88" s="1"/>
  <c r="J16" i="88"/>
  <c r="G19" i="87"/>
  <c r="B23" i="87"/>
  <c r="E19" i="87"/>
  <c r="E18" i="88" s="1"/>
  <c r="E8" i="88"/>
  <c r="J8" i="87"/>
  <c r="J9" i="88" s="1"/>
  <c r="E49" i="87"/>
  <c r="J49" i="87" s="1"/>
  <c r="B49" i="87"/>
  <c r="G49" i="87" s="1"/>
  <c r="E28" i="87"/>
  <c r="J28" i="87" s="1"/>
  <c r="B28" i="87"/>
  <c r="G28" i="87" s="1"/>
  <c r="E28" i="88" l="1"/>
  <c r="E30" i="88" s="1"/>
  <c r="G7" i="88"/>
  <c r="J18" i="88"/>
  <c r="J19" i="87"/>
  <c r="G13" i="87"/>
  <c r="G14" i="88" s="1"/>
  <c r="E84" i="88" l="1"/>
  <c r="E87" i="88"/>
  <c r="G29" i="87"/>
  <c r="G21" i="88" s="1"/>
  <c r="B21" i="42"/>
  <c r="G31" i="87"/>
  <c r="G23" i="88" s="1"/>
  <c r="B22" i="42"/>
  <c r="J29" i="87"/>
  <c r="J13" i="87"/>
  <c r="J21" i="88" l="1"/>
  <c r="G87" i="88"/>
  <c r="G37" i="87"/>
  <c r="G28" i="88"/>
  <c r="J31" i="87"/>
  <c r="J23" i="88" s="1"/>
  <c r="M30" i="89"/>
  <c r="N19" i="89"/>
  <c r="J37" i="87" l="1"/>
  <c r="J51" i="87" s="1"/>
  <c r="J28" i="88"/>
  <c r="B38" i="88"/>
  <c r="B48" i="88" s="1"/>
  <c r="J46" i="88"/>
  <c r="J48" i="88" s="1"/>
  <c r="E38" i="88"/>
  <c r="E48" i="88" s="1"/>
  <c r="J54" i="88"/>
  <c r="N6" i="89"/>
  <c r="J87" i="88" l="1"/>
  <c r="E41" i="87" l="1"/>
  <c r="E59" i="87" s="1"/>
  <c r="E37" i="87"/>
  <c r="E51" i="87" s="1"/>
  <c r="E23" i="87" l="1"/>
  <c r="E20" i="87" s="1"/>
  <c r="J14" i="88" l="1"/>
  <c r="E8" i="42" l="1"/>
  <c r="O10" i="89" s="1"/>
  <c r="E8" i="87"/>
  <c r="J18" i="87"/>
  <c r="J58" i="88" l="1"/>
  <c r="J61" i="88" s="1"/>
  <c r="G8" i="87" l="1"/>
  <c r="G9" i="88" l="1"/>
  <c r="J30" i="88" l="1"/>
  <c r="J44" i="87" l="1"/>
  <c r="E40" i="87" l="1"/>
  <c r="E39" i="87" s="1"/>
  <c r="E44" i="87" s="1"/>
  <c r="N32" i="89" l="1"/>
  <c r="K30" i="89"/>
  <c r="I30" i="89"/>
  <c r="G30" i="89"/>
  <c r="F30" i="89"/>
  <c r="E30" i="89"/>
  <c r="D30" i="89"/>
  <c r="C30" i="89"/>
  <c r="N29" i="89"/>
  <c r="N28" i="89"/>
  <c r="L30" i="89"/>
  <c r="J30" i="89"/>
  <c r="H30" i="89"/>
  <c r="L26" i="89"/>
  <c r="L31" i="89" s="1"/>
  <c r="H26" i="89"/>
  <c r="F26" i="89"/>
  <c r="E26" i="89"/>
  <c r="D26" i="89"/>
  <c r="C26" i="89"/>
  <c r="N25" i="89"/>
  <c r="J26" i="89"/>
  <c r="N23" i="89"/>
  <c r="N22" i="89"/>
  <c r="N21" i="89"/>
  <c r="N20" i="89"/>
  <c r="M26" i="89"/>
  <c r="K26" i="89"/>
  <c r="I26" i="89"/>
  <c r="I31" i="89" s="1"/>
  <c r="M14" i="89"/>
  <c r="L14" i="89"/>
  <c r="K14" i="89"/>
  <c r="J14" i="89"/>
  <c r="I14" i="89"/>
  <c r="H14" i="89"/>
  <c r="G14" i="89"/>
  <c r="F14" i="89"/>
  <c r="E14" i="89"/>
  <c r="D14" i="89"/>
  <c r="C14" i="89"/>
  <c r="B14" i="89"/>
  <c r="N13" i="89"/>
  <c r="N12" i="89"/>
  <c r="N11" i="89"/>
  <c r="F10" i="89"/>
  <c r="E10" i="89"/>
  <c r="D10" i="89"/>
  <c r="C10" i="89"/>
  <c r="N9" i="89"/>
  <c r="N8" i="89"/>
  <c r="M10" i="89"/>
  <c r="L10" i="89"/>
  <c r="K10" i="89"/>
  <c r="J10" i="89"/>
  <c r="I10" i="89"/>
  <c r="H10" i="89"/>
  <c r="G10" i="89"/>
  <c r="G59" i="88"/>
  <c r="G61" i="88" s="1"/>
  <c r="B59" i="88"/>
  <c r="G46" i="88"/>
  <c r="G48" i="88" s="1"/>
  <c r="B10" i="88"/>
  <c r="B41" i="87"/>
  <c r="G39" i="87"/>
  <c r="G56" i="87" s="1"/>
  <c r="B31" i="87"/>
  <c r="B23" i="88" s="1"/>
  <c r="B22" i="88"/>
  <c r="G22" i="87"/>
  <c r="B21" i="87"/>
  <c r="N26" i="89" l="1"/>
  <c r="H15" i="89"/>
  <c r="H18" i="89" s="1"/>
  <c r="L15" i="89"/>
  <c r="L18" i="89" s="1"/>
  <c r="G15" i="89"/>
  <c r="G18" i="89" s="1"/>
  <c r="I15" i="89"/>
  <c r="I18" i="89" s="1"/>
  <c r="K15" i="89"/>
  <c r="K18" i="89" s="1"/>
  <c r="M15" i="89"/>
  <c r="M18" i="89" s="1"/>
  <c r="B5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1" i="89"/>
  <c r="D33" i="89" s="1"/>
  <c r="F31" i="89"/>
  <c r="F33" i="89" s="1"/>
  <c r="J31" i="89"/>
  <c r="J33" i="89" s="1"/>
  <c r="L33" i="89"/>
  <c r="I33" i="89"/>
  <c r="H31" i="89"/>
  <c r="E31" i="89"/>
  <c r="E33" i="89" s="1"/>
  <c r="C31" i="89"/>
  <c r="C33" i="89" s="1"/>
  <c r="J15" i="89"/>
  <c r="J18" i="89" s="1"/>
  <c r="G30" i="88"/>
  <c r="B20" i="87"/>
  <c r="B58" i="87" s="1"/>
  <c r="K31" i="89"/>
  <c r="K33" i="89" s="1"/>
  <c r="M31" i="89"/>
  <c r="N10" i="89"/>
  <c r="B15" i="89"/>
  <c r="G26" i="89"/>
  <c r="N27" i="89"/>
  <c r="B31" i="89"/>
  <c r="B33" i="89" s="1"/>
  <c r="B59" i="87"/>
  <c r="G18" i="87"/>
  <c r="H33" i="89" l="1"/>
  <c r="N31" i="89"/>
  <c r="B58" i="88"/>
  <c r="B61" i="88" s="1"/>
  <c r="B18" i="89"/>
  <c r="B35" i="89"/>
  <c r="G55" i="87"/>
  <c r="G54" i="87" s="1"/>
  <c r="M33" i="89"/>
  <c r="B57" i="87"/>
  <c r="N15" i="89"/>
  <c r="G31" i="89"/>
  <c r="G33" i="89" s="1"/>
  <c r="G51" i="87"/>
  <c r="G44" i="87"/>
  <c r="N33" i="89" l="1"/>
  <c r="J38" i="87"/>
  <c r="N35" i="89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J55" i="87"/>
  <c r="J54" i="87" s="1"/>
  <c r="B32" i="40" l="1"/>
  <c r="E58" i="87" l="1"/>
  <c r="E57" i="87" l="1"/>
  <c r="B70" i="41"/>
  <c r="B14" i="42" l="1"/>
  <c r="B29" i="88"/>
  <c r="B25" i="42" l="1"/>
  <c r="G15" i="87" s="1"/>
  <c r="G16" i="88" s="1"/>
  <c r="B31" i="42"/>
  <c r="E32" i="42" s="1"/>
  <c r="B30" i="42"/>
  <c r="B29" i="42"/>
  <c r="B29" i="50"/>
  <c r="B67" i="41"/>
  <c r="B19" i="87" l="1"/>
  <c r="B13" i="42"/>
  <c r="E18" i="87"/>
  <c r="E54" i="87" s="1"/>
  <c r="B8" i="87"/>
  <c r="B9" i="88" s="1"/>
  <c r="E9" i="88" s="1"/>
  <c r="B32" i="42"/>
  <c r="B11" i="42"/>
  <c r="B9" i="42"/>
  <c r="B73" i="41"/>
  <c r="B6" i="42" l="1"/>
  <c r="B29" i="87"/>
  <c r="B40" i="87"/>
  <c r="B39" i="87" s="1"/>
  <c r="B15" i="42"/>
  <c r="B18" i="88"/>
  <c r="B18" i="87"/>
  <c r="B54" i="87" s="1"/>
  <c r="B7" i="87"/>
  <c r="B8" i="88" s="1"/>
  <c r="B8" i="42"/>
  <c r="N17" i="89" l="1"/>
  <c r="B21" i="88"/>
  <c r="B37" i="87"/>
  <c r="B7" i="42"/>
  <c r="N18" i="89" l="1"/>
  <c r="B28" i="88"/>
  <c r="B30" i="88" s="1"/>
  <c r="B84" i="88"/>
  <c r="B87" i="88" s="1"/>
  <c r="B51" i="87"/>
  <c r="B44" i="87"/>
  <c r="G38" i="87"/>
  <c r="B26" i="50"/>
  <c r="B28" i="50" s="1"/>
  <c r="B4" i="83"/>
  <c r="B37" i="40" s="1"/>
  <c r="E23" i="42" l="1"/>
  <c r="B21" i="83"/>
  <c r="B23" i="42"/>
  <c r="B20" i="42" s="1"/>
  <c r="E20" i="42" l="1"/>
  <c r="O30" i="89"/>
  <c r="O31" i="89" s="1"/>
  <c r="O33" i="89" s="1"/>
  <c r="G12" i="87"/>
  <c r="B36" i="40"/>
  <c r="J12" i="87" l="1"/>
  <c r="G13" i="88"/>
  <c r="G10" i="87"/>
  <c r="G16" i="87" s="1"/>
  <c r="G24" i="87" s="1"/>
  <c r="B40" i="40"/>
  <c r="B19" i="42" l="1"/>
  <c r="B18" i="42" s="1"/>
  <c r="G11" i="88"/>
  <c r="J13" i="88"/>
  <c r="J10" i="87"/>
  <c r="G17" i="88" l="1"/>
  <c r="G50" i="87"/>
  <c r="G52" i="87" s="1"/>
  <c r="G60" i="87" s="1"/>
  <c r="J11" i="88"/>
  <c r="J16" i="87"/>
  <c r="J24" i="87" l="1"/>
  <c r="J50" i="87"/>
  <c r="J52" i="87" s="1"/>
  <c r="J60" i="87" s="1"/>
  <c r="G76" i="88"/>
  <c r="G78" i="88" s="1"/>
  <c r="G19" i="88"/>
  <c r="G31" i="88" s="1"/>
  <c r="G88" i="88" s="1"/>
  <c r="J17" i="88"/>
  <c r="J19" i="88" s="1"/>
  <c r="J31" i="88" s="1"/>
  <c r="J88" i="88" s="1"/>
  <c r="J76" i="88"/>
  <c r="J78" i="88" s="1"/>
  <c r="O15" i="89" l="1"/>
  <c r="O18" i="89" s="1"/>
  <c r="O35" i="89" s="1"/>
  <c r="B28" i="42"/>
  <c r="B10" i="42"/>
  <c r="B5" i="41" l="1"/>
  <c r="E12" i="42" s="1"/>
  <c r="E16" i="42" s="1"/>
  <c r="B33" i="42"/>
  <c r="E34" i="42" l="1"/>
  <c r="E6" i="87"/>
  <c r="E7" i="88" s="1"/>
  <c r="E17" i="88" s="1"/>
  <c r="E19" i="88" s="1"/>
  <c r="B5" i="42"/>
  <c r="B12" i="42" s="1"/>
  <c r="B16" i="42" s="1"/>
  <c r="B6" i="87"/>
  <c r="B66" i="41"/>
  <c r="E16" i="87"/>
  <c r="E24" i="87" s="1"/>
  <c r="B74" i="41" l="1"/>
  <c r="B7" i="88"/>
  <c r="B16" i="87"/>
  <c r="E76" i="88"/>
  <c r="E78" i="88" s="1"/>
  <c r="E50" i="87"/>
  <c r="E52" i="87" s="1"/>
  <c r="E60" i="87" s="1"/>
  <c r="J17" i="87"/>
  <c r="B34" i="42"/>
  <c r="B24" i="87" l="1"/>
  <c r="B50" i="87"/>
  <c r="B52" i="87" s="1"/>
  <c r="G17" i="87"/>
  <c r="B76" i="88"/>
  <c r="B78" i="88" s="1"/>
  <c r="B17" i="88"/>
  <c r="B19" i="88" s="1"/>
  <c r="B31" i="88" s="1"/>
  <c r="B88" i="88" s="1"/>
  <c r="J61" i="87"/>
  <c r="J53" i="87"/>
  <c r="B60" i="87" l="1"/>
  <c r="G61" i="87" s="1"/>
  <c r="G53" i="87"/>
  <c r="E31" i="88"/>
  <c r="E88" i="88" s="1"/>
</calcChain>
</file>

<file path=xl/sharedStrings.xml><?xml version="1.0" encoding="utf-8"?>
<sst xmlns="http://schemas.openxmlformats.org/spreadsheetml/2006/main" count="491" uniqueCount="357">
  <si>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</si>
  <si>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</si>
  <si>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</si>
  <si>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</si>
  <si>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</si>
  <si>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</si>
  <si>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</si>
  <si>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</si>
  <si>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</si>
  <si>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</si>
  <si>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</si>
  <si>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</si>
  <si>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</si>
  <si>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</si>
  <si>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</si>
  <si>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</si>
  <si>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</si>
  <si>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</si>
  <si>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</si>
  <si>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</si>
  <si>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</si>
  <si>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</si>
  <si>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</si>
  <si>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</si>
  <si>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</si>
  <si>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</si>
  <si>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</si>
  <si>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</si>
  <si>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</si>
  <si>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</si>
  <si>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</si>
  <si>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</si>
  <si>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</si>
  <si>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</si>
  <si>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</si>
  <si>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</si>
  <si>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</si>
  <si>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</si>
  <si>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</si>
  <si>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</si>
  <si>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</si>
  <si>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</si>
  <si>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</si>
  <si>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</si>
  <si>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</si>
  <si>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</si>
  <si>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</si>
  <si>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</si>
  <si>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</si>
  <si>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</si>
  <si>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</si>
  <si>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</si>
  <si>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</si>
  <si>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</si>
  <si>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</si>
  <si>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</si>
  <si>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</si>
  <si>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</si>
  <si>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</si>
  <si>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</si>
  <si>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</si>
  <si>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</si>
  <si>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</si>
  <si>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</si>
  <si>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</si>
  <si>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</si>
  <si>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</si>
  <si>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</si>
  <si>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</si>
  <si>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</si>
  <si>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</si>
  <si>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</si>
  <si>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</si>
  <si>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</si>
  <si>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</si>
  <si>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</si>
  <si>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</si>
  <si>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</si>
  <si>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</si>
  <si>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</si>
  <si>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</si>
  <si>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</si>
  <si>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</si>
  <si>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</si>
  <si>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</si>
  <si>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</si>
  <si>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</si>
  <si>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</si>
  <si>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</si>
  <si>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</si>
  <si>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</si>
  <si>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</si>
  <si>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</si>
  <si>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</si>
  <si>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</si>
  <si>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</si>
  <si>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</si>
  <si>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</si>
  <si>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</si>
  <si>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</si>
  <si>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</si>
  <si>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</si>
  <si>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</si>
  <si>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</si>
  <si>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</si>
  <si>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</si>
  <si>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</si>
  <si>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</si>
  <si>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</si>
  <si>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</si>
  <si>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</si>
  <si>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</si>
  <si>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</si>
  <si>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</si>
  <si>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</si>
  <si>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</si>
  <si>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</si>
  <si>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</si>
  <si>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</si>
  <si>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</si>
  <si>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</si>
  <si>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</si>
  <si>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</si>
  <si>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</si>
  <si>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</si>
  <si>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</si>
  <si>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</si>
  <si>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</si>
  <si>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</si>
  <si>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</si>
  <si>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</si>
  <si>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</si>
  <si>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</si>
  <si>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</si>
  <si>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</si>
  <si>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</si>
  <si>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</si>
  <si>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</si>
  <si>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</si>
  <si>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</si>
  <si>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</si>
  <si>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</si>
  <si>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</si>
  <si>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</si>
  <si>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</si>
  <si>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</si>
  <si>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</si>
  <si>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</si>
  <si>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</si>
  <si>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</si>
  <si>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</si>
  <si>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</si>
  <si>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</si>
  <si>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</si>
  <si>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</si>
  <si>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</si>
  <si>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</si>
  <si>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</si>
  <si>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</si>
  <si>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</si>
  <si>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</si>
  <si>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</si>
  <si>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</si>
  <si>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</si>
  <si>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</si>
  <si>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9. Betét vásárlás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</si>
  <si>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</si>
  <si>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</si>
  <si>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</si>
  <si>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</si>
  <si>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</si>
  <si>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</si>
  <si>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</si>
  <si>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</si>
  <si>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</si>
  <si>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</si>
  <si>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</si>
  <si>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</si>
  <si>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</si>
  <si>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</si>
  <si>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</si>
  <si>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</si>
  <si>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</si>
  <si>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</si>
  <si>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</si>
  <si>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</si>
  <si>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</si>
  <si>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</si>
  <si>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</si>
  <si>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</si>
  <si>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</si>
  <si>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</si>
  <si>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</si>
  <si>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</si>
  <si>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</si>
  <si>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</si>
  <si>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</si>
  <si>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</si>
  <si>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</si>
  <si>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</si>
  <si>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</si>
  <si>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</si>
  <si>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</si>
  <si>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</si>
  <si>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</si>
  <si>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</si>
  <si>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</si>
  <si>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</si>
  <si>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</si>
  <si>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</si>
  <si>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</si>
  <si>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</si>
  <si>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</si>
  <si>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</si>
  <si>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</si>
  <si>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</si>
  <si>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</si>
  <si>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</si>
  <si>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</si>
  <si>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</si>
  <si>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</si>
  <si>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</si>
  <si>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</si>
  <si>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</si>
  <si>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</si>
  <si>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</si>
  <si>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</si>
  <si>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</si>
  <si>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</si>
  <si>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</si>
  <si>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</si>
  <si>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</si>
  <si>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</si>
  <si>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</si>
  <si>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</si>
  <si>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</si>
  <si>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</si>
  <si>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</si>
  <si>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</si>
  <si>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</si>
  <si>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</si>
  <si>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</si>
  <si>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</si>
  <si>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</si>
  <si>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</si>
  <si>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</si>
  <si>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</si>
  <si>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</si>
  <si>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</si>
  <si>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</si>
  <si>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</si>
  <si>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</si>
  <si>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</si>
  <si>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</si>
  <si>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</si>
  <si>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</si>
  <si>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</si>
  <si>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</si>
  <si>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</si>
  <si>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</si>
  <si>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</si>
  <si>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</si>
  <si>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</si>
  <si>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</si>
  <si>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</si>
  <si>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</si>
  <si>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</si>
  <si>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</si>
  <si>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</si>
  <si>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</si>
  <si>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</si>
  <si>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</si>
  <si>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</si>
  <si>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</si>
  <si>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</si>
  <si>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</si>
  <si>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</si>
  <si>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</si>
  <si>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</si>
  <si>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</si>
  <si>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</si>
  <si>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</si>
  <si>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</si>
  <si>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</si>
  <si>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</si>
  <si>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</si>
  <si>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</si>
  <si>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</si>
  <si>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</si>
  <si>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</si>
  <si>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</si>
  <si>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</si>
  <si>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</si>
  <si>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</si>
  <si>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</si>
  <si>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</si>
  <si>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</si>
  <si>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</si>
  <si>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</si>
  <si>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</si>
  <si>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</si>
  <si>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 xml:space="preserve">      EFOP Humán közszolgáltatások fejlesztése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</si>
  <si>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</si>
  <si>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</si>
  <si>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</si>
  <si>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</si>
  <si>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</si>
  <si>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</si>
  <si>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</si>
  <si>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Ingatlanok beszerzése</t>
  </si>
  <si>
    <t xml:space="preserve">      Diákmunka támogatás</t>
  </si>
  <si>
    <t xml:space="preserve">2. Munkaadót terhelő járulékok </t>
  </si>
  <si>
    <t>Önkormányzatok szociális célú tüzelőanyag vásárlásához kapcsolódó támogatása</t>
  </si>
  <si>
    <t>Közvetített szolgáltatások</t>
  </si>
  <si>
    <t>Az Önkormányzat működési bevételei és kiadásai 2020. év</t>
  </si>
  <si>
    <t xml:space="preserve"> Az Önkormányzat felhalmozási bevételei és kiadásai  2020. év</t>
  </si>
  <si>
    <t>Bevétele és kiadások mérlege 2020. év</t>
  </si>
  <si>
    <t xml:space="preserve"> Az Önkormányzat kötelező feladatok bevételei és kiadásai 2020.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</si>
  <si>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2020.</t>
    </r>
  </si>
  <si>
    <t>Forgalomirányító tükör Vazul u.</t>
  </si>
  <si>
    <t>ÁLLAMI TÁMOGATÁSOK 2020. ÉV</t>
  </si>
  <si>
    <t>MŰKÖDÉSI KIADÁSOK 2020. ÉV</t>
  </si>
  <si>
    <t>FELHALMOZÁSI KIADÁSOK 2020. ÉV</t>
  </si>
  <si>
    <t xml:space="preserve"> Az Önkormányzat önként vállalt feladatok bevételei és kiadásai  2020. év</t>
  </si>
  <si>
    <t xml:space="preserve"> Az Önkormányzat állami (államigazgatási) feladatok bevételei és kiadásai  2020. év</t>
  </si>
  <si>
    <t>Új telkek áramellátása és közvilágítás kiépítése (András utca)</t>
  </si>
  <si>
    <t>Vászolyi értéktár - településünk egyedi értékei</t>
  </si>
  <si>
    <t>Népház színad lépcső beszerzés</t>
  </si>
  <si>
    <t>Ingatlan visszavásárlás - 216/42 hrsz.</t>
  </si>
  <si>
    <t>Államháztartáson belüli megelőlegezés visszafizetése</t>
  </si>
  <si>
    <t>Hitel- kölcsön törlesztés</t>
  </si>
  <si>
    <t>Vászoly 204/1-7 hrsz. telkek útburkolat kialakítása</t>
  </si>
  <si>
    <t>8. Hitel- kölcsön törlesztés</t>
  </si>
  <si>
    <t>10. Forgatási célú értékpapír vásárlás</t>
  </si>
  <si>
    <t>6. Forgatási célú értékpapír beváltása</t>
  </si>
  <si>
    <t>8. Államháztartáson belüli megelőlegezések</t>
  </si>
  <si>
    <t>7. Államháztartáson belüli megelőlegezés visszafizetése</t>
  </si>
  <si>
    <t>2. Felhalmozási bevételek</t>
  </si>
  <si>
    <t>6. Államháztartáson belüli megelőlegezés visszafizetése</t>
  </si>
  <si>
    <t>2020. évi eredeti előirányzat</t>
  </si>
  <si>
    <t>I. Módosítás</t>
  </si>
  <si>
    <t>Eltérés</t>
  </si>
  <si>
    <t>Céltartalék</t>
  </si>
  <si>
    <t>Parkolóvilágítás korszerűsítése 27/2020. (VI. 15.)</t>
  </si>
  <si>
    <t>Előző évi közfoglalkoztatási támogatás visszafizetési kötelezettség</t>
  </si>
  <si>
    <t>II. Módosítás</t>
  </si>
  <si>
    <t xml:space="preserve">      KÖH támogatás 2019. évi elszámolása</t>
  </si>
  <si>
    <t>Vászolyi Baráti Kör támogatása 47/2020. (VII. 27.)</t>
  </si>
  <si>
    <t>Parkoló táblák beszerzése 54/2020. (VIII.10.)</t>
  </si>
  <si>
    <t>Közterület karbantartást szolgáló eszközbeszerzés MFP-KKE/2020.</t>
  </si>
  <si>
    <t>Karbantartási, kisjavítási szolgáltatások 44/2020. (VII. 27.)</t>
  </si>
  <si>
    <t>Működési célú előzetesen felszámított ÁFA</t>
  </si>
  <si>
    <t>EFOP Működési célú előzetesen felszámított ÁFA</t>
  </si>
  <si>
    <t>Szakmai tevékenységet segítő szolgáltatások 46/2020. (VII. 27.)</t>
  </si>
  <si>
    <t>Kultúrház udvar felújítása 44/2020. (VII. 27.)</t>
  </si>
  <si>
    <t>Népház udvar rendezése 44/2020 (VII. 27.) 64/2020. (VIII. 31.)</t>
  </si>
  <si>
    <t>Falugondnoki autó beszerzése 62/2020. (VIII. 31.)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</si>
</sst>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2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199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5" fillId="0" borderId="12" xfId="0" applyFont="1" applyFill="1" applyBorder="1"/>
    <xf numFmtId="0" fontId="24" fillId="0" borderId="12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15" xfId="0" applyNumberFormat="1" applyFont="1" applyFill="1" applyBorder="1"/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15" xfId="0" applyNumberFormat="1" applyFont="1" applyFill="1" applyBorder="1"/>
    <xf numFmtId="3" fontId="24" fillId="0" borderId="12" xfId="0" applyNumberFormat="1" applyFont="1" applyFill="1" applyBorder="1"/>
    <xf numFmtId="3" fontId="25" fillId="0" borderId="0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0" fontId="25" fillId="0" borderId="12" xfId="0" applyFont="1" applyBorder="1"/>
    <xf numFmtId="0" fontId="24" fillId="0" borderId="12" xfId="46" applyFont="1" applyFill="1" applyBorder="1"/>
    <xf numFmtId="0" fontId="25" fillId="0" borderId="12" xfId="46" applyFont="1" applyFill="1" applyBorder="1"/>
    <xf numFmtId="0" fontId="24" fillId="0" borderId="12" xfId="0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49" fontId="25" fillId="0" borderId="12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right"/>
    </xf>
    <xf numFmtId="49" fontId="24" fillId="0" borderId="12" xfId="0" applyNumberFormat="1" applyFont="1" applyFill="1" applyBorder="1" applyAlignment="1">
      <alignment horizontal="left" wrapText="1"/>
    </xf>
    <xf numFmtId="49" fontId="26" fillId="0" borderId="12" xfId="0" applyNumberFormat="1" applyFont="1" applyFill="1" applyBorder="1" applyAlignment="1">
      <alignment horizontal="left"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14" xfId="83" applyNumberFormat="1" applyFont="1" applyBorder="1" applyAlignment="1">
      <alignment horizontal="left" wrapText="1"/>
    </xf>
    <xf numFmtId="3" fontId="26" fillId="0" borderId="16" xfId="83" applyNumberFormat="1" applyFont="1" applyBorder="1" applyAlignment="1">
      <alignment horizontal="left" wrapText="1"/>
    </xf>
    <xf numFmtId="3" fontId="26" fillId="0" borderId="1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2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cst&#225;r\LACZKA%20M&#193;RIA\V&#225;szoly%202017%20I.%20m&#243;dos&#237;t&#225;s\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6"/>
  <sheetViews>
    <sheetView tabSelected="1" view="pageLayout" topLeftCell="A3" zoomScaleNormal="75" zoomScaleSheetLayoutView="89" workbookViewId="0">
      <selection activeCell="A3" sqref="A3:E3"/>
    </sheetView>
  </sheetViews>
  <sheetFormatPr defaultColWidth="8.5703125" defaultRowHeight="15.75" x14ac:dyDescent="0.25"/>
  <cols>
    <col min="1" max="1" width="40.42578125" style="12" customWidth="1"/>
    <col min="2" max="2" width="17.28515625" style="2" customWidth="1"/>
    <col min="3" max="4" width="19.28515625" style="2" customWidth="1"/>
    <col min="5" max="5" width="17.85546875" style="2" customWidth="1"/>
    <col min="6" max="6" width="10.140625" style="2" bestFit="1" customWidth="1"/>
    <col min="7" max="7" width="12.42578125" style="2" bestFit="1" customWidth="1"/>
    <col min="8" max="16384" width="8.5703125" style="2"/>
  </cols>
  <sheetData>
    <row r="1" spans="1:7" hidden="1" x14ac:dyDescent="0.25">
      <c r="A1" s="1"/>
    </row>
    <row r="2" spans="1:7" hidden="1" x14ac:dyDescent="0.25">
      <c r="A2" s="1"/>
    </row>
    <row r="3" spans="1:7" ht="45" customHeight="1" x14ac:dyDescent="0.25">
      <c r="A3" s="181" t="s">
        <v>133</v>
      </c>
      <c r="B3" s="181"/>
      <c r="C3" s="181"/>
      <c r="D3" s="181"/>
      <c r="E3" s="181"/>
    </row>
    <row r="4" spans="1:7" s="7" customFormat="1" ht="56.25" customHeight="1" x14ac:dyDescent="0.2">
      <c r="A4" s="13" t="s">
        <v>88</v>
      </c>
      <c r="B4" s="13" t="s">
        <v>339</v>
      </c>
      <c r="C4" s="13" t="s">
        <v>340</v>
      </c>
      <c r="D4" s="13" t="s">
        <v>345</v>
      </c>
      <c r="E4" s="13" t="s">
        <v>341</v>
      </c>
    </row>
    <row r="5" spans="1:7" ht="31.5" x14ac:dyDescent="0.25">
      <c r="A5" s="153" t="s">
        <v>3</v>
      </c>
      <c r="B5" s="4">
        <f>'2.sz.tábla'!B5</f>
        <v>30950659</v>
      </c>
      <c r="C5" s="4">
        <f>'2.sz.tábla'!C5</f>
        <v>31574844</v>
      </c>
      <c r="D5" s="4">
        <f>'2.sz.tábla'!D5</f>
        <v>32577592</v>
      </c>
      <c r="E5" s="4">
        <f>'2.sz.tábla'!E5</f>
        <v>1002748</v>
      </c>
    </row>
    <row r="6" spans="1:7" ht="31.5" x14ac:dyDescent="0.25">
      <c r="A6" s="153" t="s">
        <v>4</v>
      </c>
      <c r="B6" s="4">
        <f>'2.sz.tábla'!B21</f>
        <v>9000000</v>
      </c>
      <c r="C6" s="4">
        <f>'2.sz.tábla'!C21</f>
        <v>9000000</v>
      </c>
      <c r="D6" s="4">
        <f>'2.sz.tábla'!D21</f>
        <v>23997430</v>
      </c>
      <c r="E6" s="4">
        <f>'2.sz.tábla'!E21</f>
        <v>14997430</v>
      </c>
    </row>
    <row r="7" spans="1:7" ht="21.75" customHeight="1" x14ac:dyDescent="0.25">
      <c r="A7" s="153" t="s">
        <v>5</v>
      </c>
      <c r="B7" s="4">
        <f>'2.sz.tábla'!B28</f>
        <v>11620000</v>
      </c>
      <c r="C7" s="4">
        <f>'2.sz.tábla'!C28</f>
        <v>9620000</v>
      </c>
      <c r="D7" s="4">
        <f>'2.sz.tábla'!D28</f>
        <v>9620000</v>
      </c>
      <c r="E7" s="4">
        <f>'2.sz.tábla'!E28</f>
        <v>0</v>
      </c>
    </row>
    <row r="8" spans="1:7" ht="22.5" customHeight="1" x14ac:dyDescent="0.25">
      <c r="A8" s="153" t="s">
        <v>6</v>
      </c>
      <c r="B8" s="4">
        <f>'2.sz.tábla'!B41</f>
        <v>16273000</v>
      </c>
      <c r="C8" s="4">
        <f>'2.sz.tábla'!C41</f>
        <v>16273000</v>
      </c>
      <c r="D8" s="4">
        <f>'2.sz.tábla'!D41</f>
        <v>16273000</v>
      </c>
      <c r="E8" s="4">
        <f>'2.sz.tábla'!E41</f>
        <v>0</v>
      </c>
    </row>
    <row r="9" spans="1:7" ht="24" customHeight="1" x14ac:dyDescent="0.25">
      <c r="A9" s="153" t="s">
        <v>7</v>
      </c>
      <c r="B9" s="4">
        <f>'2.sz.tábla'!B53</f>
        <v>46267000</v>
      </c>
      <c r="C9" s="4">
        <f>'2.sz.tábla'!C53</f>
        <v>46267000</v>
      </c>
      <c r="D9" s="4">
        <f>'2.sz.tábla'!D53</f>
        <v>46267000</v>
      </c>
      <c r="E9" s="4">
        <f>'2.sz.tábla'!E53</f>
        <v>0</v>
      </c>
    </row>
    <row r="10" spans="1:7" ht="27" customHeight="1" x14ac:dyDescent="0.25">
      <c r="A10" s="154" t="s">
        <v>8</v>
      </c>
      <c r="B10" s="4">
        <f>'2.sz.tábla'!B58</f>
        <v>0</v>
      </c>
      <c r="C10" s="4">
        <f>'2.sz.tábla'!C58</f>
        <v>0</v>
      </c>
      <c r="D10" s="4">
        <f>'2.sz.tábla'!D58</f>
        <v>0</v>
      </c>
      <c r="E10" s="4">
        <f>'2.sz.tábla'!E58</f>
        <v>0</v>
      </c>
      <c r="G10" s="31"/>
    </row>
    <row r="11" spans="1:7" ht="24" customHeight="1" x14ac:dyDescent="0.25">
      <c r="A11" s="154" t="s">
        <v>9</v>
      </c>
      <c r="B11" s="4">
        <f>'2.sz.tábla'!B62</f>
        <v>0</v>
      </c>
      <c r="C11" s="4">
        <f>'2.sz.tábla'!C62</f>
        <v>0</v>
      </c>
      <c r="D11" s="4">
        <f>'2.sz.tábla'!D62</f>
        <v>0</v>
      </c>
      <c r="E11" s="4">
        <f>'2.sz.tábla'!E62</f>
        <v>0</v>
      </c>
    </row>
    <row r="12" spans="1:7" s="8" customFormat="1" ht="24" customHeight="1" x14ac:dyDescent="0.25">
      <c r="A12" s="155" t="s">
        <v>10</v>
      </c>
      <c r="B12" s="6">
        <f>SUM(B5:B11)</f>
        <v>114110659</v>
      </c>
      <c r="C12" s="6">
        <f t="shared" ref="C12:D12" si="0">SUM(C5:C11)</f>
        <v>112734844</v>
      </c>
      <c r="D12" s="6">
        <f t="shared" si="0"/>
        <v>128735022</v>
      </c>
      <c r="E12" s="6">
        <f>SUM(E5:E11)</f>
        <v>16000178</v>
      </c>
    </row>
    <row r="13" spans="1:7" ht="31.5" x14ac:dyDescent="0.25">
      <c r="A13" s="153" t="s">
        <v>92</v>
      </c>
      <c r="B13" s="4">
        <f>'2.sz.tábla'!B67</f>
        <v>28257121</v>
      </c>
      <c r="C13" s="4">
        <f>'2.sz.tábla'!C67</f>
        <v>36909901</v>
      </c>
      <c r="D13" s="4">
        <f>'2.sz.tábla'!D67</f>
        <v>36909901</v>
      </c>
      <c r="E13" s="4">
        <f>'2.sz.tábla'!E67</f>
        <v>0</v>
      </c>
    </row>
    <row r="14" spans="1:7" ht="48.75" customHeight="1" x14ac:dyDescent="0.25">
      <c r="A14" s="153" t="s">
        <v>12</v>
      </c>
      <c r="B14" s="4">
        <f>'2.sz.tábla'!B70</f>
        <v>0</v>
      </c>
      <c r="C14" s="4">
        <f>'2.sz.tábla'!C70</f>
        <v>167312</v>
      </c>
      <c r="D14" s="4">
        <f>'2.sz.tábla'!D70</f>
        <v>167312</v>
      </c>
      <c r="E14" s="4">
        <f>'2.sz.tábla'!E70</f>
        <v>0</v>
      </c>
    </row>
    <row r="15" spans="1:7" s="8" customFormat="1" ht="22.5" customHeight="1" x14ac:dyDescent="0.25">
      <c r="A15" s="154" t="s">
        <v>11</v>
      </c>
      <c r="B15" s="84">
        <f>B13+B14</f>
        <v>28257121</v>
      </c>
      <c r="C15" s="84">
        <f t="shared" ref="C15:D15" si="1">C13+C14</f>
        <v>37077213</v>
      </c>
      <c r="D15" s="84">
        <f t="shared" si="1"/>
        <v>37077213</v>
      </c>
      <c r="E15" s="84">
        <f>E13+E14</f>
        <v>0</v>
      </c>
    </row>
    <row r="16" spans="1:7" s="8" customFormat="1" ht="18" customHeight="1" x14ac:dyDescent="0.25">
      <c r="A16" s="156" t="s">
        <v>13</v>
      </c>
      <c r="B16" s="5">
        <f>B12+B15</f>
        <v>142367780</v>
      </c>
      <c r="C16" s="5">
        <f>C12+C15</f>
        <v>149812057</v>
      </c>
      <c r="D16" s="5">
        <f>D12+D15</f>
        <v>165812235</v>
      </c>
      <c r="E16" s="5">
        <f>E12+E15</f>
        <v>16000178</v>
      </c>
      <c r="G16" s="30"/>
    </row>
    <row r="17" spans="1:11" s="8" customFormat="1" ht="14.25" customHeight="1" x14ac:dyDescent="0.25">
      <c r="A17" s="156"/>
      <c r="B17" s="4"/>
      <c r="C17" s="157"/>
      <c r="D17" s="157"/>
      <c r="E17" s="4"/>
      <c r="F17" s="9"/>
      <c r="G17" s="9"/>
      <c r="H17" s="9"/>
      <c r="I17" s="9"/>
      <c r="J17" s="9"/>
      <c r="K17" s="9"/>
    </row>
    <row r="18" spans="1:11" s="11" customFormat="1" ht="20.100000000000001" customHeight="1" x14ac:dyDescent="0.25">
      <c r="A18" s="155" t="s">
        <v>14</v>
      </c>
      <c r="B18" s="6">
        <f>B19</f>
        <v>59941693</v>
      </c>
      <c r="C18" s="6">
        <f t="shared" ref="C18:D18" si="2">C19</f>
        <v>61307413</v>
      </c>
      <c r="D18" s="6">
        <f t="shared" si="2"/>
        <v>61097942</v>
      </c>
      <c r="E18" s="6">
        <f>E19</f>
        <v>-209471</v>
      </c>
      <c r="F18" s="10"/>
      <c r="G18" s="10"/>
      <c r="H18" s="10"/>
      <c r="I18" s="10"/>
      <c r="J18" s="10"/>
      <c r="K18" s="10"/>
    </row>
    <row r="19" spans="1:11" ht="20.25" customHeight="1" x14ac:dyDescent="0.25">
      <c r="A19" s="153" t="s">
        <v>117</v>
      </c>
      <c r="B19" s="4">
        <f>'3.sz.tábla '!B40</f>
        <v>59941693</v>
      </c>
      <c r="C19" s="4">
        <f>'3.sz.tábla '!C40</f>
        <v>61307413</v>
      </c>
      <c r="D19" s="4">
        <f>'3.sz.tábla '!D40</f>
        <v>61097942</v>
      </c>
      <c r="E19" s="4">
        <f>'3.sz.tábla '!E40</f>
        <v>-209471</v>
      </c>
    </row>
    <row r="20" spans="1:11" s="8" customFormat="1" ht="20.100000000000001" customHeight="1" x14ac:dyDescent="0.25">
      <c r="A20" s="155" t="s">
        <v>15</v>
      </c>
      <c r="B20" s="3">
        <f>SUM(B21:B23)</f>
        <v>38106122</v>
      </c>
      <c r="C20" s="3">
        <f t="shared" ref="C20:D20" si="3">SUM(C21:C23)</f>
        <v>38614122</v>
      </c>
      <c r="D20" s="3">
        <f t="shared" si="3"/>
        <v>54623552</v>
      </c>
      <c r="E20" s="3">
        <f>SUM(E21:E23)</f>
        <v>16009430</v>
      </c>
    </row>
    <row r="21" spans="1:11" ht="20.100000000000001" customHeight="1" x14ac:dyDescent="0.25">
      <c r="A21" s="153" t="s">
        <v>86</v>
      </c>
      <c r="B21" s="4">
        <f>'5. sz. tábla'!B3</f>
        <v>25899886</v>
      </c>
      <c r="C21" s="4">
        <f>'5. sz. tábla'!C3</f>
        <v>26407886</v>
      </c>
      <c r="D21" s="4">
        <f>'5. sz. tábla'!D3</f>
        <v>41917316</v>
      </c>
      <c r="E21" s="4">
        <f>'5. sz. tábla'!E3</f>
        <v>15509430</v>
      </c>
    </row>
    <row r="22" spans="1:11" s="8" customFormat="1" ht="20.100000000000001" customHeight="1" x14ac:dyDescent="0.25">
      <c r="A22" s="153" t="s">
        <v>87</v>
      </c>
      <c r="B22" s="4">
        <f>'5. sz. tábla'!B21</f>
        <v>12172365</v>
      </c>
      <c r="C22" s="4">
        <f>'5. sz. tábla'!C21</f>
        <v>12172365</v>
      </c>
      <c r="D22" s="4">
        <f>'5. sz. tábla'!D21</f>
        <v>12672365</v>
      </c>
      <c r="E22" s="4">
        <f>'5. sz. tábla'!E21</f>
        <v>500000</v>
      </c>
    </row>
    <row r="23" spans="1:11" ht="20.100000000000001" customHeight="1" x14ac:dyDescent="0.25">
      <c r="A23" s="153" t="s">
        <v>116</v>
      </c>
      <c r="B23" s="4">
        <f>'5. sz. tábla'!B26</f>
        <v>33871</v>
      </c>
      <c r="C23" s="4">
        <f>'5. sz. tábla'!C26</f>
        <v>33871</v>
      </c>
      <c r="D23" s="4">
        <f>'5. sz. tábla'!D26</f>
        <v>33871</v>
      </c>
      <c r="E23" s="4">
        <f>'5. sz. tábla'!E26</f>
        <v>0</v>
      </c>
    </row>
    <row r="24" spans="1:11" ht="12.75" customHeight="1" x14ac:dyDescent="0.25">
      <c r="A24" s="155"/>
      <c r="B24" s="4"/>
      <c r="C24" s="158"/>
      <c r="D24" s="158"/>
      <c r="E24" s="4"/>
    </row>
    <row r="25" spans="1:11" s="8" customFormat="1" ht="20.100000000000001" customHeight="1" x14ac:dyDescent="0.25">
      <c r="A25" s="155" t="s">
        <v>16</v>
      </c>
      <c r="B25" s="3">
        <f>B26+B27</f>
        <v>43422804</v>
      </c>
      <c r="C25" s="3">
        <f>C26+C27</f>
        <v>48826049</v>
      </c>
      <c r="D25" s="3">
        <f>D26+D27</f>
        <v>49026268</v>
      </c>
      <c r="E25" s="3">
        <f>D25-C25</f>
        <v>200219</v>
      </c>
      <c r="G25" s="31"/>
    </row>
    <row r="26" spans="1:11" s="8" customFormat="1" ht="20.100000000000001" customHeight="1" x14ac:dyDescent="0.25">
      <c r="A26" s="153" t="s">
        <v>17</v>
      </c>
      <c r="B26" s="4">
        <v>43422804</v>
      </c>
      <c r="C26" s="4">
        <f>43422804+8652780-2000000-527320-198244+162987-178958-508000</f>
        <v>48826049</v>
      </c>
      <c r="D26" s="4">
        <f>48826049+200000+852680+1626760-100000-200000-1176900-334721-355600-312000</f>
        <v>49026268</v>
      </c>
      <c r="E26" s="4">
        <f>D26-C26</f>
        <v>200219</v>
      </c>
      <c r="G26" s="2"/>
    </row>
    <row r="27" spans="1:11" s="67" customFormat="1" ht="20.100000000000001" customHeight="1" x14ac:dyDescent="0.25">
      <c r="A27" s="159" t="s">
        <v>342</v>
      </c>
      <c r="B27" s="54">
        <v>0</v>
      </c>
      <c r="C27" s="4">
        <v>0</v>
      </c>
      <c r="D27" s="4">
        <v>0</v>
      </c>
      <c r="E27" s="4">
        <v>0</v>
      </c>
    </row>
    <row r="28" spans="1:11" s="67" customFormat="1" ht="23.25" customHeight="1" x14ac:dyDescent="0.25">
      <c r="A28" s="160" t="s">
        <v>18</v>
      </c>
      <c r="B28" s="55">
        <f>SUM(B25,B20,B18)</f>
        <v>141470619</v>
      </c>
      <c r="C28" s="55">
        <f>SUM(C25,C20,C18)</f>
        <v>148747584</v>
      </c>
      <c r="D28" s="55">
        <f>SUM(D25,D20,D18)</f>
        <v>164747762</v>
      </c>
      <c r="E28" s="55">
        <f>D28-C28</f>
        <v>16000178</v>
      </c>
      <c r="G28" s="68"/>
    </row>
    <row r="29" spans="1:11" ht="20.100000000000001" customHeight="1" x14ac:dyDescent="0.25">
      <c r="A29" s="153" t="s">
        <v>19</v>
      </c>
      <c r="B29" s="4">
        <f>'5. sz. tábla'!B30</f>
        <v>0</v>
      </c>
      <c r="C29" s="4">
        <f>'5. sz. tábla'!C30</f>
        <v>0</v>
      </c>
      <c r="D29" s="4">
        <f>'5. sz. tábla'!D30</f>
        <v>0</v>
      </c>
      <c r="E29" s="4">
        <v>0</v>
      </c>
      <c r="G29" s="31"/>
    </row>
    <row r="30" spans="1:11" ht="22.5" customHeight="1" x14ac:dyDescent="0.25">
      <c r="A30" s="128" t="s">
        <v>82</v>
      </c>
      <c r="B30" s="4">
        <f>'5. sz. tábla'!B31</f>
        <v>0</v>
      </c>
      <c r="C30" s="4">
        <f>'5. sz. tábla'!C31</f>
        <v>0</v>
      </c>
      <c r="D30" s="4">
        <f>'5. sz. tábla'!D31</f>
        <v>0</v>
      </c>
      <c r="E30" s="4">
        <v>0</v>
      </c>
    </row>
    <row r="31" spans="1:11" ht="30" customHeight="1" x14ac:dyDescent="0.25">
      <c r="A31" s="153" t="s">
        <v>96</v>
      </c>
      <c r="B31" s="4">
        <f>'5. sz. tábla'!B32</f>
        <v>897161</v>
      </c>
      <c r="C31" s="4">
        <f>'5. sz. tábla'!C32</f>
        <v>1064473</v>
      </c>
      <c r="D31" s="4">
        <f>'5. sz. tábla'!D32</f>
        <v>1064473</v>
      </c>
      <c r="E31" s="4">
        <f>'5. sz. tábla'!E32</f>
        <v>0</v>
      </c>
    </row>
    <row r="32" spans="1:11" s="8" customFormat="1" ht="21.75" customHeight="1" x14ac:dyDescent="0.25">
      <c r="A32" s="155" t="s">
        <v>20</v>
      </c>
      <c r="B32" s="3">
        <f t="shared" ref="B32" si="4">SUM(B29:B31)</f>
        <v>897161</v>
      </c>
      <c r="C32" s="3">
        <f t="shared" ref="C32:E32" si="5">SUM(C29:C31)</f>
        <v>1064473</v>
      </c>
      <c r="D32" s="3">
        <f t="shared" si="5"/>
        <v>1064473</v>
      </c>
      <c r="E32" s="3">
        <f t="shared" si="5"/>
        <v>0</v>
      </c>
    </row>
    <row r="33" spans="1:6" s="8" customFormat="1" ht="20.100000000000001" customHeight="1" x14ac:dyDescent="0.25">
      <c r="A33" s="156" t="s">
        <v>21</v>
      </c>
      <c r="B33" s="5">
        <f>B28+B32</f>
        <v>142367780</v>
      </c>
      <c r="C33" s="5">
        <f>C28+C32</f>
        <v>149812057</v>
      </c>
      <c r="D33" s="5">
        <f>D28+D32</f>
        <v>165812235</v>
      </c>
      <c r="E33" s="5">
        <f>D33-C33</f>
        <v>16000178</v>
      </c>
      <c r="F33" s="30"/>
    </row>
    <row r="34" spans="1:6" x14ac:dyDescent="0.25">
      <c r="A34" s="161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</row>
    <row r="35" spans="1:6" x14ac:dyDescent="0.25">
      <c r="A35" s="161"/>
      <c r="B35" s="4"/>
      <c r="C35" s="158"/>
      <c r="D35" s="158"/>
      <c r="E35" s="4"/>
      <c r="F35" s="31"/>
    </row>
    <row r="36" spans="1:6" x14ac:dyDescent="0.25">
      <c r="A36" s="161"/>
      <c r="B36" s="4"/>
      <c r="C36" s="158"/>
      <c r="D36" s="158"/>
      <c r="E36" s="158"/>
    </row>
  </sheetData>
  <sheetProtection selectLockedCells="1" selectUnlockedCells="1"/>
  <mergeCells count="1">
    <mergeCell ref="A3:E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2020. évi költségvetéséről szóló 9/2020. (IX. 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79"/>
  <sheetViews>
    <sheetView view="pageLayout" topLeftCell="A3" zoomScaleNormal="75" zoomScaleSheetLayoutView="89" workbookViewId="0">
      <selection activeCell="A3" sqref="A3:E3"/>
    </sheetView>
  </sheetViews>
  <sheetFormatPr defaultColWidth="9" defaultRowHeight="15.75" x14ac:dyDescent="0.25"/>
  <cols>
    <col min="1" max="1" width="47.28515625" style="16" customWidth="1"/>
    <col min="2" max="4" width="15.28515625" style="16" customWidth="1"/>
    <col min="5" max="5" width="17.140625" style="16" customWidth="1"/>
    <col min="6" max="9" width="15.28515625" style="16" customWidth="1"/>
    <col min="10" max="16384" width="9" style="16"/>
  </cols>
  <sheetData>
    <row r="1" spans="1:6" hidden="1" x14ac:dyDescent="0.25">
      <c r="A1" s="14"/>
      <c r="B1" s="15"/>
    </row>
    <row r="2" spans="1:6" hidden="1" x14ac:dyDescent="0.25">
      <c r="A2" s="17"/>
    </row>
    <row r="3" spans="1:6" s="18" customFormat="1" ht="31.5" customHeight="1" x14ac:dyDescent="0.25">
      <c r="A3" s="182" t="s">
        <v>134</v>
      </c>
      <c r="B3" s="182"/>
      <c r="C3" s="182"/>
      <c r="D3" s="182"/>
      <c r="E3" s="182"/>
    </row>
    <row r="4" spans="1:6" s="10" customFormat="1" ht="53.25" customHeight="1" x14ac:dyDescent="0.25">
      <c r="A4" s="83" t="s">
        <v>88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Eltérés</v>
      </c>
    </row>
    <row r="5" spans="1:6" s="10" customFormat="1" ht="31.5" x14ac:dyDescent="0.25">
      <c r="A5" s="165" t="s">
        <v>3</v>
      </c>
      <c r="B5" s="5">
        <f>B6+B12+B13+B14+B15+B16</f>
        <v>30950659</v>
      </c>
      <c r="C5" s="5">
        <f>C6+C16</f>
        <v>31574844</v>
      </c>
      <c r="D5" s="5">
        <f>D6+D16</f>
        <v>32577592</v>
      </c>
      <c r="E5" s="5">
        <f>D5-C5</f>
        <v>1002748</v>
      </c>
      <c r="F5" s="29"/>
    </row>
    <row r="6" spans="1:6" s="19" customFormat="1" ht="19.5" customHeight="1" x14ac:dyDescent="0.25">
      <c r="A6" s="166" t="s">
        <v>22</v>
      </c>
      <c r="B6" s="20">
        <f>SUM(B7:B9)</f>
        <v>22429015</v>
      </c>
      <c r="C6" s="20">
        <f>SUM(C7:C10)</f>
        <v>22021602</v>
      </c>
      <c r="D6" s="20">
        <f>SUM(D7:D10)</f>
        <v>22517200</v>
      </c>
      <c r="E6" s="20">
        <f>D6-C6</f>
        <v>495598</v>
      </c>
    </row>
    <row r="7" spans="1:6" s="19" customFormat="1" ht="16.5" customHeight="1" x14ac:dyDescent="0.25">
      <c r="A7" s="167" t="s">
        <v>23</v>
      </c>
      <c r="B7" s="20">
        <f>'2a. tábla'!E5</f>
        <v>13919015</v>
      </c>
      <c r="C7" s="20">
        <f>'2a. tábla'!F5</f>
        <v>13391695</v>
      </c>
      <c r="D7" s="20">
        <f>'2a. tábla'!G5</f>
        <v>13391695</v>
      </c>
      <c r="E7" s="20">
        <f>D7-C7</f>
        <v>0</v>
      </c>
    </row>
    <row r="8" spans="1:6" s="19" customFormat="1" ht="31.5" x14ac:dyDescent="0.25">
      <c r="A8" s="154" t="s">
        <v>24</v>
      </c>
      <c r="B8" s="20">
        <f>'2a. tábla'!E34</f>
        <v>6710000</v>
      </c>
      <c r="C8" s="20">
        <f>'2a. tábla'!F34</f>
        <v>6829907</v>
      </c>
      <c r="D8" s="20">
        <f>'2a. tábla'!G34</f>
        <v>7125505</v>
      </c>
      <c r="E8" s="20">
        <f t="shared" ref="E8:E11" si="0">D8-C8</f>
        <v>295598</v>
      </c>
      <c r="F8" s="106"/>
    </row>
    <row r="9" spans="1:6" s="19" customFormat="1" x14ac:dyDescent="0.25">
      <c r="A9" s="154" t="s">
        <v>25</v>
      </c>
      <c r="B9" s="20">
        <f>'2a. tábla'!E40</f>
        <v>1800000</v>
      </c>
      <c r="C9" s="20">
        <f>'2a. tábla'!F40</f>
        <v>1800000</v>
      </c>
      <c r="D9" s="20">
        <f>'2a. tábla'!G40</f>
        <v>2000000</v>
      </c>
      <c r="E9" s="20">
        <f t="shared" si="0"/>
        <v>200000</v>
      </c>
    </row>
    <row r="10" spans="1:6" s="10" customFormat="1" ht="31.5" x14ac:dyDescent="0.25">
      <c r="A10" s="154" t="s">
        <v>0</v>
      </c>
      <c r="B10" s="20">
        <v>0</v>
      </c>
      <c r="C10" s="20">
        <v>0</v>
      </c>
      <c r="D10" s="20">
        <v>0</v>
      </c>
      <c r="E10" s="20">
        <f t="shared" si="0"/>
        <v>0</v>
      </c>
    </row>
    <row r="11" spans="1:6" s="10" customFormat="1" x14ac:dyDescent="0.25">
      <c r="A11" s="154" t="s">
        <v>1</v>
      </c>
      <c r="B11" s="20">
        <v>0</v>
      </c>
      <c r="C11" s="168">
        <v>0</v>
      </c>
      <c r="D11" s="168">
        <v>0</v>
      </c>
      <c r="E11" s="20">
        <f t="shared" si="0"/>
        <v>0</v>
      </c>
    </row>
    <row r="12" spans="1:6" s="10" customFormat="1" x14ac:dyDescent="0.25">
      <c r="A12" s="154" t="s">
        <v>93</v>
      </c>
      <c r="B12" s="20"/>
      <c r="C12" s="169"/>
      <c r="D12" s="169"/>
      <c r="E12" s="168"/>
    </row>
    <row r="13" spans="1:6" s="21" customFormat="1" ht="31.5" x14ac:dyDescent="0.25">
      <c r="A13" s="154" t="s">
        <v>26</v>
      </c>
      <c r="B13" s="20"/>
      <c r="C13" s="169"/>
      <c r="D13" s="169"/>
      <c r="E13" s="168"/>
    </row>
    <row r="14" spans="1:6" s="21" customFormat="1" ht="31.5" x14ac:dyDescent="0.25">
      <c r="A14" s="154" t="s">
        <v>27</v>
      </c>
      <c r="B14" s="20"/>
      <c r="C14" s="169"/>
      <c r="D14" s="169"/>
      <c r="E14" s="168"/>
    </row>
    <row r="15" spans="1:6" s="21" customFormat="1" ht="31.5" x14ac:dyDescent="0.25">
      <c r="A15" s="154" t="s">
        <v>28</v>
      </c>
      <c r="B15" s="20"/>
      <c r="C15" s="169"/>
      <c r="D15" s="169"/>
      <c r="E15" s="168"/>
    </row>
    <row r="16" spans="1:6" s="10" customFormat="1" ht="31.5" x14ac:dyDescent="0.25">
      <c r="A16" s="154" t="s">
        <v>29</v>
      </c>
      <c r="B16" s="20">
        <f>SUM(B17:B19)+91644</f>
        <v>8521644</v>
      </c>
      <c r="C16" s="20">
        <f>SUM(C17:C19)+91644-91644+134724</f>
        <v>9553242</v>
      </c>
      <c r="D16" s="20">
        <f>SUM(D17:D20)+91644-91644+134724-66598</f>
        <v>10060392</v>
      </c>
      <c r="E16" s="168">
        <f>D16-C16</f>
        <v>507150</v>
      </c>
    </row>
    <row r="17" spans="1:7" s="10" customFormat="1" ht="18" customHeight="1" x14ac:dyDescent="0.25">
      <c r="A17" s="170" t="s">
        <v>132</v>
      </c>
      <c r="B17" s="171">
        <v>0</v>
      </c>
      <c r="C17" s="171">
        <v>430654</v>
      </c>
      <c r="D17" s="171">
        <v>430654</v>
      </c>
      <c r="E17" s="171">
        <f>D17-C17</f>
        <v>0</v>
      </c>
    </row>
    <row r="18" spans="1:7" s="10" customFormat="1" ht="18" customHeight="1" x14ac:dyDescent="0.25">
      <c r="A18" s="170" t="s">
        <v>310</v>
      </c>
      <c r="B18" s="171">
        <v>0</v>
      </c>
      <c r="C18" s="171">
        <v>557864</v>
      </c>
      <c r="D18" s="171">
        <f>557864-278932</f>
        <v>278932</v>
      </c>
      <c r="E18" s="171">
        <f>D18-C18</f>
        <v>-278932</v>
      </c>
    </row>
    <row r="19" spans="1:7" s="10" customFormat="1" ht="18" customHeight="1" x14ac:dyDescent="0.25">
      <c r="A19" s="170" t="s">
        <v>301</v>
      </c>
      <c r="B19" s="171">
        <v>8430000</v>
      </c>
      <c r="C19" s="171">
        <v>8430000</v>
      </c>
      <c r="D19" s="171">
        <v>8430000</v>
      </c>
      <c r="E19" s="171">
        <f>C19-B19</f>
        <v>0</v>
      </c>
    </row>
    <row r="20" spans="1:7" s="10" customFormat="1" ht="18" customHeight="1" x14ac:dyDescent="0.25">
      <c r="A20" s="170" t="s">
        <v>346</v>
      </c>
      <c r="B20" s="171">
        <v>0</v>
      </c>
      <c r="C20" s="171">
        <v>0</v>
      </c>
      <c r="D20" s="171">
        <v>852680</v>
      </c>
      <c r="E20" s="171">
        <f>D20-C20</f>
        <v>852680</v>
      </c>
    </row>
    <row r="21" spans="1:7" s="10" customFormat="1" ht="31.5" x14ac:dyDescent="0.25">
      <c r="A21" s="165" t="s">
        <v>4</v>
      </c>
      <c r="B21" s="5">
        <f>B22+B24+B25+B26+B27</f>
        <v>9000000</v>
      </c>
      <c r="C21" s="5">
        <f>C22+C24+C25+C26+C27</f>
        <v>9000000</v>
      </c>
      <c r="D21" s="5">
        <f>D22+D24+D25+D26+D27</f>
        <v>23997430</v>
      </c>
      <c r="E21" s="5">
        <f>E22+E27</f>
        <v>14997430</v>
      </c>
    </row>
    <row r="22" spans="1:7" s="10" customFormat="1" x14ac:dyDescent="0.25">
      <c r="A22" s="154" t="s">
        <v>30</v>
      </c>
      <c r="B22" s="20">
        <f>B23:H23</f>
        <v>4000000</v>
      </c>
      <c r="C22" s="20">
        <v>4000000</v>
      </c>
      <c r="D22" s="20">
        <v>4000000</v>
      </c>
      <c r="E22" s="20">
        <f>C22-B22</f>
        <v>0</v>
      </c>
      <c r="F22" s="28"/>
      <c r="G22" s="28"/>
    </row>
    <row r="23" spans="1:7" s="10" customFormat="1" x14ac:dyDescent="0.25">
      <c r="A23" s="154" t="s">
        <v>129</v>
      </c>
      <c r="B23" s="20">
        <v>4000000</v>
      </c>
      <c r="C23" s="20">
        <v>4000000</v>
      </c>
      <c r="D23" s="20">
        <v>4000000</v>
      </c>
      <c r="E23" s="20">
        <f>C23-B23</f>
        <v>0</v>
      </c>
    </row>
    <row r="24" spans="1:7" s="10" customFormat="1" ht="47.25" x14ac:dyDescent="0.25">
      <c r="A24" s="154" t="s">
        <v>31</v>
      </c>
      <c r="B24" s="20"/>
      <c r="C24" s="169"/>
      <c r="D24" s="169"/>
      <c r="E24" s="168"/>
    </row>
    <row r="25" spans="1:7" s="10" customFormat="1" ht="31.5" x14ac:dyDescent="0.25">
      <c r="A25" s="154" t="s">
        <v>32</v>
      </c>
      <c r="B25" s="20"/>
      <c r="C25" s="169"/>
      <c r="D25" s="169"/>
      <c r="E25" s="168"/>
    </row>
    <row r="26" spans="1:7" s="10" customFormat="1" ht="31.5" x14ac:dyDescent="0.25">
      <c r="A26" s="154" t="s">
        <v>33</v>
      </c>
      <c r="B26" s="20"/>
      <c r="C26" s="169"/>
      <c r="D26" s="169"/>
      <c r="E26" s="168"/>
    </row>
    <row r="27" spans="1:7" s="10" customFormat="1" ht="31.5" x14ac:dyDescent="0.25">
      <c r="A27" s="154" t="s">
        <v>94</v>
      </c>
      <c r="B27" s="20">
        <v>5000000</v>
      </c>
      <c r="C27" s="168">
        <v>5000000</v>
      </c>
      <c r="D27" s="168">
        <f>5000000+14997430</f>
        <v>19997430</v>
      </c>
      <c r="E27" s="168">
        <f>D27-C27</f>
        <v>14997430</v>
      </c>
    </row>
    <row r="28" spans="1:7" s="10" customFormat="1" ht="28.35" customHeight="1" x14ac:dyDescent="0.25">
      <c r="A28" s="165" t="s">
        <v>5</v>
      </c>
      <c r="B28" s="5">
        <f t="shared" ref="B28:D28" si="1">B29+B32+B40</f>
        <v>11620000</v>
      </c>
      <c r="C28" s="5">
        <f t="shared" si="1"/>
        <v>9620000</v>
      </c>
      <c r="D28" s="5">
        <f t="shared" si="1"/>
        <v>9620000</v>
      </c>
      <c r="E28" s="5">
        <f>D28-C28</f>
        <v>0</v>
      </c>
    </row>
    <row r="29" spans="1:7" s="10" customFormat="1" ht="27.75" customHeight="1" x14ac:dyDescent="0.25">
      <c r="A29" s="154" t="s">
        <v>34</v>
      </c>
      <c r="B29" s="20">
        <v>6600000</v>
      </c>
      <c r="C29" s="20">
        <v>6600000</v>
      </c>
      <c r="D29" s="20">
        <v>6600000</v>
      </c>
      <c r="E29" s="20">
        <f>D29-C29</f>
        <v>0</v>
      </c>
    </row>
    <row r="30" spans="1:7" s="10" customFormat="1" ht="28.35" customHeight="1" x14ac:dyDescent="0.25">
      <c r="A30" s="166" t="s">
        <v>35</v>
      </c>
      <c r="B30" s="168">
        <v>5400000</v>
      </c>
      <c r="C30" s="168">
        <v>5400000</v>
      </c>
      <c r="D30" s="168">
        <v>5400000</v>
      </c>
      <c r="E30" s="20">
        <f t="shared" ref="E30:E37" si="2">D30-C30</f>
        <v>0</v>
      </c>
    </row>
    <row r="31" spans="1:7" s="10" customFormat="1" ht="28.35" customHeight="1" x14ac:dyDescent="0.25">
      <c r="A31" s="166" t="s">
        <v>130</v>
      </c>
      <c r="B31" s="168">
        <v>1200000</v>
      </c>
      <c r="C31" s="168">
        <v>1200000</v>
      </c>
      <c r="D31" s="168">
        <v>1200000</v>
      </c>
      <c r="E31" s="20">
        <f t="shared" si="2"/>
        <v>0</v>
      </c>
    </row>
    <row r="32" spans="1:7" s="10" customFormat="1" ht="28.35" customHeight="1" x14ac:dyDescent="0.25">
      <c r="A32" s="154" t="s">
        <v>36</v>
      </c>
      <c r="B32" s="20">
        <f t="shared" ref="B32:D32" si="3">B33+B35+B36</f>
        <v>5000000</v>
      </c>
      <c r="C32" s="20">
        <f t="shared" si="3"/>
        <v>3000000</v>
      </c>
      <c r="D32" s="20">
        <f t="shared" si="3"/>
        <v>3000000</v>
      </c>
      <c r="E32" s="20">
        <f t="shared" si="2"/>
        <v>0</v>
      </c>
    </row>
    <row r="33" spans="1:5" s="10" customFormat="1" ht="28.35" customHeight="1" x14ac:dyDescent="0.25">
      <c r="A33" s="154" t="s">
        <v>37</v>
      </c>
      <c r="B33" s="20">
        <v>3000000</v>
      </c>
      <c r="C33" s="20">
        <v>3000000</v>
      </c>
      <c r="D33" s="20">
        <v>3000000</v>
      </c>
      <c r="E33" s="20">
        <f t="shared" si="2"/>
        <v>0</v>
      </c>
    </row>
    <row r="34" spans="1:5" s="10" customFormat="1" ht="28.35" customHeight="1" x14ac:dyDescent="0.25">
      <c r="A34" s="154" t="s">
        <v>38</v>
      </c>
      <c r="B34" s="168">
        <v>3000000</v>
      </c>
      <c r="C34" s="168">
        <v>3000000</v>
      </c>
      <c r="D34" s="168">
        <v>3000000</v>
      </c>
      <c r="E34" s="20">
        <f t="shared" si="2"/>
        <v>0</v>
      </c>
    </row>
    <row r="35" spans="1:5" s="10" customFormat="1" ht="28.35" customHeight="1" x14ac:dyDescent="0.25">
      <c r="A35" s="154" t="s">
        <v>39</v>
      </c>
      <c r="B35" s="168">
        <v>1000000</v>
      </c>
      <c r="C35" s="168">
        <v>0</v>
      </c>
      <c r="D35" s="168">
        <v>0</v>
      </c>
      <c r="E35" s="20">
        <f t="shared" si="2"/>
        <v>0</v>
      </c>
    </row>
    <row r="36" spans="1:5" s="10" customFormat="1" ht="28.35" customHeight="1" x14ac:dyDescent="0.25">
      <c r="A36" s="154" t="s">
        <v>40</v>
      </c>
      <c r="B36" s="20">
        <v>1000000</v>
      </c>
      <c r="C36" s="20">
        <v>0</v>
      </c>
      <c r="D36" s="20">
        <v>0</v>
      </c>
      <c r="E36" s="20">
        <f t="shared" si="2"/>
        <v>0</v>
      </c>
    </row>
    <row r="37" spans="1:5" s="10" customFormat="1" ht="28.35" customHeight="1" x14ac:dyDescent="0.25">
      <c r="A37" s="154" t="s">
        <v>41</v>
      </c>
      <c r="B37" s="168">
        <v>1000000</v>
      </c>
      <c r="C37" s="168">
        <v>0</v>
      </c>
      <c r="D37" s="168">
        <v>0</v>
      </c>
      <c r="E37" s="20">
        <f t="shared" si="2"/>
        <v>0</v>
      </c>
    </row>
    <row r="38" spans="1:5" s="10" customFormat="1" ht="28.35" customHeight="1" x14ac:dyDescent="0.25">
      <c r="A38" s="154" t="s">
        <v>42</v>
      </c>
      <c r="B38" s="20"/>
      <c r="C38" s="169"/>
      <c r="D38" s="169"/>
      <c r="E38" s="20"/>
    </row>
    <row r="39" spans="1:5" s="10" customFormat="1" ht="28.35" customHeight="1" x14ac:dyDescent="0.25">
      <c r="A39" s="154" t="s">
        <v>89</v>
      </c>
      <c r="B39" s="20"/>
      <c r="C39" s="169"/>
      <c r="D39" s="169"/>
      <c r="E39" s="20"/>
    </row>
    <row r="40" spans="1:5" s="10" customFormat="1" ht="28.35" customHeight="1" x14ac:dyDescent="0.25">
      <c r="A40" s="154" t="s">
        <v>43</v>
      </c>
      <c r="B40" s="20">
        <v>20000</v>
      </c>
      <c r="C40" s="168">
        <v>20000</v>
      </c>
      <c r="D40" s="168">
        <v>20000</v>
      </c>
      <c r="E40" s="20">
        <f>C40-B40</f>
        <v>0</v>
      </c>
    </row>
    <row r="41" spans="1:5" s="10" customFormat="1" ht="28.35" customHeight="1" x14ac:dyDescent="0.25">
      <c r="A41" s="165" t="s">
        <v>6</v>
      </c>
      <c r="B41" s="5">
        <f>B42+B43+B45+B46+B48+B49+B50+B51+B52</f>
        <v>16273000</v>
      </c>
      <c r="C41" s="5">
        <f>C42+C43+C45+C46+C48+C49+C50+C51+C52</f>
        <v>16273000</v>
      </c>
      <c r="D41" s="5">
        <f>D42+D43+D45+D46+D48+D49+D50+D51+D52</f>
        <v>16273000</v>
      </c>
      <c r="E41" s="5">
        <f>D41-C41</f>
        <v>0</v>
      </c>
    </row>
    <row r="42" spans="1:5" s="10" customFormat="1" ht="28.35" customHeight="1" x14ac:dyDescent="0.25">
      <c r="A42" s="166" t="s">
        <v>44</v>
      </c>
      <c r="B42" s="20"/>
      <c r="C42" s="169"/>
      <c r="D42" s="169"/>
      <c r="E42" s="168"/>
    </row>
    <row r="43" spans="1:5" s="23" customFormat="1" ht="28.35" customHeight="1" x14ac:dyDescent="0.25">
      <c r="A43" s="166" t="s">
        <v>45</v>
      </c>
      <c r="B43" s="20">
        <v>2770000</v>
      </c>
      <c r="C43" s="168">
        <v>2770000</v>
      </c>
      <c r="D43" s="168">
        <v>2770000</v>
      </c>
      <c r="E43" s="168">
        <f>D43-C43</f>
        <v>0</v>
      </c>
    </row>
    <row r="44" spans="1:5" s="24" customFormat="1" ht="28.35" customHeight="1" x14ac:dyDescent="0.25">
      <c r="A44" s="166" t="s">
        <v>83</v>
      </c>
      <c r="B44" s="20">
        <v>600000</v>
      </c>
      <c r="C44" s="20">
        <v>600000</v>
      </c>
      <c r="D44" s="20">
        <v>600000</v>
      </c>
      <c r="E44" s="168">
        <f>D44-C44</f>
        <v>0</v>
      </c>
    </row>
    <row r="45" spans="1:5" s="25" customFormat="1" ht="28.35" customHeight="1" x14ac:dyDescent="0.25">
      <c r="A45" s="154" t="s">
        <v>46</v>
      </c>
      <c r="B45" s="20"/>
      <c r="C45" s="168"/>
      <c r="D45" s="168"/>
      <c r="E45" s="168"/>
    </row>
    <row r="46" spans="1:5" s="25" customFormat="1" ht="28.35" customHeight="1" x14ac:dyDescent="0.25">
      <c r="A46" s="154" t="s">
        <v>47</v>
      </c>
      <c r="B46" s="20">
        <v>100000</v>
      </c>
      <c r="C46" s="20">
        <v>100000</v>
      </c>
      <c r="D46" s="20">
        <v>100000</v>
      </c>
      <c r="E46" s="168">
        <f>D46-C46</f>
        <v>0</v>
      </c>
    </row>
    <row r="47" spans="1:5" s="25" customFormat="1" ht="28.35" customHeight="1" x14ac:dyDescent="0.25">
      <c r="A47" s="172" t="s">
        <v>103</v>
      </c>
      <c r="B47" s="20"/>
      <c r="C47" s="168"/>
      <c r="D47" s="168"/>
      <c r="E47" s="168"/>
    </row>
    <row r="48" spans="1:5" s="25" customFormat="1" ht="28.35" customHeight="1" x14ac:dyDescent="0.25">
      <c r="A48" s="172" t="s">
        <v>48</v>
      </c>
      <c r="B48" s="20"/>
      <c r="C48" s="168"/>
      <c r="D48" s="168"/>
      <c r="E48" s="168"/>
    </row>
    <row r="49" spans="1:5" s="25" customFormat="1" ht="28.35" customHeight="1" x14ac:dyDescent="0.25">
      <c r="A49" s="166" t="s">
        <v>49</v>
      </c>
      <c r="B49" s="20">
        <v>13403000</v>
      </c>
      <c r="C49" s="168">
        <v>13403000</v>
      </c>
      <c r="D49" s="168">
        <v>13403000</v>
      </c>
      <c r="E49" s="168">
        <f>D49-C49</f>
        <v>0</v>
      </c>
    </row>
    <row r="50" spans="1:5" s="25" customFormat="1" ht="28.35" customHeight="1" x14ac:dyDescent="0.25">
      <c r="A50" s="166" t="s">
        <v>50</v>
      </c>
      <c r="B50" s="20"/>
      <c r="C50" s="168"/>
      <c r="D50" s="168"/>
      <c r="E50" s="168"/>
    </row>
    <row r="51" spans="1:5" s="25" customFormat="1" ht="28.35" customHeight="1" x14ac:dyDescent="0.25">
      <c r="A51" s="166" t="s">
        <v>51</v>
      </c>
      <c r="B51" s="20">
        <v>0</v>
      </c>
      <c r="C51" s="168">
        <v>0</v>
      </c>
      <c r="D51" s="168">
        <v>0</v>
      </c>
      <c r="E51" s="168">
        <f>D51-C51</f>
        <v>0</v>
      </c>
    </row>
    <row r="52" spans="1:5" s="25" customFormat="1" ht="31.5" x14ac:dyDescent="0.25">
      <c r="A52" s="172" t="s">
        <v>90</v>
      </c>
      <c r="B52" s="20"/>
      <c r="C52" s="168"/>
      <c r="D52" s="168"/>
      <c r="E52" s="168"/>
    </row>
    <row r="53" spans="1:5" s="25" customFormat="1" ht="28.35" customHeight="1" x14ac:dyDescent="0.25">
      <c r="A53" s="165" t="s">
        <v>7</v>
      </c>
      <c r="B53" s="5">
        <f t="shared" ref="B53:D53" si="4">SUM(B54:B57)</f>
        <v>46267000</v>
      </c>
      <c r="C53" s="5">
        <f t="shared" si="4"/>
        <v>46267000</v>
      </c>
      <c r="D53" s="5">
        <f t="shared" si="4"/>
        <v>46267000</v>
      </c>
      <c r="E53" s="5">
        <f>D53-C53</f>
        <v>0</v>
      </c>
    </row>
    <row r="54" spans="1:5" s="25" customFormat="1" ht="28.35" customHeight="1" x14ac:dyDescent="0.25">
      <c r="A54" s="154" t="s">
        <v>52</v>
      </c>
      <c r="B54" s="20"/>
      <c r="C54" s="168"/>
      <c r="D54" s="168"/>
      <c r="E54" s="168"/>
    </row>
    <row r="55" spans="1:5" s="23" customFormat="1" ht="28.35" customHeight="1" x14ac:dyDescent="0.25">
      <c r="A55" s="154" t="s">
        <v>53</v>
      </c>
      <c r="B55" s="20">
        <v>46267000</v>
      </c>
      <c r="C55" s="168">
        <v>46267000</v>
      </c>
      <c r="D55" s="168">
        <v>46267000</v>
      </c>
      <c r="E55" s="168">
        <f>D55-C55</f>
        <v>0</v>
      </c>
    </row>
    <row r="56" spans="1:5" s="23" customFormat="1" ht="28.35" customHeight="1" x14ac:dyDescent="0.25">
      <c r="A56" s="173" t="s">
        <v>54</v>
      </c>
      <c r="B56" s="20"/>
      <c r="C56" s="169"/>
      <c r="D56" s="169"/>
      <c r="E56" s="168"/>
    </row>
    <row r="57" spans="1:5" s="25" customFormat="1" ht="28.35" customHeight="1" x14ac:dyDescent="0.25">
      <c r="A57" s="154" t="s">
        <v>55</v>
      </c>
      <c r="B57" s="20"/>
      <c r="C57" s="168"/>
      <c r="D57" s="168"/>
      <c r="E57" s="168"/>
    </row>
    <row r="58" spans="1:5" s="25" customFormat="1" ht="28.35" customHeight="1" x14ac:dyDescent="0.25">
      <c r="A58" s="165" t="s">
        <v>8</v>
      </c>
      <c r="B58" s="5">
        <f t="shared" ref="B58:D58" si="5">SUM(B59:B61)</f>
        <v>0</v>
      </c>
      <c r="C58" s="5">
        <f t="shared" si="5"/>
        <v>0</v>
      </c>
      <c r="D58" s="5">
        <f t="shared" si="5"/>
        <v>0</v>
      </c>
      <c r="E58" s="169">
        <f>D58-C58</f>
        <v>0</v>
      </c>
    </row>
    <row r="59" spans="1:5" s="25" customFormat="1" ht="32.25" customHeight="1" x14ac:dyDescent="0.25">
      <c r="A59" s="154" t="s">
        <v>56</v>
      </c>
      <c r="B59" s="20"/>
      <c r="C59" s="168"/>
      <c r="D59" s="168"/>
      <c r="E59" s="168"/>
    </row>
    <row r="60" spans="1:5" s="23" customFormat="1" ht="31.5" x14ac:dyDescent="0.25">
      <c r="A60" s="154" t="s">
        <v>57</v>
      </c>
      <c r="B60" s="20"/>
      <c r="C60" s="169"/>
      <c r="D60" s="169"/>
      <c r="E60" s="168"/>
    </row>
    <row r="61" spans="1:5" s="23" customFormat="1" x14ac:dyDescent="0.25">
      <c r="A61" s="154" t="s">
        <v>58</v>
      </c>
      <c r="B61" s="20"/>
      <c r="C61" s="169"/>
      <c r="D61" s="169"/>
      <c r="E61" s="168"/>
    </row>
    <row r="62" spans="1:5" s="25" customFormat="1" ht="28.35" customHeight="1" x14ac:dyDescent="0.25">
      <c r="A62" s="174" t="s">
        <v>9</v>
      </c>
      <c r="B62" s="5">
        <f>B63+B64+B65</f>
        <v>0</v>
      </c>
      <c r="C62" s="5">
        <f>C63+C64+C65</f>
        <v>0</v>
      </c>
      <c r="D62" s="5">
        <f>D63+D64+D65</f>
        <v>0</v>
      </c>
      <c r="E62" s="169">
        <v>0</v>
      </c>
    </row>
    <row r="63" spans="1:5" s="25" customFormat="1" ht="47.25" x14ac:dyDescent="0.25">
      <c r="A63" s="154" t="s">
        <v>59</v>
      </c>
      <c r="B63" s="20"/>
      <c r="C63" s="168"/>
      <c r="D63" s="168"/>
      <c r="E63" s="168"/>
    </row>
    <row r="64" spans="1:5" s="23" customFormat="1" ht="31.5" x14ac:dyDescent="0.25">
      <c r="A64" s="154" t="s">
        <v>60</v>
      </c>
      <c r="B64" s="20"/>
      <c r="C64" s="168"/>
      <c r="D64" s="168"/>
      <c r="E64" s="168"/>
    </row>
    <row r="65" spans="1:6" s="25" customFormat="1" x14ac:dyDescent="0.25">
      <c r="A65" s="154" t="s">
        <v>61</v>
      </c>
      <c r="B65" s="20"/>
      <c r="C65" s="168"/>
      <c r="D65" s="168"/>
      <c r="E65" s="168"/>
    </row>
    <row r="66" spans="1:6" s="25" customFormat="1" ht="28.35" customHeight="1" x14ac:dyDescent="0.25">
      <c r="A66" s="165" t="s">
        <v>10</v>
      </c>
      <c r="B66" s="5">
        <f>B62+B58+B53+B41+B28+B21+B5</f>
        <v>114110659</v>
      </c>
      <c r="C66" s="5">
        <f>C62+C58+C53+C41+C28+C21+C5</f>
        <v>112734844</v>
      </c>
      <c r="D66" s="5">
        <f>D62+D58+D53+D41+D28+D21+D5</f>
        <v>128735022</v>
      </c>
      <c r="E66" s="5">
        <f>D66-C66</f>
        <v>16000178</v>
      </c>
    </row>
    <row r="67" spans="1:6" s="23" customFormat="1" ht="31.5" x14ac:dyDescent="0.25">
      <c r="A67" s="174" t="s">
        <v>62</v>
      </c>
      <c r="B67" s="5">
        <f>SUM(B68:B69)</f>
        <v>28257121</v>
      </c>
      <c r="C67" s="5">
        <f>SUM(C68:C69)</f>
        <v>36909901</v>
      </c>
      <c r="D67" s="5">
        <f>SUM(D68:D69)</f>
        <v>36909901</v>
      </c>
      <c r="E67" s="5">
        <f>D67-C67</f>
        <v>0</v>
      </c>
      <c r="F67" s="26"/>
    </row>
    <row r="68" spans="1:6" s="23" customFormat="1" ht="31.5" x14ac:dyDescent="0.25">
      <c r="A68" s="174" t="s">
        <v>122</v>
      </c>
      <c r="B68" s="22">
        <v>8710000</v>
      </c>
      <c r="C68" s="168">
        <f>8710000+8652780</f>
        <v>17362780</v>
      </c>
      <c r="D68" s="168">
        <f>8710000+8652780</f>
        <v>17362780</v>
      </c>
      <c r="E68" s="168">
        <f>D68-C68</f>
        <v>0</v>
      </c>
      <c r="F68" s="26"/>
    </row>
    <row r="69" spans="1:6" s="23" customFormat="1" ht="38.25" customHeight="1" x14ac:dyDescent="0.25">
      <c r="A69" s="154" t="s">
        <v>63</v>
      </c>
      <c r="B69" s="20">
        <v>19547121</v>
      </c>
      <c r="C69" s="168">
        <v>19547121</v>
      </c>
      <c r="D69" s="168">
        <v>19547121</v>
      </c>
      <c r="E69" s="168">
        <f>D69-C69</f>
        <v>0</v>
      </c>
    </row>
    <row r="70" spans="1:6" s="25" customFormat="1" ht="48.75" customHeight="1" x14ac:dyDescent="0.25">
      <c r="A70" s="174" t="s">
        <v>64</v>
      </c>
      <c r="B70" s="5">
        <f>B71+B72</f>
        <v>0</v>
      </c>
      <c r="C70" s="5">
        <f t="shared" ref="C70:D70" si="6">C71+C72</f>
        <v>167312</v>
      </c>
      <c r="D70" s="5">
        <f t="shared" si="6"/>
        <v>167312</v>
      </c>
      <c r="E70" s="5">
        <f>D70-C70</f>
        <v>0</v>
      </c>
    </row>
    <row r="71" spans="1:6" s="25" customFormat="1" ht="19.5" customHeight="1" x14ac:dyDescent="0.25">
      <c r="A71" s="154" t="s">
        <v>120</v>
      </c>
      <c r="B71" s="20"/>
      <c r="C71" s="168"/>
      <c r="D71" s="168"/>
      <c r="E71" s="168"/>
    </row>
    <row r="72" spans="1:6" s="25" customFormat="1" ht="19.5" customHeight="1" x14ac:dyDescent="0.25">
      <c r="A72" s="166" t="s">
        <v>121</v>
      </c>
      <c r="B72" s="20">
        <v>0</v>
      </c>
      <c r="C72" s="168">
        <v>167312</v>
      </c>
      <c r="D72" s="168">
        <v>167312</v>
      </c>
      <c r="E72" s="168">
        <f>D72-C72</f>
        <v>0</v>
      </c>
    </row>
    <row r="73" spans="1:6" s="23" customFormat="1" ht="27" customHeight="1" x14ac:dyDescent="0.25">
      <c r="A73" s="174" t="s">
        <v>11</v>
      </c>
      <c r="B73" s="5">
        <f>B70+B67</f>
        <v>28257121</v>
      </c>
      <c r="C73" s="5">
        <f>C70+C67</f>
        <v>37077213</v>
      </c>
      <c r="D73" s="5">
        <f>D70+D67</f>
        <v>37077213</v>
      </c>
      <c r="E73" s="5">
        <f>D73-C73</f>
        <v>0</v>
      </c>
      <c r="F73" s="26"/>
    </row>
    <row r="74" spans="1:6" s="23" customFormat="1" ht="28.35" customHeight="1" x14ac:dyDescent="0.25">
      <c r="A74" s="165" t="s">
        <v>65</v>
      </c>
      <c r="B74" s="5">
        <f>B66+B73</f>
        <v>142367780</v>
      </c>
      <c r="C74" s="5">
        <f t="shared" ref="C74:D74" si="7">C66+C73</f>
        <v>149812057</v>
      </c>
      <c r="D74" s="5">
        <f t="shared" si="7"/>
        <v>165812235</v>
      </c>
      <c r="E74" s="5">
        <f>D74-C74</f>
        <v>16000178</v>
      </c>
      <c r="F74" s="26"/>
    </row>
    <row r="75" spans="1:6" s="23" customFormat="1" ht="28.35" customHeight="1" x14ac:dyDescent="0.25">
      <c r="A75" s="158" t="s">
        <v>95</v>
      </c>
      <c r="B75" s="5">
        <v>3</v>
      </c>
      <c r="C75" s="169">
        <v>4</v>
      </c>
      <c r="D75" s="169">
        <v>4</v>
      </c>
      <c r="E75" s="169">
        <f>D75-C75</f>
        <v>0</v>
      </c>
    </row>
    <row r="76" spans="1:6" s="23" customFormat="1" ht="28.35" customHeight="1" x14ac:dyDescent="0.25">
      <c r="A76" s="158" t="s">
        <v>66</v>
      </c>
      <c r="B76" s="5">
        <v>0</v>
      </c>
      <c r="C76" s="169">
        <v>1</v>
      </c>
      <c r="D76" s="169">
        <v>1</v>
      </c>
      <c r="E76" s="169">
        <f>D76-C76</f>
        <v>0</v>
      </c>
    </row>
    <row r="77" spans="1:6" x14ac:dyDescent="0.25">
      <c r="B77" s="9"/>
      <c r="C77" s="169"/>
    </row>
    <row r="78" spans="1:6" x14ac:dyDescent="0.25">
      <c r="B78" s="9"/>
      <c r="C78" s="27"/>
      <c r="D78" s="27"/>
    </row>
    <row r="79" spans="1:6" x14ac:dyDescent="0.25">
      <c r="B79" s="9"/>
    </row>
  </sheetData>
  <sheetProtection selectLockedCells="1" selectUnlockedCells="1"/>
  <mergeCells count="1">
    <mergeCell ref="A3:E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2020. évi költségvetéséről szóló 9/2020. (IX. 29.) önkormányzati rendelethez&amp;R
</oddHeader>
  </headerFooter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Layout" zoomScaleNormal="100" workbookViewId="0">
      <selection sqref="A1:H1"/>
    </sheetView>
  </sheetViews>
  <sheetFormatPr defaultRowHeight="15.75" x14ac:dyDescent="0.25"/>
  <cols>
    <col min="1" max="1" width="93" style="47" customWidth="1"/>
    <col min="2" max="2" width="9" style="47" bestFit="1" customWidth="1"/>
    <col min="3" max="3" width="8.140625" style="47" bestFit="1" customWidth="1"/>
    <col min="4" max="4" width="10.140625" style="47" bestFit="1" customWidth="1"/>
    <col min="5" max="5" width="21" style="47" customWidth="1"/>
    <col min="6" max="7" width="14.42578125" style="47" customWidth="1"/>
    <col min="8" max="8" width="13.28515625" style="47" customWidth="1"/>
    <col min="9" max="250" width="9.140625" style="47"/>
    <col min="251" max="251" width="77.5703125" style="47" customWidth="1"/>
    <col min="252" max="252" width="8.42578125" style="47" customWidth="1"/>
    <col min="253" max="253" width="9.140625" style="47"/>
    <col min="254" max="254" width="11" style="47" bestFit="1" customWidth="1"/>
    <col min="255" max="255" width="15.28515625" style="47" customWidth="1"/>
    <col min="256" max="506" width="9.140625" style="47"/>
    <col min="507" max="507" width="77.5703125" style="47" customWidth="1"/>
    <col min="508" max="508" width="8.42578125" style="47" customWidth="1"/>
    <col min="509" max="509" width="9.140625" style="47"/>
    <col min="510" max="510" width="11" style="47" bestFit="1" customWidth="1"/>
    <col min="511" max="511" width="15.28515625" style="47" customWidth="1"/>
    <col min="512" max="762" width="9.140625" style="47"/>
    <col min="763" max="763" width="77.5703125" style="47" customWidth="1"/>
    <col min="764" max="764" width="8.42578125" style="47" customWidth="1"/>
    <col min="765" max="765" width="9.140625" style="47"/>
    <col min="766" max="766" width="11" style="47" bestFit="1" customWidth="1"/>
    <col min="767" max="767" width="15.28515625" style="47" customWidth="1"/>
    <col min="768" max="1018" width="9.140625" style="47"/>
    <col min="1019" max="1019" width="77.5703125" style="47" customWidth="1"/>
    <col min="1020" max="1020" width="8.42578125" style="47" customWidth="1"/>
    <col min="1021" max="1021" width="9.140625" style="47"/>
    <col min="1022" max="1022" width="11" style="47" bestFit="1" customWidth="1"/>
    <col min="1023" max="1023" width="15.28515625" style="47" customWidth="1"/>
    <col min="1024" max="1274" width="9.140625" style="47"/>
    <col min="1275" max="1275" width="77.5703125" style="47" customWidth="1"/>
    <col min="1276" max="1276" width="8.42578125" style="47" customWidth="1"/>
    <col min="1277" max="1277" width="9.140625" style="47"/>
    <col min="1278" max="1278" width="11" style="47" bestFit="1" customWidth="1"/>
    <col min="1279" max="1279" width="15.28515625" style="47" customWidth="1"/>
    <col min="1280" max="1530" width="9.140625" style="47"/>
    <col min="1531" max="1531" width="77.5703125" style="47" customWidth="1"/>
    <col min="1532" max="1532" width="8.42578125" style="47" customWidth="1"/>
    <col min="1533" max="1533" width="9.140625" style="47"/>
    <col min="1534" max="1534" width="11" style="47" bestFit="1" customWidth="1"/>
    <col min="1535" max="1535" width="15.28515625" style="47" customWidth="1"/>
    <col min="1536" max="1786" width="9.140625" style="47"/>
    <col min="1787" max="1787" width="77.5703125" style="47" customWidth="1"/>
    <col min="1788" max="1788" width="8.42578125" style="47" customWidth="1"/>
    <col min="1789" max="1789" width="9.140625" style="47"/>
    <col min="1790" max="1790" width="11" style="47" bestFit="1" customWidth="1"/>
    <col min="1791" max="1791" width="15.28515625" style="47" customWidth="1"/>
    <col min="1792" max="2042" width="9.140625" style="47"/>
    <col min="2043" max="2043" width="77.5703125" style="47" customWidth="1"/>
    <col min="2044" max="2044" width="8.42578125" style="47" customWidth="1"/>
    <col min="2045" max="2045" width="9.140625" style="47"/>
    <col min="2046" max="2046" width="11" style="47" bestFit="1" customWidth="1"/>
    <col min="2047" max="2047" width="15.28515625" style="47" customWidth="1"/>
    <col min="2048" max="2298" width="9.140625" style="47"/>
    <col min="2299" max="2299" width="77.5703125" style="47" customWidth="1"/>
    <col min="2300" max="2300" width="8.42578125" style="47" customWidth="1"/>
    <col min="2301" max="2301" width="9.140625" style="47"/>
    <col min="2302" max="2302" width="11" style="47" bestFit="1" customWidth="1"/>
    <col min="2303" max="2303" width="15.28515625" style="47" customWidth="1"/>
    <col min="2304" max="2554" width="9.140625" style="47"/>
    <col min="2555" max="2555" width="77.5703125" style="47" customWidth="1"/>
    <col min="2556" max="2556" width="8.42578125" style="47" customWidth="1"/>
    <col min="2557" max="2557" width="9.140625" style="47"/>
    <col min="2558" max="2558" width="11" style="47" bestFit="1" customWidth="1"/>
    <col min="2559" max="2559" width="15.28515625" style="47" customWidth="1"/>
    <col min="2560" max="2810" width="9.140625" style="47"/>
    <col min="2811" max="2811" width="77.5703125" style="47" customWidth="1"/>
    <col min="2812" max="2812" width="8.42578125" style="47" customWidth="1"/>
    <col min="2813" max="2813" width="9.140625" style="47"/>
    <col min="2814" max="2814" width="11" style="47" bestFit="1" customWidth="1"/>
    <col min="2815" max="2815" width="15.28515625" style="47" customWidth="1"/>
    <col min="2816" max="3066" width="9.140625" style="47"/>
    <col min="3067" max="3067" width="77.5703125" style="47" customWidth="1"/>
    <col min="3068" max="3068" width="8.42578125" style="47" customWidth="1"/>
    <col min="3069" max="3069" width="9.140625" style="47"/>
    <col min="3070" max="3070" width="11" style="47" bestFit="1" customWidth="1"/>
    <col min="3071" max="3071" width="15.28515625" style="47" customWidth="1"/>
    <col min="3072" max="3322" width="9.140625" style="47"/>
    <col min="3323" max="3323" width="77.5703125" style="47" customWidth="1"/>
    <col min="3324" max="3324" width="8.42578125" style="47" customWidth="1"/>
    <col min="3325" max="3325" width="9.140625" style="47"/>
    <col min="3326" max="3326" width="11" style="47" bestFit="1" customWidth="1"/>
    <col min="3327" max="3327" width="15.28515625" style="47" customWidth="1"/>
    <col min="3328" max="3578" width="9.140625" style="47"/>
    <col min="3579" max="3579" width="77.5703125" style="47" customWidth="1"/>
    <col min="3580" max="3580" width="8.42578125" style="47" customWidth="1"/>
    <col min="3581" max="3581" width="9.140625" style="47"/>
    <col min="3582" max="3582" width="11" style="47" bestFit="1" customWidth="1"/>
    <col min="3583" max="3583" width="15.28515625" style="47" customWidth="1"/>
    <col min="3584" max="3834" width="9.140625" style="47"/>
    <col min="3835" max="3835" width="77.5703125" style="47" customWidth="1"/>
    <col min="3836" max="3836" width="8.42578125" style="47" customWidth="1"/>
    <col min="3837" max="3837" width="9.140625" style="47"/>
    <col min="3838" max="3838" width="11" style="47" bestFit="1" customWidth="1"/>
    <col min="3839" max="3839" width="15.28515625" style="47" customWidth="1"/>
    <col min="3840" max="4090" width="9.140625" style="47"/>
    <col min="4091" max="4091" width="77.5703125" style="47" customWidth="1"/>
    <col min="4092" max="4092" width="8.42578125" style="47" customWidth="1"/>
    <col min="4093" max="4093" width="9.140625" style="47"/>
    <col min="4094" max="4094" width="11" style="47" bestFit="1" customWidth="1"/>
    <col min="4095" max="4095" width="15.28515625" style="47" customWidth="1"/>
    <col min="4096" max="4346" width="9.140625" style="47"/>
    <col min="4347" max="4347" width="77.5703125" style="47" customWidth="1"/>
    <col min="4348" max="4348" width="8.42578125" style="47" customWidth="1"/>
    <col min="4349" max="4349" width="9.140625" style="47"/>
    <col min="4350" max="4350" width="11" style="47" bestFit="1" customWidth="1"/>
    <col min="4351" max="4351" width="15.28515625" style="47" customWidth="1"/>
    <col min="4352" max="4602" width="9.140625" style="47"/>
    <col min="4603" max="4603" width="77.5703125" style="47" customWidth="1"/>
    <col min="4604" max="4604" width="8.42578125" style="47" customWidth="1"/>
    <col min="4605" max="4605" width="9.140625" style="47"/>
    <col min="4606" max="4606" width="11" style="47" bestFit="1" customWidth="1"/>
    <col min="4607" max="4607" width="15.28515625" style="47" customWidth="1"/>
    <col min="4608" max="4858" width="9.140625" style="47"/>
    <col min="4859" max="4859" width="77.5703125" style="47" customWidth="1"/>
    <col min="4860" max="4860" width="8.42578125" style="47" customWidth="1"/>
    <col min="4861" max="4861" width="9.140625" style="47"/>
    <col min="4862" max="4862" width="11" style="47" bestFit="1" customWidth="1"/>
    <col min="4863" max="4863" width="15.28515625" style="47" customWidth="1"/>
    <col min="4864" max="5114" width="9.140625" style="47"/>
    <col min="5115" max="5115" width="77.5703125" style="47" customWidth="1"/>
    <col min="5116" max="5116" width="8.42578125" style="47" customWidth="1"/>
    <col min="5117" max="5117" width="9.140625" style="47"/>
    <col min="5118" max="5118" width="11" style="47" bestFit="1" customWidth="1"/>
    <col min="5119" max="5119" width="15.28515625" style="47" customWidth="1"/>
    <col min="5120" max="5370" width="9.140625" style="47"/>
    <col min="5371" max="5371" width="77.5703125" style="47" customWidth="1"/>
    <col min="5372" max="5372" width="8.42578125" style="47" customWidth="1"/>
    <col min="5373" max="5373" width="9.140625" style="47"/>
    <col min="5374" max="5374" width="11" style="47" bestFit="1" customWidth="1"/>
    <col min="5375" max="5375" width="15.28515625" style="47" customWidth="1"/>
    <col min="5376" max="5626" width="9.140625" style="47"/>
    <col min="5627" max="5627" width="77.5703125" style="47" customWidth="1"/>
    <col min="5628" max="5628" width="8.42578125" style="47" customWidth="1"/>
    <col min="5629" max="5629" width="9.140625" style="47"/>
    <col min="5630" max="5630" width="11" style="47" bestFit="1" customWidth="1"/>
    <col min="5631" max="5631" width="15.28515625" style="47" customWidth="1"/>
    <col min="5632" max="5882" width="9.140625" style="47"/>
    <col min="5883" max="5883" width="77.5703125" style="47" customWidth="1"/>
    <col min="5884" max="5884" width="8.42578125" style="47" customWidth="1"/>
    <col min="5885" max="5885" width="9.140625" style="47"/>
    <col min="5886" max="5886" width="11" style="47" bestFit="1" customWidth="1"/>
    <col min="5887" max="5887" width="15.28515625" style="47" customWidth="1"/>
    <col min="5888" max="6138" width="9.140625" style="47"/>
    <col min="6139" max="6139" width="77.5703125" style="47" customWidth="1"/>
    <col min="6140" max="6140" width="8.42578125" style="47" customWidth="1"/>
    <col min="6141" max="6141" width="9.140625" style="47"/>
    <col min="6142" max="6142" width="11" style="47" bestFit="1" customWidth="1"/>
    <col min="6143" max="6143" width="15.28515625" style="47" customWidth="1"/>
    <col min="6144" max="6394" width="9.140625" style="47"/>
    <col min="6395" max="6395" width="77.5703125" style="47" customWidth="1"/>
    <col min="6396" max="6396" width="8.42578125" style="47" customWidth="1"/>
    <col min="6397" max="6397" width="9.140625" style="47"/>
    <col min="6398" max="6398" width="11" style="47" bestFit="1" customWidth="1"/>
    <col min="6399" max="6399" width="15.28515625" style="47" customWidth="1"/>
    <col min="6400" max="6650" width="9.140625" style="47"/>
    <col min="6651" max="6651" width="77.5703125" style="47" customWidth="1"/>
    <col min="6652" max="6652" width="8.42578125" style="47" customWidth="1"/>
    <col min="6653" max="6653" width="9.140625" style="47"/>
    <col min="6654" max="6654" width="11" style="47" bestFit="1" customWidth="1"/>
    <col min="6655" max="6655" width="15.28515625" style="47" customWidth="1"/>
    <col min="6656" max="6906" width="9.140625" style="47"/>
    <col min="6907" max="6907" width="77.5703125" style="47" customWidth="1"/>
    <col min="6908" max="6908" width="8.42578125" style="47" customWidth="1"/>
    <col min="6909" max="6909" width="9.140625" style="47"/>
    <col min="6910" max="6910" width="11" style="47" bestFit="1" customWidth="1"/>
    <col min="6911" max="6911" width="15.28515625" style="47" customWidth="1"/>
    <col min="6912" max="7162" width="9.140625" style="47"/>
    <col min="7163" max="7163" width="77.5703125" style="47" customWidth="1"/>
    <col min="7164" max="7164" width="8.42578125" style="47" customWidth="1"/>
    <col min="7165" max="7165" width="9.140625" style="47"/>
    <col min="7166" max="7166" width="11" style="47" bestFit="1" customWidth="1"/>
    <col min="7167" max="7167" width="15.28515625" style="47" customWidth="1"/>
    <col min="7168" max="7418" width="9.140625" style="47"/>
    <col min="7419" max="7419" width="77.5703125" style="47" customWidth="1"/>
    <col min="7420" max="7420" width="8.42578125" style="47" customWidth="1"/>
    <col min="7421" max="7421" width="9.140625" style="47"/>
    <col min="7422" max="7422" width="11" style="47" bestFit="1" customWidth="1"/>
    <col min="7423" max="7423" width="15.28515625" style="47" customWidth="1"/>
    <col min="7424" max="7674" width="9.140625" style="47"/>
    <col min="7675" max="7675" width="77.5703125" style="47" customWidth="1"/>
    <col min="7676" max="7676" width="8.42578125" style="47" customWidth="1"/>
    <col min="7677" max="7677" width="9.140625" style="47"/>
    <col min="7678" max="7678" width="11" style="47" bestFit="1" customWidth="1"/>
    <col min="7679" max="7679" width="15.28515625" style="47" customWidth="1"/>
    <col min="7680" max="7930" width="9.140625" style="47"/>
    <col min="7931" max="7931" width="77.5703125" style="47" customWidth="1"/>
    <col min="7932" max="7932" width="8.42578125" style="47" customWidth="1"/>
    <col min="7933" max="7933" width="9.140625" style="47"/>
    <col min="7934" max="7934" width="11" style="47" bestFit="1" customWidth="1"/>
    <col min="7935" max="7935" width="15.28515625" style="47" customWidth="1"/>
    <col min="7936" max="8186" width="9.140625" style="47"/>
    <col min="8187" max="8187" width="77.5703125" style="47" customWidth="1"/>
    <col min="8188" max="8188" width="8.42578125" style="47" customWidth="1"/>
    <col min="8189" max="8189" width="9.140625" style="47"/>
    <col min="8190" max="8190" width="11" style="47" bestFit="1" customWidth="1"/>
    <col min="8191" max="8191" width="15.28515625" style="47" customWidth="1"/>
    <col min="8192" max="8442" width="9.140625" style="47"/>
    <col min="8443" max="8443" width="77.5703125" style="47" customWidth="1"/>
    <col min="8444" max="8444" width="8.42578125" style="47" customWidth="1"/>
    <col min="8445" max="8445" width="9.140625" style="47"/>
    <col min="8446" max="8446" width="11" style="47" bestFit="1" customWidth="1"/>
    <col min="8447" max="8447" width="15.28515625" style="47" customWidth="1"/>
    <col min="8448" max="8698" width="9.140625" style="47"/>
    <col min="8699" max="8699" width="77.5703125" style="47" customWidth="1"/>
    <col min="8700" max="8700" width="8.42578125" style="47" customWidth="1"/>
    <col min="8701" max="8701" width="9.140625" style="47"/>
    <col min="8702" max="8702" width="11" style="47" bestFit="1" customWidth="1"/>
    <col min="8703" max="8703" width="15.28515625" style="47" customWidth="1"/>
    <col min="8704" max="8954" width="9.140625" style="47"/>
    <col min="8955" max="8955" width="77.5703125" style="47" customWidth="1"/>
    <col min="8956" max="8956" width="8.42578125" style="47" customWidth="1"/>
    <col min="8957" max="8957" width="9.140625" style="47"/>
    <col min="8958" max="8958" width="11" style="47" bestFit="1" customWidth="1"/>
    <col min="8959" max="8959" width="15.28515625" style="47" customWidth="1"/>
    <col min="8960" max="9210" width="9.140625" style="47"/>
    <col min="9211" max="9211" width="77.5703125" style="47" customWidth="1"/>
    <col min="9212" max="9212" width="8.42578125" style="47" customWidth="1"/>
    <col min="9213" max="9213" width="9.140625" style="47"/>
    <col min="9214" max="9214" width="11" style="47" bestFit="1" customWidth="1"/>
    <col min="9215" max="9215" width="15.28515625" style="47" customWidth="1"/>
    <col min="9216" max="9466" width="9.140625" style="47"/>
    <col min="9467" max="9467" width="77.5703125" style="47" customWidth="1"/>
    <col min="9468" max="9468" width="8.42578125" style="47" customWidth="1"/>
    <col min="9469" max="9469" width="9.140625" style="47"/>
    <col min="9470" max="9470" width="11" style="47" bestFit="1" customWidth="1"/>
    <col min="9471" max="9471" width="15.28515625" style="47" customWidth="1"/>
    <col min="9472" max="9722" width="9.140625" style="47"/>
    <col min="9723" max="9723" width="77.5703125" style="47" customWidth="1"/>
    <col min="9724" max="9724" width="8.42578125" style="47" customWidth="1"/>
    <col min="9725" max="9725" width="9.140625" style="47"/>
    <col min="9726" max="9726" width="11" style="47" bestFit="1" customWidth="1"/>
    <col min="9727" max="9727" width="15.28515625" style="47" customWidth="1"/>
    <col min="9728" max="9978" width="9.140625" style="47"/>
    <col min="9979" max="9979" width="77.5703125" style="47" customWidth="1"/>
    <col min="9980" max="9980" width="8.42578125" style="47" customWidth="1"/>
    <col min="9981" max="9981" width="9.140625" style="47"/>
    <col min="9982" max="9982" width="11" style="47" bestFit="1" customWidth="1"/>
    <col min="9983" max="9983" width="15.28515625" style="47" customWidth="1"/>
    <col min="9984" max="10234" width="9.140625" style="47"/>
    <col min="10235" max="10235" width="77.5703125" style="47" customWidth="1"/>
    <col min="10236" max="10236" width="8.42578125" style="47" customWidth="1"/>
    <col min="10237" max="10237" width="9.140625" style="47"/>
    <col min="10238" max="10238" width="11" style="47" bestFit="1" customWidth="1"/>
    <col min="10239" max="10239" width="15.28515625" style="47" customWidth="1"/>
    <col min="10240" max="10490" width="9.140625" style="47"/>
    <col min="10491" max="10491" width="77.5703125" style="47" customWidth="1"/>
    <col min="10492" max="10492" width="8.42578125" style="47" customWidth="1"/>
    <col min="10493" max="10493" width="9.140625" style="47"/>
    <col min="10494" max="10494" width="11" style="47" bestFit="1" customWidth="1"/>
    <col min="10495" max="10495" width="15.28515625" style="47" customWidth="1"/>
    <col min="10496" max="10746" width="9.140625" style="47"/>
    <col min="10747" max="10747" width="77.5703125" style="47" customWidth="1"/>
    <col min="10748" max="10748" width="8.42578125" style="47" customWidth="1"/>
    <col min="10749" max="10749" width="9.140625" style="47"/>
    <col min="10750" max="10750" width="11" style="47" bestFit="1" customWidth="1"/>
    <col min="10751" max="10751" width="15.28515625" style="47" customWidth="1"/>
    <col min="10752" max="11002" width="9.140625" style="47"/>
    <col min="11003" max="11003" width="77.5703125" style="47" customWidth="1"/>
    <col min="11004" max="11004" width="8.42578125" style="47" customWidth="1"/>
    <col min="11005" max="11005" width="9.140625" style="47"/>
    <col min="11006" max="11006" width="11" style="47" bestFit="1" customWidth="1"/>
    <col min="11007" max="11007" width="15.28515625" style="47" customWidth="1"/>
    <col min="11008" max="11258" width="9.140625" style="47"/>
    <col min="11259" max="11259" width="77.5703125" style="47" customWidth="1"/>
    <col min="11260" max="11260" width="8.42578125" style="47" customWidth="1"/>
    <col min="11261" max="11261" width="9.140625" style="47"/>
    <col min="11262" max="11262" width="11" style="47" bestFit="1" customWidth="1"/>
    <col min="11263" max="11263" width="15.28515625" style="47" customWidth="1"/>
    <col min="11264" max="11514" width="9.140625" style="47"/>
    <col min="11515" max="11515" width="77.5703125" style="47" customWidth="1"/>
    <col min="11516" max="11516" width="8.42578125" style="47" customWidth="1"/>
    <col min="11517" max="11517" width="9.140625" style="47"/>
    <col min="11518" max="11518" width="11" style="47" bestFit="1" customWidth="1"/>
    <col min="11519" max="11519" width="15.28515625" style="47" customWidth="1"/>
    <col min="11520" max="11770" width="9.140625" style="47"/>
    <col min="11771" max="11771" width="77.5703125" style="47" customWidth="1"/>
    <col min="11772" max="11772" width="8.42578125" style="47" customWidth="1"/>
    <col min="11773" max="11773" width="9.140625" style="47"/>
    <col min="11774" max="11774" width="11" style="47" bestFit="1" customWidth="1"/>
    <col min="11775" max="11775" width="15.28515625" style="47" customWidth="1"/>
    <col min="11776" max="12026" width="9.140625" style="47"/>
    <col min="12027" max="12027" width="77.5703125" style="47" customWidth="1"/>
    <col min="12028" max="12028" width="8.42578125" style="47" customWidth="1"/>
    <col min="12029" max="12029" width="9.140625" style="47"/>
    <col min="12030" max="12030" width="11" style="47" bestFit="1" customWidth="1"/>
    <col min="12031" max="12031" width="15.28515625" style="47" customWidth="1"/>
    <col min="12032" max="12282" width="9.140625" style="47"/>
    <col min="12283" max="12283" width="77.5703125" style="47" customWidth="1"/>
    <col min="12284" max="12284" width="8.42578125" style="47" customWidth="1"/>
    <col min="12285" max="12285" width="9.140625" style="47"/>
    <col min="12286" max="12286" width="11" style="47" bestFit="1" customWidth="1"/>
    <col min="12287" max="12287" width="15.28515625" style="47" customWidth="1"/>
    <col min="12288" max="12538" width="9.140625" style="47"/>
    <col min="12539" max="12539" width="77.5703125" style="47" customWidth="1"/>
    <col min="12540" max="12540" width="8.42578125" style="47" customWidth="1"/>
    <col min="12541" max="12541" width="9.140625" style="47"/>
    <col min="12542" max="12542" width="11" style="47" bestFit="1" customWidth="1"/>
    <col min="12543" max="12543" width="15.28515625" style="47" customWidth="1"/>
    <col min="12544" max="12794" width="9.140625" style="47"/>
    <col min="12795" max="12795" width="77.5703125" style="47" customWidth="1"/>
    <col min="12796" max="12796" width="8.42578125" style="47" customWidth="1"/>
    <col min="12797" max="12797" width="9.140625" style="47"/>
    <col min="12798" max="12798" width="11" style="47" bestFit="1" customWidth="1"/>
    <col min="12799" max="12799" width="15.28515625" style="47" customWidth="1"/>
    <col min="12800" max="13050" width="9.140625" style="47"/>
    <col min="13051" max="13051" width="77.5703125" style="47" customWidth="1"/>
    <col min="13052" max="13052" width="8.42578125" style="47" customWidth="1"/>
    <col min="13053" max="13053" width="9.140625" style="47"/>
    <col min="13054" max="13054" width="11" style="47" bestFit="1" customWidth="1"/>
    <col min="13055" max="13055" width="15.28515625" style="47" customWidth="1"/>
    <col min="13056" max="13306" width="9.140625" style="47"/>
    <col min="13307" max="13307" width="77.5703125" style="47" customWidth="1"/>
    <col min="13308" max="13308" width="8.42578125" style="47" customWidth="1"/>
    <col min="13309" max="13309" width="9.140625" style="47"/>
    <col min="13310" max="13310" width="11" style="47" bestFit="1" customWidth="1"/>
    <col min="13311" max="13311" width="15.28515625" style="47" customWidth="1"/>
    <col min="13312" max="13562" width="9.140625" style="47"/>
    <col min="13563" max="13563" width="77.5703125" style="47" customWidth="1"/>
    <col min="13564" max="13564" width="8.42578125" style="47" customWidth="1"/>
    <col min="13565" max="13565" width="9.140625" style="47"/>
    <col min="13566" max="13566" width="11" style="47" bestFit="1" customWidth="1"/>
    <col min="13567" max="13567" width="15.28515625" style="47" customWidth="1"/>
    <col min="13568" max="13818" width="9.140625" style="47"/>
    <col min="13819" max="13819" width="77.5703125" style="47" customWidth="1"/>
    <col min="13820" max="13820" width="8.42578125" style="47" customWidth="1"/>
    <col min="13821" max="13821" width="9.140625" style="47"/>
    <col min="13822" max="13822" width="11" style="47" bestFit="1" customWidth="1"/>
    <col min="13823" max="13823" width="15.28515625" style="47" customWidth="1"/>
    <col min="13824" max="14074" width="9.140625" style="47"/>
    <col min="14075" max="14075" width="77.5703125" style="47" customWidth="1"/>
    <col min="14076" max="14076" width="8.42578125" style="47" customWidth="1"/>
    <col min="14077" max="14077" width="9.140625" style="47"/>
    <col min="14078" max="14078" width="11" style="47" bestFit="1" customWidth="1"/>
    <col min="14079" max="14079" width="15.28515625" style="47" customWidth="1"/>
    <col min="14080" max="14330" width="9.140625" style="47"/>
    <col min="14331" max="14331" width="77.5703125" style="47" customWidth="1"/>
    <col min="14332" max="14332" width="8.42578125" style="47" customWidth="1"/>
    <col min="14333" max="14333" width="9.140625" style="47"/>
    <col min="14334" max="14334" width="11" style="47" bestFit="1" customWidth="1"/>
    <col min="14335" max="14335" width="15.28515625" style="47" customWidth="1"/>
    <col min="14336" max="14586" width="9.140625" style="47"/>
    <col min="14587" max="14587" width="77.5703125" style="47" customWidth="1"/>
    <col min="14588" max="14588" width="8.42578125" style="47" customWidth="1"/>
    <col min="14589" max="14589" width="9.140625" style="47"/>
    <col min="14590" max="14590" width="11" style="47" bestFit="1" customWidth="1"/>
    <col min="14591" max="14591" width="15.28515625" style="47" customWidth="1"/>
    <col min="14592" max="14842" width="9.140625" style="47"/>
    <col min="14843" max="14843" width="77.5703125" style="47" customWidth="1"/>
    <col min="14844" max="14844" width="8.42578125" style="47" customWidth="1"/>
    <col min="14845" max="14845" width="9.140625" style="47"/>
    <col min="14846" max="14846" width="11" style="47" bestFit="1" customWidth="1"/>
    <col min="14847" max="14847" width="15.28515625" style="47" customWidth="1"/>
    <col min="14848" max="15098" width="9.140625" style="47"/>
    <col min="15099" max="15099" width="77.5703125" style="47" customWidth="1"/>
    <col min="15100" max="15100" width="8.42578125" style="47" customWidth="1"/>
    <col min="15101" max="15101" width="9.140625" style="47"/>
    <col min="15102" max="15102" width="11" style="47" bestFit="1" customWidth="1"/>
    <col min="15103" max="15103" width="15.28515625" style="47" customWidth="1"/>
    <col min="15104" max="15354" width="9.140625" style="47"/>
    <col min="15355" max="15355" width="77.5703125" style="47" customWidth="1"/>
    <col min="15356" max="15356" width="8.42578125" style="47" customWidth="1"/>
    <col min="15357" max="15357" width="9.140625" style="47"/>
    <col min="15358" max="15358" width="11" style="47" bestFit="1" customWidth="1"/>
    <col min="15359" max="15359" width="15.28515625" style="47" customWidth="1"/>
    <col min="15360" max="15610" width="9.140625" style="47"/>
    <col min="15611" max="15611" width="77.5703125" style="47" customWidth="1"/>
    <col min="15612" max="15612" width="8.42578125" style="47" customWidth="1"/>
    <col min="15613" max="15613" width="9.140625" style="47"/>
    <col min="15614" max="15614" width="11" style="47" bestFit="1" customWidth="1"/>
    <col min="15615" max="15615" width="15.28515625" style="47" customWidth="1"/>
    <col min="15616" max="15866" width="9.140625" style="47"/>
    <col min="15867" max="15867" width="77.5703125" style="47" customWidth="1"/>
    <col min="15868" max="15868" width="8.42578125" style="47" customWidth="1"/>
    <col min="15869" max="15869" width="9.140625" style="47"/>
    <col min="15870" max="15870" width="11" style="47" bestFit="1" customWidth="1"/>
    <col min="15871" max="15871" width="15.28515625" style="47" customWidth="1"/>
    <col min="15872" max="16122" width="9.140625" style="47"/>
    <col min="16123" max="16123" width="77.5703125" style="47" customWidth="1"/>
    <col min="16124" max="16124" width="8.42578125" style="47" customWidth="1"/>
    <col min="16125" max="16125" width="9.140625" style="47"/>
    <col min="16126" max="16126" width="11" style="47" bestFit="1" customWidth="1"/>
    <col min="16127" max="16127" width="15.28515625" style="47" customWidth="1"/>
    <col min="16128" max="16384" width="9.140625" style="47"/>
  </cols>
  <sheetData>
    <row r="1" spans="1:8" ht="31.5" customHeight="1" x14ac:dyDescent="0.25">
      <c r="A1" s="184" t="s">
        <v>320</v>
      </c>
      <c r="B1" s="184"/>
      <c r="C1" s="184"/>
      <c r="D1" s="184"/>
      <c r="E1" s="184"/>
      <c r="F1" s="184"/>
      <c r="G1" s="184"/>
      <c r="H1" s="184"/>
    </row>
    <row r="3" spans="1:8" ht="15.75" customHeight="1" x14ac:dyDescent="0.25">
      <c r="A3" s="185" t="s">
        <v>88</v>
      </c>
      <c r="B3" s="186" t="s">
        <v>139</v>
      </c>
      <c r="C3" s="185" t="s">
        <v>138</v>
      </c>
      <c r="D3" s="187" t="s">
        <v>137</v>
      </c>
      <c r="E3" s="183" t="str">
        <f>'1.sz.tábla '!B4</f>
        <v>2020. évi eredeti előirányzat</v>
      </c>
      <c r="F3" s="183" t="str">
        <f>'1.sz.tábla '!C4</f>
        <v>I. Módosítás</v>
      </c>
      <c r="G3" s="183" t="str">
        <f>'1.sz.tábla '!D4</f>
        <v>II. Módosítás</v>
      </c>
      <c r="H3" s="183" t="str">
        <f>'1.sz.tábla '!E4</f>
        <v>Eltérés</v>
      </c>
    </row>
    <row r="4" spans="1:8" x14ac:dyDescent="0.25">
      <c r="A4" s="185"/>
      <c r="B4" s="186"/>
      <c r="C4" s="185"/>
      <c r="D4" s="187"/>
      <c r="E4" s="183"/>
      <c r="F4" s="183"/>
      <c r="G4" s="183"/>
      <c r="H4" s="183"/>
    </row>
    <row r="5" spans="1:8" x14ac:dyDescent="0.25">
      <c r="A5" s="71" t="s">
        <v>278</v>
      </c>
      <c r="B5" s="71"/>
      <c r="C5" s="72"/>
      <c r="D5" s="73"/>
      <c r="E5" s="143">
        <f>E6</f>
        <v>13919015</v>
      </c>
      <c r="F5" s="143">
        <f t="shared" ref="F5:G6" si="0">F6</f>
        <v>13391695</v>
      </c>
      <c r="G5" s="143">
        <f t="shared" si="0"/>
        <v>13391695</v>
      </c>
      <c r="H5" s="143">
        <f>G5-F5</f>
        <v>0</v>
      </c>
    </row>
    <row r="6" spans="1:8" x14ac:dyDescent="0.25">
      <c r="A6" s="71" t="s">
        <v>2</v>
      </c>
      <c r="B6" s="71"/>
      <c r="C6" s="72"/>
      <c r="D6" s="73"/>
      <c r="E6" s="143">
        <f>E7</f>
        <v>13919015</v>
      </c>
      <c r="F6" s="143">
        <f t="shared" si="0"/>
        <v>13391695</v>
      </c>
      <c r="G6" s="143">
        <f t="shared" si="0"/>
        <v>13391695</v>
      </c>
      <c r="H6" s="143">
        <f t="shared" ref="H6:H7" si="1">G6-F6</f>
        <v>0</v>
      </c>
    </row>
    <row r="7" spans="1:8" x14ac:dyDescent="0.25">
      <c r="A7" s="71" t="s">
        <v>67</v>
      </c>
      <c r="B7" s="71"/>
      <c r="C7" s="74"/>
      <c r="D7" s="73"/>
      <c r="E7" s="143">
        <f>E10+E19+E22+E25+E30</f>
        <v>13919015</v>
      </c>
      <c r="F7" s="143">
        <f>F10+F19+F22+F25+F30</f>
        <v>13391695</v>
      </c>
      <c r="G7" s="143">
        <f>G10+G19+G22+G25+G30</f>
        <v>13391695</v>
      </c>
      <c r="H7" s="143">
        <f t="shared" si="1"/>
        <v>0</v>
      </c>
    </row>
    <row r="8" spans="1:8" x14ac:dyDescent="0.25">
      <c r="A8" s="77" t="s">
        <v>68</v>
      </c>
      <c r="B8" s="71"/>
      <c r="C8" s="75">
        <v>39.39</v>
      </c>
      <c r="D8" s="76">
        <v>5450000</v>
      </c>
      <c r="E8" s="145">
        <v>0</v>
      </c>
      <c r="F8" s="145">
        <v>0</v>
      </c>
      <c r="G8" s="145">
        <v>0</v>
      </c>
      <c r="H8" s="145">
        <v>0</v>
      </c>
    </row>
    <row r="9" spans="1:8" x14ac:dyDescent="0.25">
      <c r="A9" s="77" t="s">
        <v>70</v>
      </c>
      <c r="B9" s="71"/>
      <c r="C9" s="74"/>
      <c r="D9" s="73"/>
      <c r="E9" s="145">
        <v>0</v>
      </c>
      <c r="F9" s="145">
        <v>0</v>
      </c>
      <c r="G9" s="145">
        <v>0</v>
      </c>
      <c r="H9" s="145">
        <v>0</v>
      </c>
    </row>
    <row r="10" spans="1:8" x14ac:dyDescent="0.25">
      <c r="A10" s="148" t="s">
        <v>97</v>
      </c>
      <c r="B10" s="71"/>
      <c r="C10" s="74"/>
      <c r="D10" s="73"/>
      <c r="E10" s="143">
        <f>SUM(E11:E17)</f>
        <v>7629980</v>
      </c>
      <c r="F10" s="143">
        <f>SUM(F11:F17)</f>
        <v>7629980</v>
      </c>
      <c r="G10" s="143">
        <f>SUM(G11:G17)</f>
        <v>7629980</v>
      </c>
      <c r="H10" s="143">
        <f>G10-F10</f>
        <v>0</v>
      </c>
    </row>
    <row r="11" spans="1:8" x14ac:dyDescent="0.25">
      <c r="A11" s="149" t="s">
        <v>69</v>
      </c>
      <c r="B11" s="71"/>
      <c r="C11" s="74"/>
      <c r="D11" s="73"/>
      <c r="E11" s="145">
        <v>889560</v>
      </c>
      <c r="F11" s="145">
        <v>889560</v>
      </c>
      <c r="G11" s="145">
        <v>889560</v>
      </c>
      <c r="H11" s="145">
        <f>G11-F11</f>
        <v>0</v>
      </c>
    </row>
    <row r="12" spans="1:8" x14ac:dyDescent="0.25">
      <c r="A12" s="149" t="s">
        <v>70</v>
      </c>
      <c r="B12" s="71"/>
      <c r="C12" s="74"/>
      <c r="D12" s="73"/>
      <c r="E12" s="145">
        <v>0</v>
      </c>
      <c r="F12" s="145">
        <v>0</v>
      </c>
      <c r="G12" s="145">
        <v>0</v>
      </c>
      <c r="H12" s="145">
        <f t="shared" ref="H12:H18" si="2">G12-F12</f>
        <v>0</v>
      </c>
    </row>
    <row r="13" spans="1:8" x14ac:dyDescent="0.25">
      <c r="A13" s="149" t="s">
        <v>71</v>
      </c>
      <c r="B13" s="71"/>
      <c r="C13" s="72"/>
      <c r="D13" s="73"/>
      <c r="E13" s="145">
        <v>5728000</v>
      </c>
      <c r="F13" s="145">
        <v>5728000</v>
      </c>
      <c r="G13" s="145">
        <v>5728000</v>
      </c>
      <c r="H13" s="145">
        <f t="shared" si="2"/>
        <v>0</v>
      </c>
    </row>
    <row r="14" spans="1:8" x14ac:dyDescent="0.25">
      <c r="A14" s="149" t="s">
        <v>70</v>
      </c>
      <c r="B14" s="71"/>
      <c r="C14" s="72"/>
      <c r="D14" s="73"/>
      <c r="E14" s="145">
        <v>0</v>
      </c>
      <c r="F14" s="145">
        <v>0</v>
      </c>
      <c r="G14" s="145">
        <v>0</v>
      </c>
      <c r="H14" s="145">
        <f t="shared" si="2"/>
        <v>0</v>
      </c>
    </row>
    <row r="15" spans="1:8" x14ac:dyDescent="0.25">
      <c r="A15" s="149" t="s">
        <v>72</v>
      </c>
      <c r="B15" s="71"/>
      <c r="C15" s="72"/>
      <c r="D15" s="73"/>
      <c r="E15" s="145">
        <v>0</v>
      </c>
      <c r="F15" s="145">
        <v>0</v>
      </c>
      <c r="G15" s="145">
        <v>0</v>
      </c>
      <c r="H15" s="145">
        <f t="shared" si="2"/>
        <v>0</v>
      </c>
    </row>
    <row r="16" spans="1:8" x14ac:dyDescent="0.25">
      <c r="A16" s="149" t="s">
        <v>70</v>
      </c>
      <c r="B16" s="71"/>
      <c r="C16" s="72"/>
      <c r="D16" s="73"/>
      <c r="E16" s="145">
        <v>0</v>
      </c>
      <c r="F16" s="145">
        <v>0</v>
      </c>
      <c r="G16" s="145">
        <v>0</v>
      </c>
      <c r="H16" s="145">
        <f t="shared" si="2"/>
        <v>0</v>
      </c>
    </row>
    <row r="17" spans="1:8" x14ac:dyDescent="0.25">
      <c r="A17" s="149" t="s">
        <v>73</v>
      </c>
      <c r="B17" s="71"/>
      <c r="C17" s="72"/>
      <c r="D17" s="73"/>
      <c r="E17" s="145">
        <v>1012420</v>
      </c>
      <c r="F17" s="145">
        <v>1012420</v>
      </c>
      <c r="G17" s="145">
        <v>1012420</v>
      </c>
      <c r="H17" s="145">
        <f t="shared" si="2"/>
        <v>0</v>
      </c>
    </row>
    <row r="18" spans="1:8" x14ac:dyDescent="0.25">
      <c r="A18" s="149" t="s">
        <v>70</v>
      </c>
      <c r="B18" s="71"/>
      <c r="C18" s="72"/>
      <c r="D18" s="73"/>
      <c r="E18" s="145">
        <v>0</v>
      </c>
      <c r="F18" s="145">
        <v>0</v>
      </c>
      <c r="G18" s="145">
        <v>0</v>
      </c>
      <c r="H18" s="145">
        <f t="shared" si="2"/>
        <v>0</v>
      </c>
    </row>
    <row r="19" spans="1:8" x14ac:dyDescent="0.25">
      <c r="A19" s="71" t="s">
        <v>98</v>
      </c>
      <c r="B19" s="71"/>
      <c r="C19" s="72"/>
      <c r="D19" s="73"/>
      <c r="E19" s="143">
        <f>E20-E21</f>
        <v>4475655</v>
      </c>
      <c r="F19" s="143">
        <f t="shared" ref="F19:G19" si="3">F20-F21</f>
        <v>4475655</v>
      </c>
      <c r="G19" s="143">
        <f t="shared" si="3"/>
        <v>4475655</v>
      </c>
      <c r="H19" s="143">
        <f t="shared" ref="H19:H26" si="4">G19-F19</f>
        <v>0</v>
      </c>
    </row>
    <row r="20" spans="1:8" x14ac:dyDescent="0.25">
      <c r="A20" s="77" t="s">
        <v>91</v>
      </c>
      <c r="B20" s="77"/>
      <c r="C20" s="77"/>
      <c r="D20" s="76">
        <v>2700</v>
      </c>
      <c r="E20" s="145">
        <v>5000000</v>
      </c>
      <c r="F20" s="145">
        <v>5000000</v>
      </c>
      <c r="G20" s="145">
        <v>5000000</v>
      </c>
      <c r="H20" s="145">
        <f t="shared" si="4"/>
        <v>0</v>
      </c>
    </row>
    <row r="21" spans="1:8" x14ac:dyDescent="0.25">
      <c r="A21" s="149" t="s">
        <v>70</v>
      </c>
      <c r="B21" s="71"/>
      <c r="C21" s="78"/>
      <c r="D21" s="76"/>
      <c r="E21" s="145">
        <v>524345</v>
      </c>
      <c r="F21" s="145">
        <v>524345</v>
      </c>
      <c r="G21" s="145">
        <v>524345</v>
      </c>
      <c r="H21" s="145">
        <f t="shared" si="4"/>
        <v>0</v>
      </c>
    </row>
    <row r="22" spans="1:8" x14ac:dyDescent="0.25">
      <c r="A22" s="71" t="s">
        <v>99</v>
      </c>
      <c r="B22" s="76"/>
      <c r="C22" s="78"/>
      <c r="D22" s="76"/>
      <c r="E22" s="143">
        <f>E23-E24</f>
        <v>48450</v>
      </c>
      <c r="F22" s="143">
        <f t="shared" ref="F22:G22" si="5">F23-F24</f>
        <v>48450</v>
      </c>
      <c r="G22" s="143">
        <f t="shared" si="5"/>
        <v>48450</v>
      </c>
      <c r="H22" s="143">
        <f t="shared" si="4"/>
        <v>0</v>
      </c>
    </row>
    <row r="23" spans="1:8" x14ac:dyDescent="0.25">
      <c r="A23" s="77" t="s">
        <v>74</v>
      </c>
      <c r="B23" s="76">
        <v>2550</v>
      </c>
      <c r="C23" s="78"/>
      <c r="D23" s="79"/>
      <c r="E23" s="145">
        <v>48450</v>
      </c>
      <c r="F23" s="145">
        <v>48450</v>
      </c>
      <c r="G23" s="145">
        <v>48450</v>
      </c>
      <c r="H23" s="145">
        <f t="shared" si="4"/>
        <v>0</v>
      </c>
    </row>
    <row r="24" spans="1:8" x14ac:dyDescent="0.25">
      <c r="A24" s="149" t="s">
        <v>70</v>
      </c>
      <c r="B24" s="71"/>
      <c r="C24" s="72"/>
      <c r="D24" s="80"/>
      <c r="E24" s="145">
        <v>0</v>
      </c>
      <c r="F24" s="145">
        <v>0</v>
      </c>
      <c r="G24" s="145">
        <v>0</v>
      </c>
      <c r="H24" s="145">
        <f t="shared" si="4"/>
        <v>0</v>
      </c>
    </row>
    <row r="25" spans="1:8" x14ac:dyDescent="0.25">
      <c r="A25" s="150" t="s">
        <v>100</v>
      </c>
      <c r="B25" s="71"/>
      <c r="C25" s="78"/>
      <c r="D25" s="76"/>
      <c r="E25" s="143">
        <f>E26-E27</f>
        <v>810430</v>
      </c>
      <c r="F25" s="143">
        <f>F26-F27</f>
        <v>283110</v>
      </c>
      <c r="G25" s="143">
        <f>G26-G27</f>
        <v>283110</v>
      </c>
      <c r="H25" s="143">
        <f t="shared" si="4"/>
        <v>0</v>
      </c>
    </row>
    <row r="26" spans="1:8" x14ac:dyDescent="0.25">
      <c r="A26" s="147" t="s">
        <v>101</v>
      </c>
      <c r="B26" s="71"/>
      <c r="C26" s="78"/>
      <c r="D26" s="76"/>
      <c r="E26" s="145">
        <v>810430</v>
      </c>
      <c r="F26" s="145">
        <v>810430</v>
      </c>
      <c r="G26" s="145">
        <v>810430</v>
      </c>
      <c r="H26" s="145">
        <f t="shared" si="4"/>
        <v>0</v>
      </c>
    </row>
    <row r="27" spans="1:8" x14ac:dyDescent="0.25">
      <c r="A27" s="149" t="s">
        <v>70</v>
      </c>
      <c r="B27" s="71"/>
      <c r="C27" s="78"/>
      <c r="D27" s="76"/>
      <c r="E27" s="147">
        <v>0</v>
      </c>
      <c r="F27" s="145">
        <v>527320</v>
      </c>
      <c r="G27" s="145">
        <v>527320</v>
      </c>
      <c r="H27" s="145">
        <f t="shared" ref="H27" si="6">G27-F27</f>
        <v>0</v>
      </c>
    </row>
    <row r="28" spans="1:8" x14ac:dyDescent="0.25">
      <c r="A28" s="149"/>
      <c r="B28" s="71"/>
      <c r="C28" s="72"/>
      <c r="D28" s="73"/>
      <c r="E28" s="147"/>
      <c r="F28" s="147"/>
      <c r="G28" s="147"/>
      <c r="H28" s="145"/>
    </row>
    <row r="29" spans="1:8" x14ac:dyDescent="0.25">
      <c r="A29" s="148"/>
      <c r="B29" s="71"/>
      <c r="C29" s="72"/>
      <c r="D29" s="73"/>
      <c r="E29" s="147"/>
      <c r="F29" s="147"/>
      <c r="G29" s="147"/>
      <c r="H29" s="147"/>
    </row>
    <row r="30" spans="1:8" x14ac:dyDescent="0.25">
      <c r="A30" s="148" t="s">
        <v>279</v>
      </c>
      <c r="B30" s="71"/>
      <c r="C30" s="72"/>
      <c r="D30" s="73"/>
      <c r="E30" s="143">
        <v>954500</v>
      </c>
      <c r="F30" s="143">
        <v>954500</v>
      </c>
      <c r="G30" s="143">
        <v>954500</v>
      </c>
      <c r="H30" s="143">
        <f>G30-F30</f>
        <v>0</v>
      </c>
    </row>
    <row r="31" spans="1:8" x14ac:dyDescent="0.25">
      <c r="A31" s="149"/>
      <c r="B31" s="71"/>
      <c r="C31" s="78"/>
      <c r="D31" s="76"/>
      <c r="E31" s="147"/>
      <c r="F31" s="147"/>
      <c r="G31" s="147"/>
      <c r="H31" s="147"/>
    </row>
    <row r="32" spans="1:8" x14ac:dyDescent="0.25">
      <c r="A32" s="71" t="s">
        <v>102</v>
      </c>
      <c r="B32" s="71"/>
      <c r="C32" s="78"/>
      <c r="D32" s="76"/>
      <c r="E32" s="143">
        <v>0</v>
      </c>
      <c r="F32" s="143">
        <v>0</v>
      </c>
      <c r="G32" s="143">
        <v>0</v>
      </c>
      <c r="H32" s="143">
        <v>0</v>
      </c>
    </row>
    <row r="33" spans="1:8" x14ac:dyDescent="0.25">
      <c r="A33" s="147"/>
      <c r="B33" s="77"/>
      <c r="C33" s="77"/>
      <c r="D33" s="76"/>
      <c r="E33" s="147"/>
      <c r="F33" s="147"/>
      <c r="G33" s="147"/>
      <c r="H33" s="147"/>
    </row>
    <row r="34" spans="1:8" x14ac:dyDescent="0.25">
      <c r="A34" s="71" t="s">
        <v>284</v>
      </c>
      <c r="B34" s="71"/>
      <c r="C34" s="78"/>
      <c r="D34" s="76"/>
      <c r="E34" s="143">
        <f>E35+E36+E37</f>
        <v>6710000</v>
      </c>
      <c r="F34" s="143">
        <f t="shared" ref="F34:G34" si="7">F35+F36+F37</f>
        <v>6829907</v>
      </c>
      <c r="G34" s="143">
        <f t="shared" si="7"/>
        <v>7125505</v>
      </c>
      <c r="H34" s="143">
        <f>G34-F34</f>
        <v>295598</v>
      </c>
    </row>
    <row r="35" spans="1:8" x14ac:dyDescent="0.25">
      <c r="A35" s="71" t="s">
        <v>280</v>
      </c>
      <c r="B35" s="71"/>
      <c r="C35" s="78"/>
      <c r="D35" s="76"/>
      <c r="E35" s="143">
        <v>0</v>
      </c>
      <c r="F35" s="143">
        <v>119907</v>
      </c>
      <c r="G35" s="143">
        <f>119907+22454+22072+22072</f>
        <v>186505</v>
      </c>
      <c r="H35" s="143">
        <f>G35-F35</f>
        <v>66598</v>
      </c>
    </row>
    <row r="36" spans="1:8" x14ac:dyDescent="0.25">
      <c r="A36" s="71" t="s">
        <v>281</v>
      </c>
      <c r="B36" s="71"/>
      <c r="C36" s="78"/>
      <c r="D36" s="76"/>
      <c r="E36" s="143">
        <v>2460000</v>
      </c>
      <c r="F36" s="143">
        <v>2460000</v>
      </c>
      <c r="G36" s="143">
        <f>2460000+229000</f>
        <v>2689000</v>
      </c>
      <c r="H36" s="143">
        <f>G36-F36</f>
        <v>229000</v>
      </c>
    </row>
    <row r="37" spans="1:8" x14ac:dyDescent="0.25">
      <c r="A37" s="71" t="s">
        <v>282</v>
      </c>
      <c r="B37" s="77"/>
      <c r="C37" s="78"/>
      <c r="D37" s="76"/>
      <c r="E37" s="143">
        <f>E38</f>
        <v>4250000</v>
      </c>
      <c r="F37" s="143">
        <f t="shared" ref="F37:G37" si="8">F38</f>
        <v>4250000</v>
      </c>
      <c r="G37" s="143">
        <f t="shared" si="8"/>
        <v>4250000</v>
      </c>
      <c r="H37" s="143">
        <f>G37-F37</f>
        <v>0</v>
      </c>
    </row>
    <row r="38" spans="1:8" x14ac:dyDescent="0.25">
      <c r="A38" s="151" t="s">
        <v>296</v>
      </c>
      <c r="B38" s="77"/>
      <c r="C38" s="78"/>
      <c r="D38" s="76"/>
      <c r="E38" s="145">
        <v>4250000</v>
      </c>
      <c r="F38" s="145">
        <v>4250000</v>
      </c>
      <c r="G38" s="145">
        <v>4250000</v>
      </c>
      <c r="H38" s="145">
        <f>G38-F38</f>
        <v>0</v>
      </c>
    </row>
    <row r="39" spans="1:8" x14ac:dyDescent="0.25">
      <c r="A39" s="77"/>
      <c r="B39" s="77"/>
      <c r="C39" s="77"/>
      <c r="D39" s="76"/>
      <c r="E39" s="147"/>
      <c r="F39" s="147"/>
      <c r="G39" s="147"/>
      <c r="H39" s="147"/>
    </row>
    <row r="40" spans="1:8" x14ac:dyDescent="0.25">
      <c r="A40" s="72" t="s">
        <v>286</v>
      </c>
      <c r="B40" s="82"/>
      <c r="C40" s="82"/>
      <c r="D40" s="82"/>
      <c r="E40" s="143">
        <f>E41</f>
        <v>1800000</v>
      </c>
      <c r="F40" s="143">
        <f t="shared" ref="F40:G40" si="9">F41</f>
        <v>1800000</v>
      </c>
      <c r="G40" s="143">
        <f t="shared" si="9"/>
        <v>2000000</v>
      </c>
      <c r="H40" s="143">
        <f>G40-F40</f>
        <v>200000</v>
      </c>
    </row>
    <row r="41" spans="1:8" x14ac:dyDescent="0.25">
      <c r="A41" s="78" t="s">
        <v>287</v>
      </c>
      <c r="B41" s="78"/>
      <c r="C41" s="78"/>
      <c r="D41" s="76"/>
      <c r="E41" s="145">
        <v>1800000</v>
      </c>
      <c r="F41" s="145">
        <v>1800000</v>
      </c>
      <c r="G41" s="145">
        <f>1800000+200000</f>
        <v>2000000</v>
      </c>
      <c r="H41" s="145">
        <f>G41-F41</f>
        <v>200000</v>
      </c>
    </row>
    <row r="42" spans="1:8" x14ac:dyDescent="0.25">
      <c r="A42" s="78"/>
      <c r="B42" s="78"/>
      <c r="C42" s="78"/>
      <c r="D42" s="76"/>
      <c r="E42" s="147"/>
      <c r="F42" s="147"/>
      <c r="G42" s="147"/>
      <c r="H42" s="147"/>
    </row>
    <row r="43" spans="1:8" x14ac:dyDescent="0.25">
      <c r="A43" s="72" t="s">
        <v>283</v>
      </c>
      <c r="B43" s="78"/>
      <c r="C43" s="78"/>
      <c r="D43" s="76"/>
      <c r="E43" s="143">
        <v>0</v>
      </c>
      <c r="F43" s="143">
        <v>0</v>
      </c>
      <c r="G43" s="143">
        <v>0</v>
      </c>
      <c r="H43" s="143">
        <v>0</v>
      </c>
    </row>
    <row r="44" spans="1:8" x14ac:dyDescent="0.25">
      <c r="A44" s="78" t="s">
        <v>312</v>
      </c>
      <c r="B44" s="78"/>
      <c r="C44" s="78"/>
      <c r="D44" s="76"/>
      <c r="E44" s="145">
        <v>0</v>
      </c>
      <c r="F44" s="145">
        <v>0</v>
      </c>
      <c r="G44" s="145">
        <v>0</v>
      </c>
      <c r="H44" s="145">
        <v>0</v>
      </c>
    </row>
    <row r="45" spans="1:8" x14ac:dyDescent="0.25">
      <c r="A45" s="78"/>
      <c r="B45" s="78"/>
      <c r="C45" s="78"/>
      <c r="D45" s="76"/>
      <c r="E45" s="147"/>
      <c r="F45" s="147"/>
      <c r="G45" s="147"/>
      <c r="H45" s="147"/>
    </row>
    <row r="46" spans="1:8" x14ac:dyDescent="0.25">
      <c r="A46" s="71" t="s">
        <v>75</v>
      </c>
      <c r="B46" s="152"/>
      <c r="C46" s="152"/>
      <c r="D46" s="152"/>
      <c r="E46" s="143">
        <f>E5+E32+E34+E40+E44</f>
        <v>22429015</v>
      </c>
      <c r="F46" s="143">
        <f t="shared" ref="F46:G46" si="10">F5+F32+F34+F40+F44</f>
        <v>22021602</v>
      </c>
      <c r="G46" s="143">
        <f t="shared" si="10"/>
        <v>22517200</v>
      </c>
      <c r="H46" s="143">
        <f>H5+H32+H34+H40+H44</f>
        <v>495598</v>
      </c>
    </row>
  </sheetData>
  <mergeCells count="9">
    <mergeCell ref="F3:F4"/>
    <mergeCell ref="H3:H4"/>
    <mergeCell ref="A1:H1"/>
    <mergeCell ref="E3:E4"/>
    <mergeCell ref="A3:A4"/>
    <mergeCell ref="B3:B4"/>
    <mergeCell ref="C3:C4"/>
    <mergeCell ref="D3:D4"/>
    <mergeCell ref="G3:G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2020. évi költségvetéséről szóló 9/2020. (IX. 29.)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40"/>
  <sheetViews>
    <sheetView view="pageLayout" zoomScaleNormal="75" zoomScaleSheetLayoutView="80" workbookViewId="0">
      <selection activeCell="A2" sqref="A2:E3"/>
    </sheetView>
  </sheetViews>
  <sheetFormatPr defaultColWidth="9" defaultRowHeight="15.75" x14ac:dyDescent="0.25"/>
  <cols>
    <col min="1" max="1" width="45.85546875" style="61" customWidth="1"/>
    <col min="2" max="4" width="15.28515625" style="61" customWidth="1"/>
    <col min="5" max="5" width="14.7109375" style="61" customWidth="1"/>
    <col min="6" max="6" width="15.28515625" style="61" customWidth="1"/>
    <col min="7" max="9" width="9" style="61"/>
    <col min="10" max="10" width="11.28515625" style="61" bestFit="1" customWidth="1"/>
    <col min="11" max="16384" width="9" style="61"/>
  </cols>
  <sheetData>
    <row r="2" spans="1:6" x14ac:dyDescent="0.25">
      <c r="A2" s="188" t="s">
        <v>321</v>
      </c>
      <c r="B2" s="188"/>
      <c r="C2" s="188"/>
      <c r="D2" s="188"/>
      <c r="E2" s="188"/>
    </row>
    <row r="3" spans="1:6" x14ac:dyDescent="0.25">
      <c r="A3" s="188"/>
      <c r="B3" s="188"/>
      <c r="C3" s="188"/>
      <c r="D3" s="188"/>
      <c r="E3" s="188"/>
    </row>
    <row r="4" spans="1:6" ht="51.75" customHeight="1" x14ac:dyDescent="0.25">
      <c r="A4" s="139" t="s">
        <v>88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Eltérés</v>
      </c>
    </row>
    <row r="5" spans="1:6" ht="30.75" customHeight="1" x14ac:dyDescent="0.25">
      <c r="A5" s="140" t="s">
        <v>109</v>
      </c>
      <c r="B5" s="54"/>
      <c r="C5" s="141"/>
      <c r="D5" s="141"/>
      <c r="E5" s="141"/>
    </row>
    <row r="6" spans="1:6" s="63" customFormat="1" ht="18.95" customHeight="1" x14ac:dyDescent="0.25">
      <c r="A6" s="142" t="s">
        <v>77</v>
      </c>
      <c r="B6" s="55">
        <f>SUM(B7:B8)</f>
        <v>10988722</v>
      </c>
      <c r="C6" s="55">
        <f>SUM(C7:C8)</f>
        <v>12006435</v>
      </c>
      <c r="D6" s="55">
        <f>SUM(D7:D8)</f>
        <v>11764935</v>
      </c>
      <c r="E6" s="62">
        <f>D6-C6</f>
        <v>-241500</v>
      </c>
    </row>
    <row r="7" spans="1:6" s="63" customFormat="1" ht="18.95" customHeight="1" x14ac:dyDescent="0.25">
      <c r="A7" s="144" t="s">
        <v>303</v>
      </c>
      <c r="B7" s="66">
        <v>9129723</v>
      </c>
      <c r="C7" s="66">
        <f>9129723+396003+138710+483000</f>
        <v>10147436</v>
      </c>
      <c r="D7" s="66">
        <f>10147436-241500</f>
        <v>9905936</v>
      </c>
      <c r="E7" s="66">
        <f t="shared" ref="E7:E13" si="0">D7-C7</f>
        <v>-241500</v>
      </c>
    </row>
    <row r="8" spans="1:6" s="63" customFormat="1" ht="18.95" customHeight="1" x14ac:dyDescent="0.25">
      <c r="A8" s="144" t="s">
        <v>304</v>
      </c>
      <c r="B8" s="66">
        <v>1858999</v>
      </c>
      <c r="C8" s="66">
        <v>1858999</v>
      </c>
      <c r="D8" s="66">
        <v>1858999</v>
      </c>
      <c r="E8" s="66">
        <f t="shared" si="0"/>
        <v>0</v>
      </c>
    </row>
    <row r="9" spans="1:6" s="63" customFormat="1" ht="18.95" customHeight="1" x14ac:dyDescent="0.25">
      <c r="A9" s="142" t="s">
        <v>78</v>
      </c>
      <c r="B9" s="55">
        <f>SUM(B10:B11)</f>
        <v>2000108</v>
      </c>
      <c r="C9" s="55">
        <f>SUM(C10:C11)</f>
        <v>2169157</v>
      </c>
      <c r="D9" s="55">
        <f>SUM(D10:D11)</f>
        <v>2131725</v>
      </c>
      <c r="E9" s="62">
        <f>D9-C9</f>
        <v>-37432</v>
      </c>
      <c r="F9" s="64"/>
    </row>
    <row r="10" spans="1:6" s="63" customFormat="1" ht="18.95" customHeight="1" x14ac:dyDescent="0.25">
      <c r="A10" s="144" t="s">
        <v>305</v>
      </c>
      <c r="B10" s="66">
        <v>1582924</v>
      </c>
      <c r="C10" s="145">
        <f>1582924+34651+59534+74864</f>
        <v>1751973</v>
      </c>
      <c r="D10" s="145">
        <f>1751973-37432</f>
        <v>1714541</v>
      </c>
      <c r="E10" s="66">
        <f t="shared" si="0"/>
        <v>-37432</v>
      </c>
      <c r="F10" s="64"/>
    </row>
    <row r="11" spans="1:6" s="63" customFormat="1" ht="18.95" customHeight="1" x14ac:dyDescent="0.25">
      <c r="A11" s="144" t="s">
        <v>306</v>
      </c>
      <c r="B11" s="66">
        <v>417184</v>
      </c>
      <c r="C11" s="145">
        <v>417184</v>
      </c>
      <c r="D11" s="145">
        <v>417184</v>
      </c>
      <c r="E11" s="66">
        <f t="shared" si="0"/>
        <v>0</v>
      </c>
      <c r="F11" s="64"/>
    </row>
    <row r="12" spans="1:6" s="63" customFormat="1" ht="18.95" customHeight="1" x14ac:dyDescent="0.25">
      <c r="A12" s="142" t="s">
        <v>79</v>
      </c>
      <c r="B12" s="55">
        <f>SUM(B13:B31)</f>
        <v>32974667</v>
      </c>
      <c r="C12" s="55">
        <f>SUM(C13:C31)</f>
        <v>32974667</v>
      </c>
      <c r="D12" s="55">
        <f>SUM(D13:D31)</f>
        <v>34341888</v>
      </c>
      <c r="E12" s="55">
        <f t="shared" si="0"/>
        <v>1367221</v>
      </c>
      <c r="F12" s="64"/>
    </row>
    <row r="13" spans="1:6" ht="19.7" customHeight="1" x14ac:dyDescent="0.25">
      <c r="A13" s="144" t="s">
        <v>292</v>
      </c>
      <c r="B13" s="66">
        <v>100000</v>
      </c>
      <c r="C13" s="145">
        <v>100000</v>
      </c>
      <c r="D13" s="145">
        <v>100000</v>
      </c>
      <c r="E13" s="66">
        <f t="shared" si="0"/>
        <v>0</v>
      </c>
    </row>
    <row r="14" spans="1:6" ht="19.7" customHeight="1" x14ac:dyDescent="0.25">
      <c r="A14" s="144" t="s">
        <v>291</v>
      </c>
      <c r="B14" s="66">
        <v>1800000</v>
      </c>
      <c r="C14" s="145">
        <v>1800000</v>
      </c>
      <c r="D14" s="145">
        <v>1800000</v>
      </c>
      <c r="E14" s="66">
        <f t="shared" ref="E14:E31" si="1">D14-C14</f>
        <v>0</v>
      </c>
    </row>
    <row r="15" spans="1:6" ht="19.7" customHeight="1" x14ac:dyDescent="0.25">
      <c r="A15" s="144" t="s">
        <v>307</v>
      </c>
      <c r="B15" s="66">
        <v>421260</v>
      </c>
      <c r="C15" s="145">
        <v>421260</v>
      </c>
      <c r="D15" s="145">
        <v>421260</v>
      </c>
      <c r="E15" s="66">
        <f t="shared" si="1"/>
        <v>0</v>
      </c>
    </row>
    <row r="16" spans="1:6" ht="19.7" customHeight="1" x14ac:dyDescent="0.25">
      <c r="A16" s="144" t="s">
        <v>294</v>
      </c>
      <c r="B16" s="66">
        <v>400000</v>
      </c>
      <c r="C16" s="145">
        <v>400000</v>
      </c>
      <c r="D16" s="145">
        <v>400000</v>
      </c>
      <c r="E16" s="66">
        <f t="shared" si="1"/>
        <v>0</v>
      </c>
    </row>
    <row r="17" spans="1:10" ht="19.7" customHeight="1" x14ac:dyDescent="0.25">
      <c r="A17" s="144" t="s">
        <v>295</v>
      </c>
      <c r="B17" s="66">
        <v>300000</v>
      </c>
      <c r="C17" s="145">
        <v>300000</v>
      </c>
      <c r="D17" s="145">
        <v>300000</v>
      </c>
      <c r="E17" s="66">
        <f t="shared" si="1"/>
        <v>0</v>
      </c>
      <c r="J17" s="85"/>
    </row>
    <row r="18" spans="1:10" ht="19.7" customHeight="1" x14ac:dyDescent="0.25">
      <c r="A18" s="144" t="s">
        <v>104</v>
      </c>
      <c r="B18" s="66">
        <v>2000000</v>
      </c>
      <c r="C18" s="145">
        <v>2000000</v>
      </c>
      <c r="D18" s="145">
        <v>2000000</v>
      </c>
      <c r="E18" s="66">
        <f t="shared" si="1"/>
        <v>0</v>
      </c>
    </row>
    <row r="19" spans="1:10" ht="19.7" customHeight="1" x14ac:dyDescent="0.25">
      <c r="A19" s="144" t="s">
        <v>105</v>
      </c>
      <c r="B19" s="66">
        <v>0</v>
      </c>
      <c r="C19" s="145">
        <v>0</v>
      </c>
      <c r="D19" s="145">
        <v>0</v>
      </c>
      <c r="E19" s="66">
        <f t="shared" si="1"/>
        <v>0</v>
      </c>
    </row>
    <row r="20" spans="1:10" ht="31.5" x14ac:dyDescent="0.25">
      <c r="A20" s="144" t="s">
        <v>350</v>
      </c>
      <c r="B20" s="66">
        <v>1000000</v>
      </c>
      <c r="C20" s="145">
        <v>1000000</v>
      </c>
      <c r="D20" s="145">
        <f>1000000+263560</f>
        <v>1263560</v>
      </c>
      <c r="E20" s="66">
        <f t="shared" si="1"/>
        <v>263560</v>
      </c>
    </row>
    <row r="21" spans="1:10" ht="19.7" customHeight="1" x14ac:dyDescent="0.25">
      <c r="A21" s="144" t="s">
        <v>313</v>
      </c>
      <c r="B21" s="66">
        <v>0</v>
      </c>
      <c r="C21" s="145">
        <v>0</v>
      </c>
      <c r="D21" s="145">
        <v>0</v>
      </c>
      <c r="E21" s="66">
        <f t="shared" si="1"/>
        <v>0</v>
      </c>
    </row>
    <row r="22" spans="1:10" ht="31.5" x14ac:dyDescent="0.25">
      <c r="A22" s="144" t="s">
        <v>353</v>
      </c>
      <c r="B22" s="66">
        <v>1500000</v>
      </c>
      <c r="C22" s="145">
        <v>1500000</v>
      </c>
      <c r="D22" s="145">
        <f>1500000+280000</f>
        <v>1780000</v>
      </c>
      <c r="E22" s="66">
        <f t="shared" si="1"/>
        <v>280000</v>
      </c>
    </row>
    <row r="23" spans="1:10" ht="19.7" customHeight="1" x14ac:dyDescent="0.25">
      <c r="A23" s="144" t="s">
        <v>108</v>
      </c>
      <c r="B23" s="66">
        <v>3000000</v>
      </c>
      <c r="C23" s="145">
        <v>3000000</v>
      </c>
      <c r="D23" s="145">
        <v>3000000</v>
      </c>
      <c r="E23" s="66">
        <f t="shared" si="1"/>
        <v>0</v>
      </c>
      <c r="J23" s="85"/>
    </row>
    <row r="24" spans="1:10" ht="19.7" customHeight="1" x14ac:dyDescent="0.25">
      <c r="A24" s="144" t="s">
        <v>326</v>
      </c>
      <c r="B24" s="66">
        <v>1710000</v>
      </c>
      <c r="C24" s="145">
        <v>1710000</v>
      </c>
      <c r="D24" s="145">
        <v>1710000</v>
      </c>
      <c r="E24" s="66">
        <f t="shared" si="1"/>
        <v>0</v>
      </c>
      <c r="J24" s="85"/>
    </row>
    <row r="25" spans="1:10" ht="19.7" customHeight="1" x14ac:dyDescent="0.25">
      <c r="A25" s="144" t="s">
        <v>308</v>
      </c>
      <c r="B25" s="66">
        <v>2855644</v>
      </c>
      <c r="C25" s="145">
        <v>2855644</v>
      </c>
      <c r="D25" s="145">
        <v>2855644</v>
      </c>
      <c r="E25" s="66">
        <f t="shared" si="1"/>
        <v>0</v>
      </c>
    </row>
    <row r="26" spans="1:10" ht="19.7" customHeight="1" x14ac:dyDescent="0.25">
      <c r="A26" s="144" t="s">
        <v>118</v>
      </c>
      <c r="B26" s="66">
        <v>100000</v>
      </c>
      <c r="C26" s="145">
        <v>100000</v>
      </c>
      <c r="D26" s="145">
        <v>100000</v>
      </c>
      <c r="E26" s="66">
        <f t="shared" si="1"/>
        <v>0</v>
      </c>
    </row>
    <row r="27" spans="1:10" ht="19.7" customHeight="1" x14ac:dyDescent="0.25">
      <c r="A27" s="144" t="s">
        <v>351</v>
      </c>
      <c r="B27" s="66">
        <v>2500000</v>
      </c>
      <c r="C27" s="145">
        <v>2500000</v>
      </c>
      <c r="D27" s="145">
        <f>2500000+71161+75600</f>
        <v>2646761</v>
      </c>
      <c r="E27" s="66">
        <f t="shared" si="1"/>
        <v>146761</v>
      </c>
    </row>
    <row r="28" spans="1:10" ht="31.5" x14ac:dyDescent="0.25">
      <c r="A28" s="144" t="s">
        <v>352</v>
      </c>
      <c r="B28" s="66">
        <v>884763</v>
      </c>
      <c r="C28" s="145">
        <v>884763</v>
      </c>
      <c r="D28" s="145">
        <v>884763</v>
      </c>
      <c r="E28" s="66">
        <f t="shared" si="1"/>
        <v>0</v>
      </c>
    </row>
    <row r="29" spans="1:10" ht="31.5" x14ac:dyDescent="0.25">
      <c r="A29" s="144" t="s">
        <v>355</v>
      </c>
      <c r="B29" s="66">
        <v>0</v>
      </c>
      <c r="C29" s="145">
        <v>0</v>
      </c>
      <c r="D29" s="145">
        <f>500000+176900</f>
        <v>676900</v>
      </c>
      <c r="E29" s="66">
        <f t="shared" si="1"/>
        <v>676900</v>
      </c>
    </row>
    <row r="30" spans="1:10" ht="19.7" customHeight="1" x14ac:dyDescent="0.25">
      <c r="A30" s="144" t="s">
        <v>106</v>
      </c>
      <c r="B30" s="66">
        <v>13403000</v>
      </c>
      <c r="C30" s="145">
        <v>13403000</v>
      </c>
      <c r="D30" s="145">
        <v>13403000</v>
      </c>
      <c r="E30" s="66">
        <f t="shared" si="1"/>
        <v>0</v>
      </c>
    </row>
    <row r="31" spans="1:10" ht="19.7" customHeight="1" x14ac:dyDescent="0.25">
      <c r="A31" s="144" t="s">
        <v>107</v>
      </c>
      <c r="B31" s="66">
        <v>1000000</v>
      </c>
      <c r="C31" s="145">
        <v>1000000</v>
      </c>
      <c r="D31" s="145">
        <v>1000000</v>
      </c>
      <c r="E31" s="66">
        <f t="shared" si="1"/>
        <v>0</v>
      </c>
    </row>
    <row r="32" spans="1:10" s="63" customFormat="1" ht="22.5" customHeight="1" x14ac:dyDescent="0.25">
      <c r="A32" s="142" t="s">
        <v>119</v>
      </c>
      <c r="B32" s="55">
        <f>B33+B34+B35</f>
        <v>2460000</v>
      </c>
      <c r="C32" s="55">
        <f>C33+C34+C35</f>
        <v>2460000</v>
      </c>
      <c r="D32" s="55">
        <f>D33+D34+D35</f>
        <v>2689000</v>
      </c>
      <c r="E32" s="62">
        <f>D32-C32</f>
        <v>229000</v>
      </c>
    </row>
    <row r="33" spans="1:9" s="63" customFormat="1" ht="21" customHeight="1" x14ac:dyDescent="0.25">
      <c r="A33" s="144" t="s">
        <v>293</v>
      </c>
      <c r="B33" s="22">
        <v>2460000</v>
      </c>
      <c r="C33" s="22">
        <v>2460000</v>
      </c>
      <c r="D33" s="22">
        <f>2460000+229000</f>
        <v>2689000</v>
      </c>
      <c r="E33" s="66">
        <f>D33-C33</f>
        <v>229000</v>
      </c>
    </row>
    <row r="34" spans="1:9" s="63" customFormat="1" ht="18.75" customHeight="1" x14ac:dyDescent="0.25">
      <c r="A34" s="144" t="s">
        <v>127</v>
      </c>
      <c r="B34" s="22">
        <v>0</v>
      </c>
      <c r="C34" s="22">
        <v>0</v>
      </c>
      <c r="D34" s="22">
        <v>0</v>
      </c>
      <c r="E34" s="66">
        <v>0</v>
      </c>
    </row>
    <row r="35" spans="1:9" ht="19.7" customHeight="1" x14ac:dyDescent="0.25">
      <c r="A35" s="144" t="s">
        <v>128</v>
      </c>
      <c r="B35" s="22">
        <v>0</v>
      </c>
      <c r="C35" s="145">
        <v>0</v>
      </c>
      <c r="D35" s="145">
        <v>0</v>
      </c>
      <c r="E35" s="66">
        <v>0</v>
      </c>
    </row>
    <row r="36" spans="1:9" s="63" customFormat="1" ht="27" customHeight="1" x14ac:dyDescent="0.25">
      <c r="A36" s="142" t="s">
        <v>80</v>
      </c>
      <c r="B36" s="55">
        <f>B37+B38+B39</f>
        <v>11518196</v>
      </c>
      <c r="C36" s="55">
        <f>C37+C38+C39</f>
        <v>11697154</v>
      </c>
      <c r="D36" s="55">
        <f>D37+D38+D39</f>
        <v>10170394</v>
      </c>
      <c r="E36" s="55">
        <f>'4.sz.tábla'!E21</f>
        <v>-1526760</v>
      </c>
      <c r="F36" s="56"/>
      <c r="G36" s="65"/>
      <c r="H36" s="65"/>
      <c r="I36" s="65"/>
    </row>
    <row r="37" spans="1:9" ht="31.5" x14ac:dyDescent="0.25">
      <c r="A37" s="146" t="s">
        <v>297</v>
      </c>
      <c r="B37" s="22">
        <f>'4.sz.tábla'!B4</f>
        <v>11518196</v>
      </c>
      <c r="C37" s="22">
        <f>'4.sz.tábla'!C4</f>
        <v>11697154</v>
      </c>
      <c r="D37" s="22">
        <f>'4.sz.tábla'!D4</f>
        <v>10070394</v>
      </c>
      <c r="E37" s="22">
        <f>'4.sz.tábla'!E4</f>
        <v>-1626760</v>
      </c>
      <c r="F37" s="57"/>
      <c r="G37" s="58"/>
      <c r="H37" s="58"/>
      <c r="I37" s="58"/>
    </row>
    <row r="38" spans="1:9" ht="31.5" x14ac:dyDescent="0.25">
      <c r="A38" s="146" t="s">
        <v>298</v>
      </c>
      <c r="B38" s="22">
        <f>'4.sz.tábla'!B9</f>
        <v>0</v>
      </c>
      <c r="C38" s="22">
        <f>'4.sz.tábla'!C9</f>
        <v>0</v>
      </c>
      <c r="D38" s="22">
        <f>'4.sz.tábla'!D9</f>
        <v>100000</v>
      </c>
      <c r="E38" s="22">
        <f>'4.sz.tábla'!E9</f>
        <v>100000</v>
      </c>
      <c r="F38" s="57"/>
      <c r="G38" s="58"/>
      <c r="H38" s="58"/>
      <c r="I38" s="58"/>
    </row>
    <row r="39" spans="1:9" ht="31.5" x14ac:dyDescent="0.25">
      <c r="A39" s="146" t="s">
        <v>299</v>
      </c>
      <c r="B39" s="22">
        <v>0</v>
      </c>
      <c r="C39" s="22">
        <v>0</v>
      </c>
      <c r="D39" s="22">
        <v>0</v>
      </c>
      <c r="E39" s="22">
        <v>0</v>
      </c>
      <c r="F39" s="57"/>
      <c r="G39" s="58"/>
      <c r="H39" s="58"/>
      <c r="I39" s="58"/>
    </row>
    <row r="40" spans="1:9" s="63" customFormat="1" ht="31.5" x14ac:dyDescent="0.25">
      <c r="A40" s="140" t="s">
        <v>81</v>
      </c>
      <c r="B40" s="55">
        <f>B6+B9+B12+B32+B36</f>
        <v>59941693</v>
      </c>
      <c r="C40" s="55">
        <f>C6+C9+C12+C32+C36</f>
        <v>61307413</v>
      </c>
      <c r="D40" s="55">
        <f>D6+D9+D12+D32+D36</f>
        <v>61097942</v>
      </c>
      <c r="E40" s="55">
        <f>E6+E9+E12+E32+E36</f>
        <v>-209471</v>
      </c>
      <c r="F40" s="59"/>
      <c r="G40" s="60"/>
      <c r="H40" s="60"/>
      <c r="I40" s="60"/>
    </row>
  </sheetData>
  <sheetProtection selectLockedCells="1" selectUnlockedCells="1"/>
  <mergeCells count="1">
    <mergeCell ref="A2:E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2020. évi költségvetéséről szóló 9/2020. (IX. 29.)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0"/>
  <sheetViews>
    <sheetView view="pageLayout" zoomScaleNormal="100" workbookViewId="0">
      <selection sqref="A1:E1"/>
    </sheetView>
  </sheetViews>
  <sheetFormatPr defaultColWidth="9" defaultRowHeight="15.75" x14ac:dyDescent="0.25"/>
  <cols>
    <col min="1" max="1" width="46.85546875" style="46" customWidth="1"/>
    <col min="2" max="2" width="15.28515625" style="46" customWidth="1"/>
    <col min="3" max="4" width="15.28515625" style="47" customWidth="1"/>
    <col min="5" max="5" width="16.42578125" style="47" customWidth="1"/>
    <col min="6" max="6" width="15.28515625" style="47" customWidth="1"/>
    <col min="7" max="16384" width="9" style="47"/>
  </cols>
  <sheetData>
    <row r="1" spans="1:6" ht="36.75" customHeight="1" x14ac:dyDescent="0.25">
      <c r="A1" s="189" t="s">
        <v>321</v>
      </c>
      <c r="B1" s="189"/>
      <c r="C1" s="189"/>
      <c r="D1" s="189"/>
      <c r="E1" s="189"/>
    </row>
    <row r="3" spans="1:6" ht="47.25" x14ac:dyDescent="0.25">
      <c r="A3" s="129" t="s">
        <v>88</v>
      </c>
      <c r="B3" s="13" t="str">
        <f>'1.sz.tábla '!B4</f>
        <v>2020. évi eredeti előirányzat</v>
      </c>
      <c r="C3" s="13" t="str">
        <f>'1.sz.tábla '!C4</f>
        <v>I. Módosítás</v>
      </c>
      <c r="D3" s="13" t="str">
        <f>'1.sz.tábla '!D4</f>
        <v>II. Módosítás</v>
      </c>
      <c r="E3" s="13" t="str">
        <f>'1.sz.tábla '!E4</f>
        <v>Eltérés</v>
      </c>
    </row>
    <row r="4" spans="1:6" ht="31.5" x14ac:dyDescent="0.25">
      <c r="A4" s="130" t="s">
        <v>110</v>
      </c>
      <c r="B4" s="51">
        <f>SUM(B5:B8)</f>
        <v>11518196</v>
      </c>
      <c r="C4" s="51">
        <f>SUM(C5:C8)</f>
        <v>11697154</v>
      </c>
      <c r="D4" s="51">
        <f>SUM(D5:D8)</f>
        <v>10070394</v>
      </c>
      <c r="E4" s="51">
        <f>D4-C4</f>
        <v>-1626760</v>
      </c>
      <c r="F4" s="48"/>
    </row>
    <row r="5" spans="1:6" ht="31.5" x14ac:dyDescent="0.25">
      <c r="A5" s="126" t="s">
        <v>111</v>
      </c>
      <c r="B5" s="52">
        <v>4106830</v>
      </c>
      <c r="C5" s="131">
        <v>4106830</v>
      </c>
      <c r="D5" s="131">
        <f>4106830-1626760</f>
        <v>2480070</v>
      </c>
      <c r="E5" s="131">
        <f>D5-C5</f>
        <v>-1626760</v>
      </c>
    </row>
    <row r="6" spans="1:6" ht="28.5" customHeight="1" x14ac:dyDescent="0.25">
      <c r="A6" s="126" t="s">
        <v>136</v>
      </c>
      <c r="B6" s="52">
        <v>6961366</v>
      </c>
      <c r="C6" s="131">
        <v>6961366</v>
      </c>
      <c r="D6" s="131">
        <v>6961366</v>
      </c>
      <c r="E6" s="131">
        <f t="shared" ref="E6:E8" si="0">D6-C6</f>
        <v>0</v>
      </c>
    </row>
    <row r="7" spans="1:6" ht="28.5" customHeight="1" x14ac:dyDescent="0.25">
      <c r="A7" s="126" t="s">
        <v>115</v>
      </c>
      <c r="B7" s="52">
        <v>450000</v>
      </c>
      <c r="C7" s="131">
        <v>450000</v>
      </c>
      <c r="D7" s="131">
        <v>450000</v>
      </c>
      <c r="E7" s="131">
        <f t="shared" si="0"/>
        <v>0</v>
      </c>
    </row>
    <row r="8" spans="1:6" ht="31.5" x14ac:dyDescent="0.25">
      <c r="A8" s="126" t="s">
        <v>344</v>
      </c>
      <c r="B8" s="52">
        <v>0</v>
      </c>
      <c r="C8" s="131">
        <v>178958</v>
      </c>
      <c r="D8" s="131">
        <v>178958</v>
      </c>
      <c r="E8" s="131">
        <f t="shared" si="0"/>
        <v>0</v>
      </c>
    </row>
    <row r="9" spans="1:6" ht="31.5" x14ac:dyDescent="0.25">
      <c r="A9" s="130" t="s">
        <v>112</v>
      </c>
      <c r="B9" s="51">
        <v>0</v>
      </c>
      <c r="C9" s="51">
        <v>0</v>
      </c>
      <c r="D9" s="51">
        <f>SUM(D10:D11)</f>
        <v>100000</v>
      </c>
      <c r="E9" s="132">
        <f>D9-C9</f>
        <v>100000</v>
      </c>
      <c r="F9" s="48"/>
    </row>
    <row r="10" spans="1:6" ht="28.5" customHeight="1" x14ac:dyDescent="0.25">
      <c r="A10" s="133" t="s">
        <v>131</v>
      </c>
      <c r="B10" s="52">
        <v>0</v>
      </c>
      <c r="C10" s="131">
        <v>0</v>
      </c>
      <c r="D10" s="131">
        <v>0</v>
      </c>
      <c r="E10" s="131">
        <v>0</v>
      </c>
    </row>
    <row r="11" spans="1:6" ht="28.5" customHeight="1" x14ac:dyDescent="0.25">
      <c r="A11" s="133" t="s">
        <v>347</v>
      </c>
      <c r="B11" s="52">
        <v>0</v>
      </c>
      <c r="C11" s="131">
        <v>0</v>
      </c>
      <c r="D11" s="131">
        <v>100000</v>
      </c>
      <c r="E11" s="131">
        <f>D11-C11</f>
        <v>100000</v>
      </c>
    </row>
    <row r="12" spans="1:6" ht="28.5" customHeight="1" x14ac:dyDescent="0.25">
      <c r="A12" s="134"/>
      <c r="B12" s="52"/>
      <c r="C12" s="131"/>
      <c r="D12" s="131"/>
      <c r="E12" s="131"/>
    </row>
    <row r="13" spans="1:6" ht="42" customHeight="1" x14ac:dyDescent="0.25">
      <c r="A13" s="135" t="s">
        <v>113</v>
      </c>
      <c r="B13" s="53">
        <v>0</v>
      </c>
      <c r="C13" s="132">
        <v>0</v>
      </c>
      <c r="D13" s="132">
        <v>0</v>
      </c>
      <c r="E13" s="132">
        <v>0</v>
      </c>
    </row>
    <row r="14" spans="1:6" x14ac:dyDescent="0.25">
      <c r="A14" s="133"/>
      <c r="B14" s="52"/>
      <c r="C14" s="131"/>
      <c r="D14" s="131"/>
      <c r="E14" s="131"/>
    </row>
    <row r="15" spans="1:6" ht="23.25" customHeight="1" x14ac:dyDescent="0.25">
      <c r="A15" s="136" t="s">
        <v>114</v>
      </c>
      <c r="B15" s="52"/>
      <c r="C15" s="131"/>
      <c r="D15" s="131"/>
      <c r="E15" s="131"/>
    </row>
    <row r="16" spans="1:6" x14ac:dyDescent="0.25">
      <c r="A16" s="133"/>
      <c r="B16" s="52"/>
      <c r="C16" s="131"/>
      <c r="D16" s="131"/>
      <c r="E16" s="131"/>
    </row>
    <row r="17" spans="1:6" x14ac:dyDescent="0.25">
      <c r="A17" s="133"/>
      <c r="B17" s="52"/>
      <c r="C17" s="131"/>
      <c r="D17" s="131"/>
      <c r="E17" s="131"/>
    </row>
    <row r="18" spans="1:6" x14ac:dyDescent="0.25">
      <c r="A18" s="133"/>
      <c r="B18" s="52"/>
      <c r="C18" s="131"/>
      <c r="D18" s="131"/>
      <c r="E18" s="131"/>
    </row>
    <row r="19" spans="1:6" x14ac:dyDescent="0.25">
      <c r="A19" s="133"/>
      <c r="B19" s="52"/>
      <c r="C19" s="131"/>
      <c r="D19" s="131"/>
      <c r="E19" s="131"/>
    </row>
    <row r="20" spans="1:6" x14ac:dyDescent="0.25">
      <c r="A20" s="133"/>
      <c r="B20" s="52"/>
      <c r="C20" s="131"/>
      <c r="D20" s="131"/>
      <c r="E20" s="131"/>
    </row>
    <row r="21" spans="1:6" x14ac:dyDescent="0.25">
      <c r="A21" s="137" t="s">
        <v>76</v>
      </c>
      <c r="B21" s="138">
        <f>B9+B4</f>
        <v>11518196</v>
      </c>
      <c r="C21" s="138">
        <f>C9+C4</f>
        <v>11697154</v>
      </c>
      <c r="D21" s="138">
        <f>D9+D4</f>
        <v>10170394</v>
      </c>
      <c r="E21" s="138">
        <f>D21-C21</f>
        <v>-1526760</v>
      </c>
      <c r="F21" s="48"/>
    </row>
    <row r="22" spans="1:6" x14ac:dyDescent="0.25">
      <c r="A22" s="69"/>
      <c r="B22" s="69"/>
      <c r="C22" s="70"/>
      <c r="D22" s="70"/>
      <c r="E22" s="70"/>
    </row>
    <row r="23" spans="1:6" x14ac:dyDescent="0.25">
      <c r="B23" s="49"/>
    </row>
    <row r="28" spans="1:6" x14ac:dyDescent="0.25">
      <c r="B28" s="50"/>
    </row>
    <row r="29" spans="1:6" x14ac:dyDescent="0.25">
      <c r="B29" s="50"/>
    </row>
    <row r="30" spans="1:6" x14ac:dyDescent="0.25">
      <c r="B30" s="50"/>
    </row>
  </sheetData>
  <mergeCells count="1">
    <mergeCell ref="A1:E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2020. évi költségvetéséről szóló 9/2020. (IX. 29.)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2"/>
  <sheetViews>
    <sheetView view="pageLayout" zoomScaleNormal="80" zoomScaleSheetLayoutView="80" workbookViewId="0">
      <selection sqref="A1:E1"/>
    </sheetView>
  </sheetViews>
  <sheetFormatPr defaultColWidth="9" defaultRowHeight="18" customHeight="1" x14ac:dyDescent="0.25"/>
  <cols>
    <col min="1" max="1" width="49" style="41" customWidth="1"/>
    <col min="2" max="2" width="15.140625" style="42" customWidth="1"/>
    <col min="3" max="5" width="15.28515625" style="42" customWidth="1"/>
    <col min="6" max="6" width="15.28515625" style="43" customWidth="1"/>
    <col min="7" max="7" width="23.85546875" style="44" customWidth="1"/>
    <col min="8" max="16384" width="9" style="44"/>
  </cols>
  <sheetData>
    <row r="1" spans="1:6" ht="33.75" customHeight="1" x14ac:dyDescent="0.25">
      <c r="A1" s="190" t="s">
        <v>322</v>
      </c>
      <c r="B1" s="190"/>
      <c r="C1" s="190"/>
      <c r="D1" s="190"/>
      <c r="E1" s="190"/>
    </row>
    <row r="2" spans="1:6" ht="48.75" customHeight="1" x14ac:dyDescent="0.25">
      <c r="A2" s="121" t="s">
        <v>88</v>
      </c>
      <c r="B2" s="13" t="str">
        <f>'1.sz.tábla '!B4</f>
        <v>2020. évi eredeti előirányzat</v>
      </c>
      <c r="C2" s="13" t="str">
        <f>'1.sz.tábla '!C4</f>
        <v>I. Módosítás</v>
      </c>
      <c r="D2" s="13" t="str">
        <f>'1.sz.tábla '!D4</f>
        <v>II. Módosítás</v>
      </c>
      <c r="E2" s="13" t="str">
        <f>'1.sz.tábla '!E4</f>
        <v>Eltérés</v>
      </c>
    </row>
    <row r="3" spans="1:6" s="33" customFormat="1" ht="26.25" customHeight="1" x14ac:dyDescent="0.25">
      <c r="A3" s="122" t="s">
        <v>140</v>
      </c>
      <c r="B3" s="123">
        <f>SUM(B5:B17)</f>
        <v>25899886</v>
      </c>
      <c r="C3" s="123">
        <f>SUM(C5:C18)</f>
        <v>26407886</v>
      </c>
      <c r="D3" s="123">
        <f>SUM(D5:D20)</f>
        <v>41917316</v>
      </c>
      <c r="E3" s="123">
        <f>D3-C3</f>
        <v>15509430</v>
      </c>
      <c r="F3" s="32"/>
    </row>
    <row r="4" spans="1:6" s="33" customFormat="1" ht="25.5" customHeight="1" x14ac:dyDescent="0.25">
      <c r="A4" s="191" t="s">
        <v>135</v>
      </c>
      <c r="B4" s="192"/>
      <c r="C4" s="192"/>
      <c r="D4" s="192"/>
      <c r="E4" s="193"/>
      <c r="F4" s="32"/>
    </row>
    <row r="5" spans="1:6" s="33" customFormat="1" ht="25.5" customHeight="1" x14ac:dyDescent="0.25">
      <c r="A5" s="124" t="s">
        <v>289</v>
      </c>
      <c r="B5" s="37">
        <v>1524000</v>
      </c>
      <c r="C5" s="37">
        <v>1524000</v>
      </c>
      <c r="D5" s="37">
        <v>1524000</v>
      </c>
      <c r="E5" s="37">
        <f>D5-C5</f>
        <v>0</v>
      </c>
      <c r="F5" s="32"/>
    </row>
    <row r="6" spans="1:6" s="33" customFormat="1" ht="25.5" customHeight="1" x14ac:dyDescent="0.25">
      <c r="A6" s="191" t="s">
        <v>309</v>
      </c>
      <c r="B6" s="192"/>
      <c r="C6" s="192"/>
      <c r="D6" s="192"/>
      <c r="E6" s="193"/>
      <c r="F6" s="32"/>
    </row>
    <row r="7" spans="1:6" s="33" customFormat="1" ht="31.5" x14ac:dyDescent="0.25">
      <c r="A7" s="124" t="s">
        <v>325</v>
      </c>
      <c r="B7" s="37">
        <v>603250</v>
      </c>
      <c r="C7" s="37">
        <v>603250</v>
      </c>
      <c r="D7" s="37">
        <v>603250</v>
      </c>
      <c r="E7" s="37">
        <f>D7-C7</f>
        <v>0</v>
      </c>
      <c r="F7" s="32"/>
    </row>
    <row r="8" spans="1:6" s="33" customFormat="1" ht="25.5" customHeight="1" x14ac:dyDescent="0.25">
      <c r="A8" s="124" t="s">
        <v>331</v>
      </c>
      <c r="B8" s="37">
        <v>4962906</v>
      </c>
      <c r="C8" s="37">
        <v>4962906</v>
      </c>
      <c r="D8" s="37">
        <v>4962906</v>
      </c>
      <c r="E8" s="37">
        <f t="shared" ref="E8:E9" si="0">D8-C8</f>
        <v>0</v>
      </c>
      <c r="F8" s="32"/>
    </row>
    <row r="9" spans="1:6" s="33" customFormat="1" ht="25.5" customHeight="1" x14ac:dyDescent="0.25">
      <c r="A9" s="124" t="s">
        <v>328</v>
      </c>
      <c r="B9" s="37">
        <v>3291300</v>
      </c>
      <c r="C9" s="37">
        <v>3291300</v>
      </c>
      <c r="D9" s="37">
        <v>3291300</v>
      </c>
      <c r="E9" s="37">
        <f t="shared" si="0"/>
        <v>0</v>
      </c>
      <c r="F9" s="32"/>
    </row>
    <row r="10" spans="1:6" s="33" customFormat="1" ht="21" customHeight="1" x14ac:dyDescent="0.25">
      <c r="A10" s="191" t="s">
        <v>288</v>
      </c>
      <c r="B10" s="192"/>
      <c r="C10" s="192"/>
      <c r="D10" s="192"/>
      <c r="E10" s="193"/>
      <c r="F10" s="32"/>
    </row>
    <row r="11" spans="1:6" s="33" customFormat="1" ht="25.5" customHeight="1" x14ac:dyDescent="0.25">
      <c r="A11" s="124" t="s">
        <v>123</v>
      </c>
      <c r="B11" s="37">
        <v>500000</v>
      </c>
      <c r="C11" s="34">
        <v>500000</v>
      </c>
      <c r="D11" s="34">
        <v>500000</v>
      </c>
      <c r="E11" s="37">
        <f>D11-C11</f>
        <v>0</v>
      </c>
      <c r="F11" s="32"/>
    </row>
    <row r="12" spans="1:6" s="33" customFormat="1" ht="25.5" customHeight="1" x14ac:dyDescent="0.25">
      <c r="A12" s="124" t="s">
        <v>124</v>
      </c>
      <c r="B12" s="37">
        <v>0</v>
      </c>
      <c r="C12" s="34">
        <v>0</v>
      </c>
      <c r="D12" s="34">
        <v>0</v>
      </c>
      <c r="E12" s="37">
        <f>D12-C12</f>
        <v>0</v>
      </c>
      <c r="F12" s="32"/>
    </row>
    <row r="13" spans="1:6" s="33" customFormat="1" ht="25.5" customHeight="1" x14ac:dyDescent="0.25">
      <c r="A13" s="124" t="s">
        <v>285</v>
      </c>
      <c r="B13" s="37">
        <v>270000</v>
      </c>
      <c r="C13" s="34">
        <v>270000</v>
      </c>
      <c r="D13" s="34">
        <v>270000</v>
      </c>
      <c r="E13" s="37">
        <f t="shared" ref="E13:E19" si="1">D13-C13</f>
        <v>0</v>
      </c>
      <c r="F13" s="32"/>
    </row>
    <row r="14" spans="1:6" s="33" customFormat="1" ht="25.5" customHeight="1" x14ac:dyDescent="0.25">
      <c r="A14" s="124" t="s">
        <v>302</v>
      </c>
      <c r="B14" s="37">
        <v>243770</v>
      </c>
      <c r="C14" s="34">
        <v>243770</v>
      </c>
      <c r="D14" s="34">
        <v>243770</v>
      </c>
      <c r="E14" s="37">
        <f t="shared" si="1"/>
        <v>0</v>
      </c>
      <c r="F14" s="32"/>
    </row>
    <row r="15" spans="1:6" s="33" customFormat="1" ht="25.5" customHeight="1" x14ac:dyDescent="0.25">
      <c r="A15" s="124" t="s">
        <v>319</v>
      </c>
      <c r="B15" s="37">
        <v>150000</v>
      </c>
      <c r="C15" s="34">
        <v>150000</v>
      </c>
      <c r="D15" s="34">
        <v>150000</v>
      </c>
      <c r="E15" s="37">
        <f t="shared" si="1"/>
        <v>0</v>
      </c>
      <c r="F15" s="32"/>
    </row>
    <row r="16" spans="1:6" s="33" customFormat="1" ht="25.5" customHeight="1" x14ac:dyDescent="0.25">
      <c r="A16" s="124" t="s">
        <v>327</v>
      </c>
      <c r="B16" s="37">
        <v>107000</v>
      </c>
      <c r="C16" s="34">
        <v>107000</v>
      </c>
      <c r="D16" s="34">
        <v>107000</v>
      </c>
      <c r="E16" s="37">
        <f t="shared" si="1"/>
        <v>0</v>
      </c>
      <c r="F16" s="32"/>
    </row>
    <row r="17" spans="1:7" s="33" customFormat="1" ht="25.5" customHeight="1" x14ac:dyDescent="0.25">
      <c r="A17" s="124" t="s">
        <v>356</v>
      </c>
      <c r="B17" s="37">
        <v>14247660</v>
      </c>
      <c r="C17" s="34">
        <v>14247660</v>
      </c>
      <c r="D17" s="34">
        <f>14247660+312000</f>
        <v>14559660</v>
      </c>
      <c r="E17" s="37">
        <f t="shared" si="1"/>
        <v>312000</v>
      </c>
      <c r="F17" s="32"/>
    </row>
    <row r="18" spans="1:7" s="33" customFormat="1" ht="25.5" customHeight="1" x14ac:dyDescent="0.25">
      <c r="A18" s="124" t="s">
        <v>343</v>
      </c>
      <c r="B18" s="37">
        <v>0</v>
      </c>
      <c r="C18" s="34">
        <v>508000</v>
      </c>
      <c r="D18" s="34">
        <v>508000</v>
      </c>
      <c r="E18" s="37">
        <f t="shared" si="1"/>
        <v>0</v>
      </c>
      <c r="F18" s="32"/>
    </row>
    <row r="19" spans="1:7" s="33" customFormat="1" ht="31.5" x14ac:dyDescent="0.25">
      <c r="A19" s="124" t="s">
        <v>349</v>
      </c>
      <c r="B19" s="37">
        <v>0</v>
      </c>
      <c r="C19" s="34">
        <v>0</v>
      </c>
      <c r="D19" s="34">
        <v>14997430</v>
      </c>
      <c r="E19" s="37">
        <f t="shared" si="1"/>
        <v>14997430</v>
      </c>
      <c r="F19" s="32"/>
    </row>
    <row r="20" spans="1:7" s="33" customFormat="1" ht="25.5" customHeight="1" x14ac:dyDescent="0.25">
      <c r="A20" s="124" t="s">
        <v>348</v>
      </c>
      <c r="B20" s="37">
        <v>0</v>
      </c>
      <c r="C20" s="34">
        <v>0</v>
      </c>
      <c r="D20" s="34">
        <v>200000</v>
      </c>
      <c r="E20" s="37">
        <f>D20-C20</f>
        <v>200000</v>
      </c>
      <c r="F20" s="32"/>
    </row>
    <row r="21" spans="1:7" s="36" customFormat="1" ht="27" customHeight="1" x14ac:dyDescent="0.25">
      <c r="A21" s="125" t="s">
        <v>141</v>
      </c>
      <c r="B21" s="38">
        <f>SUM(B22:B25)</f>
        <v>12172365</v>
      </c>
      <c r="C21" s="38">
        <f>SUM(C22:C25)</f>
        <v>12172365</v>
      </c>
      <c r="D21" s="38">
        <f>SUM(D22:D25)</f>
        <v>12672365</v>
      </c>
      <c r="E21" s="38">
        <f>D21-C21</f>
        <v>500000</v>
      </c>
      <c r="F21" s="35"/>
    </row>
    <row r="22" spans="1:7" s="33" customFormat="1" ht="25.5" customHeight="1" x14ac:dyDescent="0.25">
      <c r="A22" s="124" t="s">
        <v>125</v>
      </c>
      <c r="B22" s="37">
        <v>9000000</v>
      </c>
      <c r="C22" s="34">
        <v>9000000</v>
      </c>
      <c r="D22" s="34">
        <v>9000000</v>
      </c>
      <c r="E22" s="37">
        <f>D22-C22</f>
        <v>0</v>
      </c>
      <c r="F22" s="32"/>
    </row>
    <row r="23" spans="1:7" s="33" customFormat="1" ht="25.5" customHeight="1" x14ac:dyDescent="0.25">
      <c r="A23" s="124" t="s">
        <v>126</v>
      </c>
      <c r="B23" s="37">
        <v>3172211</v>
      </c>
      <c r="C23" s="34">
        <v>3172211</v>
      </c>
      <c r="D23" s="34">
        <v>3172211</v>
      </c>
      <c r="E23" s="37">
        <f t="shared" ref="E23:E25" si="2">D23-C23</f>
        <v>0</v>
      </c>
      <c r="F23" s="32"/>
    </row>
    <row r="24" spans="1:7" s="33" customFormat="1" ht="25.5" customHeight="1" x14ac:dyDescent="0.25">
      <c r="A24" s="124" t="s">
        <v>354</v>
      </c>
      <c r="B24" s="37">
        <v>0</v>
      </c>
      <c r="C24" s="34">
        <v>0</v>
      </c>
      <c r="D24" s="34">
        <v>500000</v>
      </c>
      <c r="E24" s="37">
        <f t="shared" si="2"/>
        <v>500000</v>
      </c>
      <c r="F24" s="32"/>
    </row>
    <row r="25" spans="1:7" s="33" customFormat="1" ht="31.5" x14ac:dyDescent="0.25">
      <c r="A25" s="124" t="s">
        <v>300</v>
      </c>
      <c r="B25" s="37">
        <v>154</v>
      </c>
      <c r="C25" s="34">
        <v>154</v>
      </c>
      <c r="D25" s="34">
        <v>154</v>
      </c>
      <c r="E25" s="37">
        <f t="shared" si="2"/>
        <v>0</v>
      </c>
      <c r="F25" s="32"/>
    </row>
    <row r="26" spans="1:7" s="36" customFormat="1" ht="22.5" customHeight="1" x14ac:dyDescent="0.25">
      <c r="A26" s="125" t="s">
        <v>142</v>
      </c>
      <c r="B26" s="38">
        <f>SUM(B27:B27)</f>
        <v>33871</v>
      </c>
      <c r="C26" s="38">
        <f>SUM(C27:C27)</f>
        <v>33871</v>
      </c>
      <c r="D26" s="38">
        <f>SUM(D27:D27)</f>
        <v>33871</v>
      </c>
      <c r="E26" s="38">
        <f>D26-C26</f>
        <v>0</v>
      </c>
      <c r="F26" s="35"/>
    </row>
    <row r="27" spans="1:7" s="36" customFormat="1" ht="31.5" customHeight="1" x14ac:dyDescent="0.25">
      <c r="A27" s="126" t="s">
        <v>290</v>
      </c>
      <c r="B27" s="39">
        <v>33871</v>
      </c>
      <c r="C27" s="39">
        <v>33871</v>
      </c>
      <c r="D27" s="39">
        <v>33871</v>
      </c>
      <c r="E27" s="34">
        <f>D27-C27</f>
        <v>0</v>
      </c>
      <c r="F27" s="35"/>
    </row>
    <row r="28" spans="1:7" s="176" customFormat="1" ht="31.5" customHeight="1" x14ac:dyDescent="0.25">
      <c r="A28" s="127" t="s">
        <v>85</v>
      </c>
      <c r="B28" s="38">
        <f>B26+B21+B3</f>
        <v>38106122</v>
      </c>
      <c r="C28" s="38">
        <f>C26+C21+C3</f>
        <v>38614122</v>
      </c>
      <c r="D28" s="38">
        <f>D26+D21+D3</f>
        <v>54623552</v>
      </c>
      <c r="E28" s="38">
        <f>E26+E21+E3</f>
        <v>16009430</v>
      </c>
      <c r="F28" s="36"/>
      <c r="G28" s="36"/>
    </row>
    <row r="29" spans="1:7" s="45" customFormat="1" ht="22.5" customHeight="1" x14ac:dyDescent="0.25">
      <c r="A29" s="127" t="s">
        <v>84</v>
      </c>
      <c r="B29" s="40">
        <f t="shared" ref="B29" si="3">B30+B31+B32</f>
        <v>897161</v>
      </c>
      <c r="C29" s="40">
        <f t="shared" ref="C29:D29" si="4">C30+C31+C32</f>
        <v>1064473</v>
      </c>
      <c r="D29" s="40">
        <f t="shared" si="4"/>
        <v>1064473</v>
      </c>
      <c r="E29" s="175">
        <f>D29-C29</f>
        <v>0</v>
      </c>
      <c r="F29" s="36"/>
      <c r="G29" s="36"/>
    </row>
    <row r="30" spans="1:7" s="33" customFormat="1" ht="22.5" customHeight="1" x14ac:dyDescent="0.25">
      <c r="A30" s="124" t="s">
        <v>330</v>
      </c>
      <c r="B30" s="37">
        <v>0</v>
      </c>
      <c r="C30" s="34">
        <v>0</v>
      </c>
      <c r="D30" s="34">
        <v>0</v>
      </c>
      <c r="E30" s="37">
        <v>0</v>
      </c>
      <c r="F30" s="32"/>
    </row>
    <row r="31" spans="1:7" s="33" customFormat="1" ht="22.5" customHeight="1" x14ac:dyDescent="0.25">
      <c r="A31" s="124" t="s">
        <v>82</v>
      </c>
      <c r="B31" s="37">
        <v>0</v>
      </c>
      <c r="C31" s="34">
        <v>0</v>
      </c>
      <c r="D31" s="34">
        <v>0</v>
      </c>
      <c r="E31" s="37">
        <v>0</v>
      </c>
      <c r="F31" s="32"/>
    </row>
    <row r="32" spans="1:7" s="33" customFormat="1" ht="22.5" customHeight="1" x14ac:dyDescent="0.25">
      <c r="A32" s="124" t="s">
        <v>329</v>
      </c>
      <c r="B32" s="37">
        <v>897161</v>
      </c>
      <c r="C32" s="34">
        <f>897161+167312</f>
        <v>1064473</v>
      </c>
      <c r="D32" s="34">
        <f>897161+167312</f>
        <v>1064473</v>
      </c>
      <c r="E32" s="37">
        <f>D32-C32</f>
        <v>0</v>
      </c>
      <c r="F32" s="32"/>
    </row>
  </sheetData>
  <sheetProtection selectLockedCells="1" selectUnlockedCells="1"/>
  <mergeCells count="4">
    <mergeCell ref="A1:E1"/>
    <mergeCell ref="A6:E6"/>
    <mergeCell ref="A4:E4"/>
    <mergeCell ref="A10:E10"/>
  </mergeCells>
  <phoneticPr fontId="20" type="noConversion"/>
  <printOptions horizontalCentered="1"/>
  <pageMargins left="0.23622047244094491" right="0.23622047244094491" top="0.9055118110236221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2020. évi költségvetéséről szóló 9/2020. (IX. 29.)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view="pageLayout" topLeftCell="A46" zoomScaleNormal="100" workbookViewId="0">
      <selection activeCell="A47" sqref="A47:J47"/>
    </sheetView>
  </sheetViews>
  <sheetFormatPr defaultColWidth="9.140625" defaultRowHeight="15.75" x14ac:dyDescent="0.25"/>
  <cols>
    <col min="1" max="1" width="44.7109375" style="86" customWidth="1"/>
    <col min="2" max="2" width="16.7109375" style="85" customWidth="1"/>
    <col min="3" max="3" width="13.42578125" style="85" bestFit="1" customWidth="1"/>
    <col min="4" max="4" width="14.28515625" style="85" bestFit="1" customWidth="1"/>
    <col min="5" max="5" width="12.5703125" style="85" customWidth="1"/>
    <col min="6" max="6" width="46.5703125" style="86" customWidth="1"/>
    <col min="7" max="7" width="17" style="85" bestFit="1" customWidth="1"/>
    <col min="8" max="8" width="13.28515625" style="85" bestFit="1" customWidth="1"/>
    <col min="9" max="9" width="14.140625" style="85" bestFit="1" customWidth="1"/>
    <col min="10" max="10" width="13" style="85" customWidth="1"/>
    <col min="11" max="11" width="9.140625" style="85"/>
    <col min="12" max="12" width="10.5703125" style="85" customWidth="1"/>
    <col min="13" max="13" width="9.140625" style="85"/>
    <col min="14" max="14" width="12.28515625" style="85" customWidth="1"/>
    <col min="15" max="16384" width="9.140625" style="85"/>
  </cols>
  <sheetData>
    <row r="2" spans="1:12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4"/>
    </row>
    <row r="3" spans="1:12" ht="21.75" customHeight="1" x14ac:dyDescent="0.25">
      <c r="A3" s="195" t="s">
        <v>314</v>
      </c>
      <c r="B3" s="195"/>
      <c r="C3" s="195"/>
      <c r="D3" s="195"/>
      <c r="E3" s="195"/>
      <c r="F3" s="195"/>
      <c r="G3" s="195"/>
      <c r="H3" s="195"/>
      <c r="I3" s="195"/>
      <c r="J3" s="195"/>
    </row>
    <row r="5" spans="1:12" s="86" customFormat="1" ht="47.25" x14ac:dyDescent="0.25">
      <c r="A5" s="89" t="s">
        <v>143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Eltérés</v>
      </c>
      <c r="F5" s="89" t="s">
        <v>144</v>
      </c>
      <c r="G5" s="13" t="str">
        <f>B5</f>
        <v>2020. évi eredeti előirányzat</v>
      </c>
      <c r="H5" s="13" t="str">
        <f>C5</f>
        <v>I. Módosítás</v>
      </c>
      <c r="I5" s="13" t="str">
        <f>D5</f>
        <v>II. Módosítás</v>
      </c>
      <c r="J5" s="13" t="str">
        <f t="shared" ref="J5" si="0">E5</f>
        <v>Eltérés</v>
      </c>
    </row>
    <row r="6" spans="1:12" ht="31.5" x14ac:dyDescent="0.25">
      <c r="A6" s="162" t="s">
        <v>145</v>
      </c>
      <c r="B6" s="66">
        <f>'2.sz.tábla'!B5</f>
        <v>30950659</v>
      </c>
      <c r="C6" s="66">
        <f>'2.sz.tábla'!C5</f>
        <v>31574844</v>
      </c>
      <c r="D6" s="66">
        <f>'2.sz.tábla'!D5</f>
        <v>32577592</v>
      </c>
      <c r="E6" s="66">
        <f>'2.sz.tábla'!E5</f>
        <v>1002748</v>
      </c>
      <c r="F6" s="87" t="s">
        <v>146</v>
      </c>
      <c r="G6" s="66">
        <f>'3.sz.tábla '!B6</f>
        <v>10988722</v>
      </c>
      <c r="H6" s="66">
        <f>'3.sz.tábla '!C6</f>
        <v>12006435</v>
      </c>
      <c r="I6" s="66">
        <f>'3.sz.tábla '!D6</f>
        <v>11764935</v>
      </c>
      <c r="J6" s="66">
        <f>'3.sz.tábla '!E6</f>
        <v>-241500</v>
      </c>
    </row>
    <row r="7" spans="1:12" ht="19.5" customHeight="1" x14ac:dyDescent="0.25">
      <c r="A7" s="162" t="s">
        <v>147</v>
      </c>
      <c r="B7" s="66">
        <f>'2.sz.tábla'!B28:E28</f>
        <v>11620000</v>
      </c>
      <c r="C7" s="66">
        <f>'2.sz.tábla'!C28:J28</f>
        <v>9620000</v>
      </c>
      <c r="D7" s="66">
        <f>'2.sz.tábla'!D28:K28</f>
        <v>9620000</v>
      </c>
      <c r="E7" s="66">
        <f>'2.sz.tábla'!C28:G28</f>
        <v>0</v>
      </c>
      <c r="F7" s="87" t="s">
        <v>311</v>
      </c>
      <c r="G7" s="87">
        <f>'3.sz.tábla '!B9</f>
        <v>2000108</v>
      </c>
      <c r="H7" s="87">
        <f>'3.sz.tábla '!C9</f>
        <v>2169157</v>
      </c>
      <c r="I7" s="87">
        <f>'3.sz.tábla '!D9</f>
        <v>2131725</v>
      </c>
      <c r="J7" s="87">
        <f>'3.sz.tábla '!E9</f>
        <v>-37432</v>
      </c>
    </row>
    <row r="8" spans="1:12" ht="20.25" customHeight="1" x14ac:dyDescent="0.25">
      <c r="A8" s="87" t="s">
        <v>148</v>
      </c>
      <c r="B8" s="66">
        <f>'2.sz.tábla'!B41</f>
        <v>16273000</v>
      </c>
      <c r="C8" s="66">
        <f>'2.sz.tábla'!C41</f>
        <v>16273000</v>
      </c>
      <c r="D8" s="66">
        <f>'2.sz.tábla'!D41</f>
        <v>16273000</v>
      </c>
      <c r="E8" s="66">
        <f>'2.sz.tábla'!E41</f>
        <v>0</v>
      </c>
      <c r="F8" s="87" t="s">
        <v>149</v>
      </c>
      <c r="G8" s="66">
        <f>'3.sz.tábla '!B12</f>
        <v>32974667</v>
      </c>
      <c r="H8" s="66">
        <f>'3.sz.tábla '!C12</f>
        <v>32974667</v>
      </c>
      <c r="I8" s="66">
        <f>'3.sz.tábla '!D12</f>
        <v>34341888</v>
      </c>
      <c r="J8" s="66">
        <f>'3.sz.tábla '!E12</f>
        <v>1367221</v>
      </c>
      <c r="L8" s="88"/>
    </row>
    <row r="9" spans="1:12" ht="31.5" x14ac:dyDescent="0.25">
      <c r="A9" s="162" t="s">
        <v>150</v>
      </c>
      <c r="B9" s="66"/>
      <c r="C9" s="66"/>
      <c r="D9" s="66"/>
      <c r="E9" s="66"/>
      <c r="F9" s="87" t="s">
        <v>151</v>
      </c>
      <c r="G9" s="66">
        <f>'3.sz.tábla '!B33</f>
        <v>2460000</v>
      </c>
      <c r="H9" s="66">
        <f>'3.sz.tábla '!C33</f>
        <v>2460000</v>
      </c>
      <c r="I9" s="66">
        <f>'3.sz.tábla '!D33</f>
        <v>2689000</v>
      </c>
      <c r="J9" s="66">
        <f>'3.sz.tábla '!E33</f>
        <v>229000</v>
      </c>
    </row>
    <row r="10" spans="1:12" x14ac:dyDescent="0.25">
      <c r="A10" s="87"/>
      <c r="B10" s="66"/>
      <c r="C10" s="66"/>
      <c r="D10" s="66"/>
      <c r="E10" s="66"/>
      <c r="F10" s="87" t="s">
        <v>80</v>
      </c>
      <c r="G10" s="66">
        <f>G12+G13+G14</f>
        <v>11518196</v>
      </c>
      <c r="H10" s="66">
        <f>H12+H13+H14</f>
        <v>11697154</v>
      </c>
      <c r="I10" s="66">
        <f>I12+I13+I14</f>
        <v>10170394</v>
      </c>
      <c r="J10" s="66">
        <f>J12+J13+J14</f>
        <v>-1526760</v>
      </c>
    </row>
    <row r="11" spans="1:12" x14ac:dyDescent="0.25">
      <c r="A11" s="87"/>
      <c r="B11" s="66"/>
      <c r="C11" s="66"/>
      <c r="D11" s="66"/>
      <c r="E11" s="66"/>
      <c r="F11" s="87" t="s">
        <v>152</v>
      </c>
      <c r="G11" s="66">
        <f>'3.sz.tábla '!B39</f>
        <v>0</v>
      </c>
      <c r="H11" s="66">
        <f>'3.sz.tábla '!C39</f>
        <v>0</v>
      </c>
      <c r="I11" s="66">
        <f>'3.sz.tábla '!D39</f>
        <v>0</v>
      </c>
      <c r="J11" s="66">
        <f>'3.sz.tábla '!E39</f>
        <v>0</v>
      </c>
    </row>
    <row r="12" spans="1:12" ht="31.5" x14ac:dyDescent="0.25">
      <c r="A12" s="162"/>
      <c r="B12" s="66"/>
      <c r="C12" s="66"/>
      <c r="D12" s="66"/>
      <c r="E12" s="66"/>
      <c r="F12" s="87" t="s">
        <v>153</v>
      </c>
      <c r="G12" s="66">
        <f>'3.sz.tábla '!B37</f>
        <v>11518196</v>
      </c>
      <c r="H12" s="66">
        <f>'3.sz.tábla '!C37</f>
        <v>11697154</v>
      </c>
      <c r="I12" s="66">
        <f>'3.sz.tábla '!D37</f>
        <v>10070394</v>
      </c>
      <c r="J12" s="66">
        <f>'3.sz.tábla '!E37</f>
        <v>-1626760</v>
      </c>
    </row>
    <row r="13" spans="1:12" ht="31.5" x14ac:dyDescent="0.25">
      <c r="A13" s="163"/>
      <c r="B13" s="66"/>
      <c r="C13" s="66"/>
      <c r="D13" s="66"/>
      <c r="E13" s="66"/>
      <c r="F13" s="87" t="s">
        <v>154</v>
      </c>
      <c r="G13" s="87">
        <f>'3.sz.tábla '!B38</f>
        <v>0</v>
      </c>
      <c r="H13" s="87">
        <f>'3.sz.tábla '!C38</f>
        <v>0</v>
      </c>
      <c r="I13" s="87">
        <f>'3.sz.tábla '!D38</f>
        <v>100000</v>
      </c>
      <c r="J13" s="87">
        <f>'3.sz.tábla '!E38</f>
        <v>100000</v>
      </c>
    </row>
    <row r="14" spans="1:12" ht="31.5" x14ac:dyDescent="0.25">
      <c r="A14" s="162"/>
      <c r="B14" s="66"/>
      <c r="C14" s="66"/>
      <c r="D14" s="66"/>
      <c r="E14" s="66"/>
      <c r="F14" s="87" t="s">
        <v>155</v>
      </c>
      <c r="G14" s="66"/>
      <c r="H14" s="66"/>
      <c r="I14" s="66"/>
      <c r="J14" s="66"/>
    </row>
    <row r="15" spans="1:12" x14ac:dyDescent="0.25">
      <c r="A15" s="87"/>
      <c r="B15" s="66"/>
      <c r="C15" s="66"/>
      <c r="D15" s="66"/>
      <c r="E15" s="66"/>
      <c r="F15" s="87" t="s">
        <v>156</v>
      </c>
      <c r="G15" s="66">
        <f>'1.sz.tábla '!B25</f>
        <v>43422804</v>
      </c>
      <c r="H15" s="66">
        <f>'1.sz.tábla '!C25</f>
        <v>48826049</v>
      </c>
      <c r="I15" s="66">
        <f>'1.sz.tábla '!D25</f>
        <v>49026268</v>
      </c>
      <c r="J15" s="66">
        <f>'1.sz.tábla '!E25</f>
        <v>200219</v>
      </c>
    </row>
    <row r="16" spans="1:12" s="64" customFormat="1" x14ac:dyDescent="0.25">
      <c r="A16" s="89" t="s">
        <v>157</v>
      </c>
      <c r="B16" s="62">
        <f>SUM(B6:B15)</f>
        <v>58843659</v>
      </c>
      <c r="C16" s="62">
        <f>SUM(C6:C15)</f>
        <v>57467844</v>
      </c>
      <c r="D16" s="62">
        <f>SUM(D6:D15)</f>
        <v>58470592</v>
      </c>
      <c r="E16" s="62">
        <f>SUM(E6:E15)</f>
        <v>1002748</v>
      </c>
      <c r="F16" s="89" t="s">
        <v>158</v>
      </c>
      <c r="G16" s="62">
        <f>G6+G7+G8+G9+G10+G15</f>
        <v>103364497</v>
      </c>
      <c r="H16" s="62">
        <f>H6+H7+H8+H9+H10+H15+H11</f>
        <v>110133462</v>
      </c>
      <c r="I16" s="62">
        <f>I6+I7+I8+I9+I10+I15+I11</f>
        <v>110124210</v>
      </c>
      <c r="J16" s="62">
        <f>J6+J7+J8+J9+J10+J15+J11</f>
        <v>-9252</v>
      </c>
    </row>
    <row r="17" spans="1:10" s="64" customFormat="1" x14ac:dyDescent="0.25">
      <c r="A17" s="89" t="s">
        <v>159</v>
      </c>
      <c r="B17" s="62"/>
      <c r="C17" s="62"/>
      <c r="D17" s="62"/>
      <c r="E17" s="66"/>
      <c r="F17" s="89" t="s">
        <v>160</v>
      </c>
      <c r="G17" s="62">
        <f>G16-B16</f>
        <v>44520838</v>
      </c>
      <c r="H17" s="62">
        <f>H16-C16</f>
        <v>52665618</v>
      </c>
      <c r="I17" s="62">
        <f>I16-D16</f>
        <v>51653618</v>
      </c>
      <c r="J17" s="62">
        <f>J16-E16</f>
        <v>-1012000</v>
      </c>
    </row>
    <row r="18" spans="1:10" s="64" customFormat="1" ht="31.5" x14ac:dyDescent="0.25">
      <c r="A18" s="89" t="s">
        <v>161</v>
      </c>
      <c r="B18" s="62">
        <f>SUM(B19)</f>
        <v>28257121</v>
      </c>
      <c r="C18" s="62">
        <f>SUM(C19)</f>
        <v>36909901</v>
      </c>
      <c r="D18" s="62">
        <f>SUM(D19)</f>
        <v>36909901</v>
      </c>
      <c r="E18" s="62">
        <f>SUM(E19)</f>
        <v>0</v>
      </c>
      <c r="F18" s="89" t="s">
        <v>162</v>
      </c>
      <c r="G18" s="62">
        <f>G19+G20+G21+G22</f>
        <v>897161</v>
      </c>
      <c r="H18" s="62">
        <f>H19+H20+H21+H22</f>
        <v>1064473</v>
      </c>
      <c r="I18" s="62">
        <f>I19+I20+I21+I22</f>
        <v>1064473</v>
      </c>
      <c r="J18" s="62">
        <f>J19+J20+J21+J22</f>
        <v>0</v>
      </c>
    </row>
    <row r="19" spans="1:10" ht="31.5" x14ac:dyDescent="0.25">
      <c r="A19" s="87" t="s">
        <v>163</v>
      </c>
      <c r="B19" s="66">
        <f>'2.sz.tábla'!B67</f>
        <v>28257121</v>
      </c>
      <c r="C19" s="66">
        <f>'2.sz.tábla'!C67</f>
        <v>36909901</v>
      </c>
      <c r="D19" s="66">
        <f>'2.sz.tábla'!D67</f>
        <v>36909901</v>
      </c>
      <c r="E19" s="66">
        <f>'2.sz.tábla'!E67</f>
        <v>0</v>
      </c>
      <c r="F19" s="87" t="s">
        <v>336</v>
      </c>
      <c r="G19" s="66">
        <f>'5. sz. tábla'!B32</f>
        <v>897161</v>
      </c>
      <c r="H19" s="66">
        <f>'5. sz. tábla'!C32</f>
        <v>1064473</v>
      </c>
      <c r="I19" s="66">
        <f>'5. sz. tábla'!D32</f>
        <v>1064473</v>
      </c>
      <c r="J19" s="66">
        <f>'5. sz. tábla'!E32</f>
        <v>0</v>
      </c>
    </row>
    <row r="20" spans="1:10" s="64" customFormat="1" ht="31.5" x14ac:dyDescent="0.25">
      <c r="A20" s="89" t="s">
        <v>164</v>
      </c>
      <c r="B20" s="89">
        <f t="shared" ref="B20:E20" si="1">SUM(B21:B23)</f>
        <v>0</v>
      </c>
      <c r="C20" s="89">
        <f t="shared" si="1"/>
        <v>167312</v>
      </c>
      <c r="D20" s="89">
        <f t="shared" si="1"/>
        <v>167312</v>
      </c>
      <c r="E20" s="89">
        <f t="shared" si="1"/>
        <v>0</v>
      </c>
      <c r="F20" s="87" t="s">
        <v>332</v>
      </c>
      <c r="G20" s="66">
        <v>0</v>
      </c>
      <c r="H20" s="66">
        <v>0</v>
      </c>
      <c r="I20" s="66">
        <v>0</v>
      </c>
      <c r="J20" s="66">
        <v>0</v>
      </c>
    </row>
    <row r="21" spans="1:10" x14ac:dyDescent="0.25">
      <c r="A21" s="87" t="s">
        <v>334</v>
      </c>
      <c r="B21" s="66">
        <f>'[2]2.sz.tábla'!B70</f>
        <v>0</v>
      </c>
      <c r="C21" s="66">
        <v>0</v>
      </c>
      <c r="D21" s="66">
        <v>0</v>
      </c>
      <c r="E21" s="66">
        <v>0</v>
      </c>
      <c r="F21" s="87" t="s">
        <v>165</v>
      </c>
      <c r="G21" s="66">
        <v>0</v>
      </c>
      <c r="H21" s="66">
        <v>0</v>
      </c>
      <c r="I21" s="66">
        <v>0</v>
      </c>
      <c r="J21" s="66">
        <v>0</v>
      </c>
    </row>
    <row r="22" spans="1:10" x14ac:dyDescent="0.25">
      <c r="A22" s="87" t="s">
        <v>166</v>
      </c>
      <c r="B22" s="66">
        <v>0</v>
      </c>
      <c r="C22" s="66">
        <v>0</v>
      </c>
      <c r="D22" s="66">
        <v>0</v>
      </c>
      <c r="E22" s="66">
        <v>0</v>
      </c>
      <c r="F22" s="87" t="s">
        <v>333</v>
      </c>
      <c r="G22" s="87">
        <f>'[2]5. sz. tábla'!B27</f>
        <v>0</v>
      </c>
      <c r="H22" s="87">
        <v>0</v>
      </c>
      <c r="I22" s="87">
        <v>0</v>
      </c>
      <c r="J22" s="87">
        <v>0</v>
      </c>
    </row>
    <row r="23" spans="1:10" ht="17.25" customHeight="1" x14ac:dyDescent="0.25">
      <c r="A23" s="87" t="s">
        <v>335</v>
      </c>
      <c r="B23" s="66">
        <f>'2.sz.tábla'!B72</f>
        <v>0</v>
      </c>
      <c r="C23" s="66">
        <f>'2.sz.tábla'!C72</f>
        <v>167312</v>
      </c>
      <c r="D23" s="66">
        <f>'2.sz.tábla'!D72</f>
        <v>167312</v>
      </c>
      <c r="E23" s="66">
        <f>'2.sz.tábla'!E72</f>
        <v>0</v>
      </c>
      <c r="F23" s="87"/>
      <c r="G23" s="87"/>
      <c r="H23" s="87"/>
      <c r="I23" s="87"/>
      <c r="J23" s="66"/>
    </row>
    <row r="24" spans="1:10" x14ac:dyDescent="0.25">
      <c r="A24" s="89" t="s">
        <v>167</v>
      </c>
      <c r="B24" s="62">
        <f>B16+B18+B20</f>
        <v>87100780</v>
      </c>
      <c r="C24" s="62">
        <f>C16+C18+C20</f>
        <v>94545057</v>
      </c>
      <c r="D24" s="62">
        <f>D16+D18+D20</f>
        <v>95547805</v>
      </c>
      <c r="E24" s="62">
        <f>E16+E18+E20</f>
        <v>1002748</v>
      </c>
      <c r="F24" s="89" t="s">
        <v>168</v>
      </c>
      <c r="G24" s="62">
        <f>G16+G18</f>
        <v>104261658</v>
      </c>
      <c r="H24" s="62">
        <f t="shared" ref="H24:J24" si="2">H18+H16</f>
        <v>111197935</v>
      </c>
      <c r="I24" s="62">
        <f t="shared" si="2"/>
        <v>111188683</v>
      </c>
      <c r="J24" s="62">
        <f t="shared" si="2"/>
        <v>-9252</v>
      </c>
    </row>
    <row r="26" spans="1:10" ht="22.5" customHeight="1" x14ac:dyDescent="0.25">
      <c r="A26" s="195" t="s">
        <v>315</v>
      </c>
      <c r="B26" s="195"/>
      <c r="C26" s="195"/>
      <c r="D26" s="195"/>
      <c r="E26" s="195"/>
      <c r="F26" s="195"/>
      <c r="G26" s="195"/>
      <c r="H26" s="195"/>
      <c r="I26" s="195"/>
      <c r="J26" s="195"/>
    </row>
    <row r="28" spans="1:10" s="86" customFormat="1" ht="47.25" x14ac:dyDescent="0.25">
      <c r="A28" s="89" t="s">
        <v>169</v>
      </c>
      <c r="B28" s="13" t="str">
        <f>B5</f>
        <v>2020. évi eredeti előirányzat</v>
      </c>
      <c r="C28" s="13" t="str">
        <f>C5</f>
        <v>I. Módosítás</v>
      </c>
      <c r="D28" s="13" t="str">
        <f>D5</f>
        <v>II. Módosítás</v>
      </c>
      <c r="E28" s="13" t="str">
        <f t="shared" ref="E28" si="3">E5</f>
        <v>Eltérés</v>
      </c>
      <c r="F28" s="89" t="s">
        <v>170</v>
      </c>
      <c r="G28" s="13" t="str">
        <f>B28</f>
        <v>2020. évi eredeti előirányzat</v>
      </c>
      <c r="H28" s="13" t="str">
        <f>H5</f>
        <v>I. Módosítás</v>
      </c>
      <c r="I28" s="13" t="str">
        <f>I5</f>
        <v>II. Módosítás</v>
      </c>
      <c r="J28" s="13" t="str">
        <f>E28</f>
        <v>Eltérés</v>
      </c>
    </row>
    <row r="29" spans="1:10" ht="31.5" x14ac:dyDescent="0.25">
      <c r="A29" s="162" t="s">
        <v>171</v>
      </c>
      <c r="B29" s="66">
        <f>'2.sz.tábla'!B21</f>
        <v>9000000</v>
      </c>
      <c r="C29" s="66">
        <f>'2.sz.tábla'!C21</f>
        <v>9000000</v>
      </c>
      <c r="D29" s="66">
        <f>'2.sz.tábla'!D21</f>
        <v>23997430</v>
      </c>
      <c r="E29" s="66">
        <f>'2.sz.tábla'!E21</f>
        <v>14997430</v>
      </c>
      <c r="F29" s="87" t="s">
        <v>172</v>
      </c>
      <c r="G29" s="66">
        <f>'5. sz. tábla'!B3</f>
        <v>25899886</v>
      </c>
      <c r="H29" s="66">
        <f>'5. sz. tábla'!C3</f>
        <v>26407886</v>
      </c>
      <c r="I29" s="66">
        <f>'5. sz. tábla'!D3</f>
        <v>41917316</v>
      </c>
      <c r="J29" s="66">
        <f>'5. sz. tábla'!E3</f>
        <v>15509430</v>
      </c>
    </row>
    <row r="30" spans="1:10" x14ac:dyDescent="0.25">
      <c r="A30" s="87" t="s">
        <v>337</v>
      </c>
      <c r="B30" s="66">
        <f>'2.sz.tábla'!B53</f>
        <v>46267000</v>
      </c>
      <c r="C30" s="66">
        <f>'2.sz.tábla'!C53</f>
        <v>46267000</v>
      </c>
      <c r="D30" s="66">
        <f>'2.sz.tábla'!D53</f>
        <v>46267000</v>
      </c>
      <c r="E30" s="66">
        <f>'2.sz.tábla'!E53</f>
        <v>0</v>
      </c>
      <c r="F30" s="87" t="s">
        <v>173</v>
      </c>
      <c r="G30" s="87"/>
      <c r="H30" s="87"/>
      <c r="I30" s="87"/>
      <c r="J30" s="66"/>
    </row>
    <row r="31" spans="1:10" x14ac:dyDescent="0.25">
      <c r="A31" s="87" t="s">
        <v>174</v>
      </c>
      <c r="B31" s="66">
        <f>'[2]1.sz.tábla '!B11</f>
        <v>0</v>
      </c>
      <c r="C31" s="66">
        <v>0</v>
      </c>
      <c r="D31" s="66">
        <v>0</v>
      </c>
      <c r="E31" s="66">
        <v>0</v>
      </c>
      <c r="F31" s="87" t="s">
        <v>175</v>
      </c>
      <c r="G31" s="66">
        <f>'5. sz. tábla'!B21</f>
        <v>12172365</v>
      </c>
      <c r="H31" s="66">
        <f>'5. sz. tábla'!C21</f>
        <v>12172365</v>
      </c>
      <c r="I31" s="66">
        <f>'5. sz. tábla'!D21</f>
        <v>12672365</v>
      </c>
      <c r="J31" s="66">
        <f>'5. sz. tábla'!E21</f>
        <v>500000</v>
      </c>
    </row>
    <row r="32" spans="1:10" x14ac:dyDescent="0.25">
      <c r="A32" s="87"/>
      <c r="B32" s="66"/>
      <c r="C32" s="66"/>
      <c r="D32" s="66"/>
      <c r="E32" s="66"/>
      <c r="F32" s="87" t="s">
        <v>176</v>
      </c>
      <c r="G32" s="66">
        <f>'5. sz. tábla'!B27</f>
        <v>33871</v>
      </c>
      <c r="H32" s="66">
        <f>'5. sz. tábla'!C27</f>
        <v>33871</v>
      </c>
      <c r="I32" s="66">
        <f>'5. sz. tábla'!D27</f>
        <v>33871</v>
      </c>
      <c r="J32" s="66">
        <f>'5. sz. tábla'!E27</f>
        <v>0</v>
      </c>
    </row>
    <row r="33" spans="1:10" ht="31.5" x14ac:dyDescent="0.25">
      <c r="A33" s="87"/>
      <c r="B33" s="87"/>
      <c r="C33" s="87"/>
      <c r="D33" s="87"/>
      <c r="E33" s="66"/>
      <c r="F33" s="87" t="s">
        <v>177</v>
      </c>
      <c r="G33" s="87">
        <v>0</v>
      </c>
      <c r="H33" s="87">
        <v>0</v>
      </c>
      <c r="I33" s="87">
        <v>0</v>
      </c>
      <c r="J33" s="87">
        <v>0</v>
      </c>
    </row>
    <row r="34" spans="1:10" ht="31.5" x14ac:dyDescent="0.25">
      <c r="A34" s="87"/>
      <c r="B34" s="87"/>
      <c r="C34" s="87"/>
      <c r="D34" s="87"/>
      <c r="E34" s="66"/>
      <c r="F34" s="90" t="s">
        <v>178</v>
      </c>
      <c r="G34" s="91">
        <f>'5. sz. tábla'!B26</f>
        <v>33871</v>
      </c>
      <c r="H34" s="91">
        <f>'5. sz. tábla'!C26</f>
        <v>33871</v>
      </c>
      <c r="I34" s="91">
        <f>'5. sz. tábla'!D26</f>
        <v>33871</v>
      </c>
      <c r="J34" s="91">
        <f>'5. sz. tábla'!E26</f>
        <v>0</v>
      </c>
    </row>
    <row r="35" spans="1:10" ht="31.5" x14ac:dyDescent="0.25">
      <c r="A35" s="87"/>
      <c r="B35" s="66"/>
      <c r="C35" s="66"/>
      <c r="D35" s="66"/>
      <c r="E35" s="66"/>
      <c r="F35" s="87" t="s">
        <v>179</v>
      </c>
      <c r="G35" s="66"/>
      <c r="H35" s="66"/>
      <c r="I35" s="66"/>
      <c r="J35" s="66"/>
    </row>
    <row r="36" spans="1:10" ht="31.5" x14ac:dyDescent="0.25">
      <c r="A36" s="87"/>
      <c r="B36" s="66"/>
      <c r="C36" s="66"/>
      <c r="D36" s="66"/>
      <c r="E36" s="66"/>
      <c r="F36" s="87" t="s">
        <v>180</v>
      </c>
      <c r="G36" s="66"/>
      <c r="H36" s="66"/>
      <c r="I36" s="66"/>
      <c r="J36" s="66"/>
    </row>
    <row r="37" spans="1:10" s="64" customFormat="1" x14ac:dyDescent="0.25">
      <c r="A37" s="89" t="s">
        <v>181</v>
      </c>
      <c r="B37" s="62">
        <f>SUM(B29:B35)</f>
        <v>55267000</v>
      </c>
      <c r="C37" s="62">
        <f>SUM(C29:C35)</f>
        <v>55267000</v>
      </c>
      <c r="D37" s="62">
        <f>SUM(D29:D35)</f>
        <v>70264430</v>
      </c>
      <c r="E37" s="62">
        <f>SUM(E29:E35)</f>
        <v>14997430</v>
      </c>
      <c r="F37" s="89" t="s">
        <v>182</v>
      </c>
      <c r="G37" s="62">
        <f>SUM(G29:G32)</f>
        <v>38106122</v>
      </c>
      <c r="H37" s="62">
        <f>SUM(H29:H32)</f>
        <v>38614122</v>
      </c>
      <c r="I37" s="62">
        <f>SUM(I29:I32)</f>
        <v>54623552</v>
      </c>
      <c r="J37" s="62">
        <f>SUM(J29:J34)</f>
        <v>16009430</v>
      </c>
    </row>
    <row r="38" spans="1:10" s="64" customFormat="1" x14ac:dyDescent="0.25">
      <c r="A38" s="89" t="s">
        <v>183</v>
      </c>
      <c r="B38" s="62"/>
      <c r="C38" s="62"/>
      <c r="D38" s="62"/>
      <c r="E38" s="66"/>
      <c r="F38" s="89" t="s">
        <v>184</v>
      </c>
      <c r="G38" s="62">
        <f>G37-B37</f>
        <v>-17160878</v>
      </c>
      <c r="H38" s="62">
        <f>H37-C37</f>
        <v>-16652878</v>
      </c>
      <c r="I38" s="62">
        <f>I37-D37</f>
        <v>-15640878</v>
      </c>
      <c r="J38" s="62">
        <f>J37-E37</f>
        <v>1012000</v>
      </c>
    </row>
    <row r="39" spans="1:10" s="64" customFormat="1" ht="31.5" x14ac:dyDescent="0.25">
      <c r="A39" s="89" t="s">
        <v>185</v>
      </c>
      <c r="B39" s="62">
        <f>SUM(B40)</f>
        <v>28257121</v>
      </c>
      <c r="C39" s="62">
        <f t="shared" ref="C39:E39" si="4">SUM(C40)</f>
        <v>36909901</v>
      </c>
      <c r="D39" s="62">
        <f t="shared" si="4"/>
        <v>36909901</v>
      </c>
      <c r="E39" s="62">
        <f t="shared" si="4"/>
        <v>0</v>
      </c>
      <c r="F39" s="89" t="s">
        <v>186</v>
      </c>
      <c r="G39" s="62">
        <f>SUM(G40:G42)</f>
        <v>0</v>
      </c>
      <c r="H39" s="62">
        <v>0</v>
      </c>
      <c r="I39" s="62">
        <v>0</v>
      </c>
      <c r="J39" s="62">
        <v>0</v>
      </c>
    </row>
    <row r="40" spans="1:10" x14ac:dyDescent="0.25">
      <c r="A40" s="87" t="s">
        <v>187</v>
      </c>
      <c r="B40" s="66">
        <f>'1.sz.tábla '!B13</f>
        <v>28257121</v>
      </c>
      <c r="C40" s="66">
        <f>'1.sz.tábla '!C13</f>
        <v>36909901</v>
      </c>
      <c r="D40" s="66">
        <f>'1.sz.tábla '!D13</f>
        <v>36909901</v>
      </c>
      <c r="E40" s="66">
        <f>'1.sz.tábla '!E13</f>
        <v>0</v>
      </c>
      <c r="F40" s="87" t="s">
        <v>188</v>
      </c>
      <c r="G40" s="66"/>
      <c r="H40" s="66"/>
      <c r="I40" s="66"/>
      <c r="J40" s="66"/>
    </row>
    <row r="41" spans="1:10" ht="31.5" x14ac:dyDescent="0.25">
      <c r="A41" s="89" t="s">
        <v>189</v>
      </c>
      <c r="B41" s="62">
        <f>SUM(B42:B43)</f>
        <v>0</v>
      </c>
      <c r="C41" s="62">
        <f>SUM(C42:C43)</f>
        <v>0</v>
      </c>
      <c r="D41" s="62">
        <f>SUM(D42:D43)</f>
        <v>0</v>
      </c>
      <c r="E41" s="62">
        <f>SUM(E42:E43)</f>
        <v>0</v>
      </c>
      <c r="F41" s="87" t="s">
        <v>190</v>
      </c>
      <c r="G41" s="66"/>
      <c r="H41" s="66"/>
      <c r="I41" s="66"/>
      <c r="J41" s="66"/>
    </row>
    <row r="42" spans="1:10" ht="31.5" x14ac:dyDescent="0.25">
      <c r="A42" s="87" t="s">
        <v>191</v>
      </c>
      <c r="B42" s="66"/>
      <c r="C42" s="66"/>
      <c r="D42" s="66"/>
      <c r="E42" s="66"/>
      <c r="F42" s="87" t="s">
        <v>338</v>
      </c>
      <c r="G42" s="66"/>
      <c r="H42" s="66"/>
      <c r="I42" s="66"/>
      <c r="J42" s="66"/>
    </row>
    <row r="43" spans="1:10" x14ac:dyDescent="0.25">
      <c r="A43" s="87" t="s">
        <v>192</v>
      </c>
      <c r="B43" s="66"/>
      <c r="C43" s="66"/>
      <c r="D43" s="66"/>
      <c r="E43" s="66"/>
      <c r="F43" s="87"/>
      <c r="G43" s="66"/>
      <c r="H43" s="66"/>
      <c r="I43" s="66"/>
      <c r="J43" s="66"/>
    </row>
    <row r="44" spans="1:10" s="64" customFormat="1" x14ac:dyDescent="0.25">
      <c r="A44" s="89" t="s">
        <v>193</v>
      </c>
      <c r="B44" s="62">
        <f>B37+B39+B41</f>
        <v>83524121</v>
      </c>
      <c r="C44" s="62">
        <f>C37+C39+C41</f>
        <v>92176901</v>
      </c>
      <c r="D44" s="62">
        <f>D37+D39+D41</f>
        <v>107174331</v>
      </c>
      <c r="E44" s="62">
        <f>E37+E39+E41</f>
        <v>14997430</v>
      </c>
      <c r="F44" s="89" t="s">
        <v>194</v>
      </c>
      <c r="G44" s="62">
        <f>G37+G39</f>
        <v>38106122</v>
      </c>
      <c r="H44" s="62">
        <f>H37+H39</f>
        <v>38614122</v>
      </c>
      <c r="I44" s="62">
        <f>I37+I39</f>
        <v>54623552</v>
      </c>
      <c r="J44" s="62">
        <f>J37+J39</f>
        <v>16009430</v>
      </c>
    </row>
    <row r="45" spans="1:10" x14ac:dyDescent="0.25">
      <c r="A45" s="92"/>
      <c r="B45" s="93"/>
      <c r="C45" s="93"/>
      <c r="D45" s="93"/>
      <c r="E45" s="93"/>
      <c r="F45" s="92"/>
      <c r="G45" s="93"/>
      <c r="H45" s="93"/>
      <c r="I45" s="93"/>
      <c r="J45" s="93"/>
    </row>
    <row r="46" spans="1:10" x14ac:dyDescent="0.25">
      <c r="A46" s="92"/>
      <c r="B46" s="93"/>
      <c r="C46" s="93"/>
      <c r="D46" s="93"/>
      <c r="E46" s="93"/>
      <c r="F46" s="92"/>
      <c r="G46" s="93"/>
      <c r="H46" s="93"/>
      <c r="I46" s="93"/>
      <c r="J46" s="93"/>
    </row>
    <row r="47" spans="1:10" ht="18.75" customHeight="1" x14ac:dyDescent="0.25">
      <c r="A47" s="195" t="s">
        <v>316</v>
      </c>
      <c r="B47" s="195"/>
      <c r="C47" s="195"/>
      <c r="D47" s="195"/>
      <c r="E47" s="195"/>
      <c r="F47" s="195"/>
      <c r="G47" s="195"/>
      <c r="H47" s="195"/>
      <c r="I47" s="195"/>
      <c r="J47" s="195"/>
    </row>
    <row r="49" spans="1:10" s="86" customFormat="1" ht="47.25" x14ac:dyDescent="0.25">
      <c r="A49" s="89" t="s">
        <v>195</v>
      </c>
      <c r="B49" s="13" t="str">
        <f>B5</f>
        <v>2020. évi eredeti előirányzat</v>
      </c>
      <c r="C49" s="13" t="str">
        <f>C5</f>
        <v>I. Módosítás</v>
      </c>
      <c r="D49" s="13" t="str">
        <f>D5</f>
        <v>II. Módosítás</v>
      </c>
      <c r="E49" s="13" t="str">
        <f>E5</f>
        <v>Eltérés</v>
      </c>
      <c r="F49" s="89" t="s">
        <v>196</v>
      </c>
      <c r="G49" s="13" t="str">
        <f>B49</f>
        <v>2020. évi eredeti előirányzat</v>
      </c>
      <c r="H49" s="13" t="str">
        <f>H5</f>
        <v>I. Módosítás</v>
      </c>
      <c r="I49" s="13" t="str">
        <f>I5</f>
        <v>II. Módosítás</v>
      </c>
      <c r="J49" s="13" t="str">
        <f>E49</f>
        <v>Eltérés</v>
      </c>
    </row>
    <row r="50" spans="1:10" x14ac:dyDescent="0.25">
      <c r="A50" s="87" t="s">
        <v>197</v>
      </c>
      <c r="B50" s="66">
        <f>B16</f>
        <v>58843659</v>
      </c>
      <c r="C50" s="66">
        <f>C16</f>
        <v>57467844</v>
      </c>
      <c r="D50" s="66">
        <f>D16</f>
        <v>58470592</v>
      </c>
      <c r="E50" s="66">
        <f>E16</f>
        <v>1002748</v>
      </c>
      <c r="F50" s="87" t="s">
        <v>198</v>
      </c>
      <c r="G50" s="66">
        <f>G16</f>
        <v>103364497</v>
      </c>
      <c r="H50" s="66">
        <f>H16</f>
        <v>110133462</v>
      </c>
      <c r="I50" s="66">
        <f>I16</f>
        <v>110124210</v>
      </c>
      <c r="J50" s="66">
        <f>J16</f>
        <v>-9252</v>
      </c>
    </row>
    <row r="51" spans="1:10" x14ac:dyDescent="0.25">
      <c r="A51" s="87" t="s">
        <v>199</v>
      </c>
      <c r="B51" s="66">
        <f>B37</f>
        <v>55267000</v>
      </c>
      <c r="C51" s="66">
        <f>C37</f>
        <v>55267000</v>
      </c>
      <c r="D51" s="66">
        <f>D37</f>
        <v>70264430</v>
      </c>
      <c r="E51" s="66">
        <f>E37</f>
        <v>14997430</v>
      </c>
      <c r="F51" s="87" t="s">
        <v>200</v>
      </c>
      <c r="G51" s="66">
        <f>G37</f>
        <v>38106122</v>
      </c>
      <c r="H51" s="66">
        <f>H37</f>
        <v>38614122</v>
      </c>
      <c r="I51" s="66">
        <f>I37</f>
        <v>54623552</v>
      </c>
      <c r="J51" s="66">
        <f>J37</f>
        <v>16009430</v>
      </c>
    </row>
    <row r="52" spans="1:10" s="64" customFormat="1" x14ac:dyDescent="0.25">
      <c r="A52" s="89" t="s">
        <v>10</v>
      </c>
      <c r="B52" s="62">
        <f>SUM(B50:B51)</f>
        <v>114110659</v>
      </c>
      <c r="C52" s="62">
        <f t="shared" ref="C52:D52" si="5">SUM(C50:C51)</f>
        <v>112734844</v>
      </c>
      <c r="D52" s="62">
        <f t="shared" si="5"/>
        <v>128735022</v>
      </c>
      <c r="E52" s="62">
        <f>SUM(E50:E51)</f>
        <v>16000178</v>
      </c>
      <c r="F52" s="89" t="s">
        <v>18</v>
      </c>
      <c r="G52" s="62">
        <f>SUM(G50:G51)</f>
        <v>141470619</v>
      </c>
      <c r="H52" s="62">
        <f t="shared" ref="H52:I52" si="6">SUM(H50:H51)</f>
        <v>148747584</v>
      </c>
      <c r="I52" s="62">
        <f t="shared" si="6"/>
        <v>164747762</v>
      </c>
      <c r="J52" s="62">
        <f>SUM(J50:J51)</f>
        <v>16000178</v>
      </c>
    </row>
    <row r="53" spans="1:10" s="64" customFormat="1" x14ac:dyDescent="0.25">
      <c r="A53" s="89" t="s">
        <v>201</v>
      </c>
      <c r="B53" s="62"/>
      <c r="C53" s="62"/>
      <c r="D53" s="62"/>
      <c r="E53" s="62"/>
      <c r="F53" s="89" t="s">
        <v>202</v>
      </c>
      <c r="G53" s="62">
        <f>G52-B52</f>
        <v>27359960</v>
      </c>
      <c r="H53" s="62">
        <f>H52-C52</f>
        <v>36012740</v>
      </c>
      <c r="I53" s="62">
        <f>I52-D52</f>
        <v>36012740</v>
      </c>
      <c r="J53" s="62">
        <f>J52-E52</f>
        <v>0</v>
      </c>
    </row>
    <row r="54" spans="1:10" s="64" customFormat="1" ht="31.5" x14ac:dyDescent="0.25">
      <c r="A54" s="89" t="s">
        <v>203</v>
      </c>
      <c r="B54" s="62">
        <f>SUM(B55:B56)</f>
        <v>28257121</v>
      </c>
      <c r="C54" s="62">
        <f t="shared" ref="C54:E54" si="7">SUM(C55:C56)</f>
        <v>36909901</v>
      </c>
      <c r="D54" s="62">
        <f t="shared" si="7"/>
        <v>36909901</v>
      </c>
      <c r="E54" s="62">
        <f t="shared" si="7"/>
        <v>0</v>
      </c>
      <c r="F54" s="89" t="s">
        <v>204</v>
      </c>
      <c r="G54" s="62">
        <f>SUM(G55:G56)</f>
        <v>897161</v>
      </c>
      <c r="H54" s="62">
        <f t="shared" ref="H54:J54" si="8">SUM(H55:H56)</f>
        <v>1064473</v>
      </c>
      <c r="I54" s="62">
        <f t="shared" si="8"/>
        <v>1064473</v>
      </c>
      <c r="J54" s="62">
        <f t="shared" si="8"/>
        <v>0</v>
      </c>
    </row>
    <row r="55" spans="1:10" ht="31.5" x14ac:dyDescent="0.25">
      <c r="A55" s="87" t="s">
        <v>161</v>
      </c>
      <c r="B55" s="66">
        <f>'2.sz.tábla'!B68</f>
        <v>8710000</v>
      </c>
      <c r="C55" s="66">
        <f>'2.sz.tábla'!C68</f>
        <v>17362780</v>
      </c>
      <c r="D55" s="66">
        <f>'2.sz.tábla'!D68</f>
        <v>17362780</v>
      </c>
      <c r="E55" s="66">
        <f>'2.sz.tábla'!E68</f>
        <v>0</v>
      </c>
      <c r="F55" s="87" t="s">
        <v>205</v>
      </c>
      <c r="G55" s="66">
        <f>G18</f>
        <v>897161</v>
      </c>
      <c r="H55" s="66">
        <f>H18</f>
        <v>1064473</v>
      </c>
      <c r="I55" s="66">
        <f>I18</f>
        <v>1064473</v>
      </c>
      <c r="J55" s="66">
        <f>J18</f>
        <v>0</v>
      </c>
    </row>
    <row r="56" spans="1:10" ht="31.5" x14ac:dyDescent="0.25">
      <c r="A56" s="87" t="s">
        <v>185</v>
      </c>
      <c r="B56" s="66">
        <f>'2.sz.tábla'!B69</f>
        <v>19547121</v>
      </c>
      <c r="C56" s="66">
        <f>'2.sz.tábla'!C69</f>
        <v>19547121</v>
      </c>
      <c r="D56" s="66">
        <f>'2.sz.tábla'!D69</f>
        <v>19547121</v>
      </c>
      <c r="E56" s="66">
        <f>'2.sz.tábla'!E69</f>
        <v>0</v>
      </c>
      <c r="F56" s="87" t="s">
        <v>206</v>
      </c>
      <c r="G56" s="66">
        <f>G39</f>
        <v>0</v>
      </c>
      <c r="H56" s="66">
        <f t="shared" ref="H56:J56" si="9">H39</f>
        <v>0</v>
      </c>
      <c r="I56" s="66">
        <f t="shared" si="9"/>
        <v>0</v>
      </c>
      <c r="J56" s="66">
        <f t="shared" si="9"/>
        <v>0</v>
      </c>
    </row>
    <row r="57" spans="1:10" s="64" customFormat="1" x14ac:dyDescent="0.25">
      <c r="A57" s="89" t="s">
        <v>207</v>
      </c>
      <c r="B57" s="62">
        <f>SUM(B58:B59)</f>
        <v>0</v>
      </c>
      <c r="C57" s="62">
        <f t="shared" ref="C57:E57" si="10">SUM(C58:C59)</f>
        <v>167312</v>
      </c>
      <c r="D57" s="62">
        <f t="shared" si="10"/>
        <v>167312</v>
      </c>
      <c r="E57" s="62">
        <f t="shared" si="10"/>
        <v>0</v>
      </c>
      <c r="F57" s="89"/>
      <c r="G57" s="89"/>
      <c r="H57" s="89"/>
      <c r="I57" s="89"/>
      <c r="J57" s="89"/>
    </row>
    <row r="58" spans="1:10" ht="31.5" x14ac:dyDescent="0.25">
      <c r="A58" s="87" t="s">
        <v>164</v>
      </c>
      <c r="B58" s="66">
        <f>B20</f>
        <v>0</v>
      </c>
      <c r="C58" s="66">
        <f t="shared" ref="C58:E58" si="11">C20</f>
        <v>167312</v>
      </c>
      <c r="D58" s="66">
        <f t="shared" si="11"/>
        <v>167312</v>
      </c>
      <c r="E58" s="66">
        <f t="shared" si="11"/>
        <v>0</v>
      </c>
      <c r="F58" s="87"/>
      <c r="G58" s="66"/>
      <c r="H58" s="66"/>
      <c r="I58" s="66"/>
      <c r="J58" s="66"/>
    </row>
    <row r="59" spans="1:10" ht="31.5" x14ac:dyDescent="0.25">
      <c r="A59" s="87" t="s">
        <v>189</v>
      </c>
      <c r="B59" s="66">
        <f>B41</f>
        <v>0</v>
      </c>
      <c r="C59" s="66">
        <f>C41</f>
        <v>0</v>
      </c>
      <c r="D59" s="66">
        <f>D41</f>
        <v>0</v>
      </c>
      <c r="E59" s="66">
        <f>E41</f>
        <v>0</v>
      </c>
      <c r="F59" s="89"/>
      <c r="G59" s="62"/>
      <c r="H59" s="62"/>
      <c r="I59" s="62"/>
      <c r="J59" s="62"/>
    </row>
    <row r="60" spans="1:10" s="64" customFormat="1" x14ac:dyDescent="0.25">
      <c r="A60" s="89" t="s">
        <v>65</v>
      </c>
      <c r="B60" s="62">
        <f>B52+B54+B57</f>
        <v>142367780</v>
      </c>
      <c r="C60" s="62">
        <f>C52+C54+C57</f>
        <v>149812057</v>
      </c>
      <c r="D60" s="62">
        <f>D52+D54+D57</f>
        <v>165812235</v>
      </c>
      <c r="E60" s="62">
        <f>E52+E54+E57</f>
        <v>16000178</v>
      </c>
      <c r="F60" s="89" t="s">
        <v>208</v>
      </c>
      <c r="G60" s="62">
        <f>G52+G54</f>
        <v>142367780</v>
      </c>
      <c r="H60" s="62">
        <f>H52+H54</f>
        <v>149812057</v>
      </c>
      <c r="I60" s="62">
        <f>I52+I54</f>
        <v>165812235</v>
      </c>
      <c r="J60" s="62">
        <f>J52+J54</f>
        <v>16000178</v>
      </c>
    </row>
    <row r="61" spans="1:10" x14ac:dyDescent="0.25">
      <c r="A61" s="86" t="s">
        <v>209</v>
      </c>
      <c r="G61" s="85">
        <f>B60-G60</f>
        <v>0</v>
      </c>
      <c r="H61" s="85">
        <f>C60-H60</f>
        <v>0</v>
      </c>
      <c r="I61" s="85">
        <f>D60-I60</f>
        <v>0</v>
      </c>
      <c r="J61" s="85">
        <f>E60-J60</f>
        <v>0</v>
      </c>
    </row>
  </sheetData>
  <mergeCells count="4">
    <mergeCell ref="A2:J2"/>
    <mergeCell ref="A3:J3"/>
    <mergeCell ref="A26:J26"/>
    <mergeCell ref="A47:J47"/>
  </mergeCells>
  <pageMargins left="1.456692913385826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2020. évi költségvetéséről szóló 9/2020. (IX. 29.)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43.28515625" style="94" customWidth="1"/>
    <col min="2" max="2" width="14.140625" style="95" customWidth="1"/>
    <col min="3" max="4" width="15.5703125" style="95" customWidth="1"/>
    <col min="5" max="5" width="15.42578125" style="95" customWidth="1"/>
    <col min="6" max="6" width="43.5703125" style="95" customWidth="1"/>
    <col min="7" max="7" width="14.28515625" style="95" customWidth="1"/>
    <col min="8" max="9" width="15.42578125" style="95" customWidth="1"/>
    <col min="10" max="10" width="13.7109375" style="95" customWidth="1"/>
    <col min="11" max="16384" width="9.140625" style="95"/>
  </cols>
  <sheetData>
    <row r="2" spans="1:10" x14ac:dyDescent="0.25">
      <c r="F2" s="96"/>
    </row>
    <row r="3" spans="1:10" ht="15.75" customHeight="1" x14ac:dyDescent="0.25">
      <c r="A3" s="196" t="s">
        <v>317</v>
      </c>
      <c r="B3" s="196"/>
      <c r="C3" s="196"/>
      <c r="D3" s="196"/>
      <c r="E3" s="196"/>
      <c r="F3" s="196"/>
      <c r="G3" s="196"/>
      <c r="H3" s="196"/>
      <c r="I3" s="196"/>
      <c r="J3" s="196"/>
    </row>
    <row r="5" spans="1:10" s="94" customFormat="1" ht="47.25" x14ac:dyDescent="0.25">
      <c r="A5" s="98" t="s">
        <v>143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Eltérés</v>
      </c>
      <c r="F5" s="98" t="s">
        <v>144</v>
      </c>
      <c r="G5" s="13" t="str">
        <f>B5</f>
        <v>2020. évi eredeti előirányzat</v>
      </c>
      <c r="H5" s="13" t="str">
        <f>C5</f>
        <v>I. Módosítás</v>
      </c>
      <c r="I5" s="13" t="str">
        <f>D5</f>
        <v>II. Módosítás</v>
      </c>
      <c r="J5" s="13" t="str">
        <f t="shared" ref="J5" si="0">E5</f>
        <v>Eltérés</v>
      </c>
    </row>
    <row r="6" spans="1:10" s="94" customFormat="1" x14ac:dyDescent="0.25">
      <c r="A6" s="98" t="s">
        <v>210</v>
      </c>
      <c r="B6" s="103"/>
      <c r="C6" s="103"/>
      <c r="D6" s="103"/>
      <c r="E6" s="103"/>
      <c r="F6" s="98" t="s">
        <v>14</v>
      </c>
      <c r="G6" s="99"/>
      <c r="H6" s="99"/>
      <c r="I6" s="99"/>
      <c r="J6" s="99"/>
    </row>
    <row r="7" spans="1:10" ht="31.5" x14ac:dyDescent="0.25">
      <c r="A7" s="164" t="s">
        <v>211</v>
      </c>
      <c r="B7" s="100">
        <f>'6. sz. tábla'!B6</f>
        <v>30950659</v>
      </c>
      <c r="C7" s="100">
        <f>'6. sz. tábla'!C6</f>
        <v>31574844</v>
      </c>
      <c r="D7" s="100">
        <f>'6. sz. tábla'!D6</f>
        <v>32577592</v>
      </c>
      <c r="E7" s="100">
        <f>'6. sz. tábla'!E6</f>
        <v>1002748</v>
      </c>
      <c r="F7" s="101" t="s">
        <v>146</v>
      </c>
      <c r="G7" s="100">
        <f>'6. sz. tábla'!G6</f>
        <v>10988722</v>
      </c>
      <c r="H7" s="100">
        <f>'6. sz. tábla'!H6</f>
        <v>12006435</v>
      </c>
      <c r="I7" s="100">
        <f>'6. sz. tábla'!I6</f>
        <v>11764935</v>
      </c>
      <c r="J7" s="100">
        <f>'6. sz. tábla'!J6</f>
        <v>-241500</v>
      </c>
    </row>
    <row r="8" spans="1:10" ht="17.25" customHeight="1" x14ac:dyDescent="0.25">
      <c r="A8" s="101" t="s">
        <v>147</v>
      </c>
      <c r="B8" s="100">
        <f>'6. sz. tábla'!B7</f>
        <v>11620000</v>
      </c>
      <c r="C8" s="100">
        <f>'6. sz. tábla'!C7</f>
        <v>9620000</v>
      </c>
      <c r="D8" s="100">
        <f>'6. sz. tábla'!D7</f>
        <v>9620000</v>
      </c>
      <c r="E8" s="100">
        <f>'6. sz. tábla'!E7</f>
        <v>0</v>
      </c>
      <c r="F8" s="101" t="s">
        <v>78</v>
      </c>
      <c r="G8" s="100">
        <f>'6. sz. tábla'!G7</f>
        <v>2000108</v>
      </c>
      <c r="H8" s="100">
        <f>'6. sz. tábla'!H7</f>
        <v>2169157</v>
      </c>
      <c r="I8" s="100">
        <f>'6. sz. tábla'!I7</f>
        <v>2131725</v>
      </c>
      <c r="J8" s="100">
        <f>'6. sz. tábla'!J7</f>
        <v>-37432</v>
      </c>
    </row>
    <row r="9" spans="1:10" x14ac:dyDescent="0.25">
      <c r="A9" s="101" t="s">
        <v>148</v>
      </c>
      <c r="B9" s="100">
        <f>'6. sz. tábla'!B8-2770000</f>
        <v>13503000</v>
      </c>
      <c r="C9" s="100">
        <f>'6. sz. tábla'!C8-2770000</f>
        <v>13503000</v>
      </c>
      <c r="D9" s="100">
        <f>'6. sz. tábla'!D8-2770000</f>
        <v>13503000</v>
      </c>
      <c r="E9" s="100">
        <f>C9-B9</f>
        <v>0</v>
      </c>
      <c r="F9" s="101" t="s">
        <v>79</v>
      </c>
      <c r="G9" s="100">
        <f>'6. sz. tábla'!G8</f>
        <v>32974667</v>
      </c>
      <c r="H9" s="100">
        <f>'6. sz. tábla'!H8</f>
        <v>32974667</v>
      </c>
      <c r="I9" s="100">
        <f>'6. sz. tábla'!I8</f>
        <v>34341888</v>
      </c>
      <c r="J9" s="100">
        <f>'6. sz. tábla'!J8</f>
        <v>1367221</v>
      </c>
    </row>
    <row r="10" spans="1:10" ht="31.5" x14ac:dyDescent="0.25">
      <c r="A10" s="162" t="s">
        <v>150</v>
      </c>
      <c r="B10" s="100">
        <f>'[2]6. sz. tábla '!B9</f>
        <v>0</v>
      </c>
      <c r="C10" s="100">
        <v>0</v>
      </c>
      <c r="D10" s="100">
        <v>0</v>
      </c>
      <c r="E10" s="100">
        <v>0</v>
      </c>
      <c r="F10" s="101" t="s">
        <v>151</v>
      </c>
      <c r="G10" s="100">
        <f>'6. sz. tábla'!G9</f>
        <v>2460000</v>
      </c>
      <c r="H10" s="100">
        <f>'6. sz. tábla'!H9</f>
        <v>2460000</v>
      </c>
      <c r="I10" s="100">
        <f>'6. sz. tábla'!I9</f>
        <v>2689000</v>
      </c>
      <c r="J10" s="100">
        <f>'6. sz. tábla'!J9</f>
        <v>229000</v>
      </c>
    </row>
    <row r="11" spans="1:10" x14ac:dyDescent="0.25">
      <c r="A11" s="101"/>
      <c r="B11" s="100"/>
      <c r="C11" s="100"/>
      <c r="D11" s="100"/>
      <c r="E11" s="100"/>
      <c r="F11" s="101" t="s">
        <v>80</v>
      </c>
      <c r="G11" s="100">
        <f>'6. sz. tábla'!G10</f>
        <v>11518196</v>
      </c>
      <c r="H11" s="100">
        <f>'6. sz. tábla'!H10+H12</f>
        <v>11697154</v>
      </c>
      <c r="I11" s="100">
        <f>'6. sz. tábla'!I10+I12</f>
        <v>10170394</v>
      </c>
      <c r="J11" s="100">
        <f>'6. sz. tábla'!J10</f>
        <v>-1526760</v>
      </c>
    </row>
    <row r="12" spans="1:10" x14ac:dyDescent="0.25">
      <c r="A12" s="101"/>
      <c r="B12" s="100"/>
      <c r="C12" s="100"/>
      <c r="D12" s="100"/>
      <c r="E12" s="100"/>
      <c r="F12" s="87" t="s">
        <v>152</v>
      </c>
      <c r="G12" s="100">
        <f>'6. sz. tábla'!G11</f>
        <v>0</v>
      </c>
      <c r="H12" s="100">
        <f>'6. sz. tábla'!H11</f>
        <v>0</v>
      </c>
      <c r="I12" s="100">
        <f>'6. sz. tábla'!I11</f>
        <v>0</v>
      </c>
      <c r="J12" s="100">
        <f>'6. sz. tábla'!J11</f>
        <v>0</v>
      </c>
    </row>
    <row r="13" spans="1:10" ht="31.5" x14ac:dyDescent="0.25">
      <c r="A13" s="101"/>
      <c r="B13" s="100"/>
      <c r="C13" s="100"/>
      <c r="D13" s="100"/>
      <c r="E13" s="100"/>
      <c r="F13" s="87" t="s">
        <v>153</v>
      </c>
      <c r="G13" s="100">
        <f>'6. sz. tábla'!G12</f>
        <v>11518196</v>
      </c>
      <c r="H13" s="100">
        <f>'6. sz. tábla'!H12</f>
        <v>11697154</v>
      </c>
      <c r="I13" s="100">
        <f>'6. sz. tábla'!I12</f>
        <v>10070394</v>
      </c>
      <c r="J13" s="100">
        <f>'6. sz. tábla'!J12</f>
        <v>-1626760</v>
      </c>
    </row>
    <row r="14" spans="1:10" ht="31.5" x14ac:dyDescent="0.25">
      <c r="A14" s="164"/>
      <c r="B14" s="100"/>
      <c r="C14" s="102"/>
      <c r="D14" s="102"/>
      <c r="E14" s="100"/>
      <c r="F14" s="87" t="s">
        <v>154</v>
      </c>
      <c r="G14" s="100">
        <f>'6. sz. tábla'!G13</f>
        <v>0</v>
      </c>
      <c r="H14" s="100">
        <f>'6. sz. tábla'!H13</f>
        <v>0</v>
      </c>
      <c r="I14" s="100">
        <f>'6. sz. tábla'!I13</f>
        <v>100000</v>
      </c>
      <c r="J14" s="100">
        <f>'6. sz. tábla'!J13</f>
        <v>100000</v>
      </c>
    </row>
    <row r="15" spans="1:10" ht="30.75" customHeight="1" x14ac:dyDescent="0.25">
      <c r="A15" s="162"/>
      <c r="B15" s="100"/>
      <c r="C15" s="100"/>
      <c r="D15" s="100"/>
      <c r="E15" s="100"/>
      <c r="F15" s="87" t="s">
        <v>155</v>
      </c>
      <c r="G15" s="100">
        <f>'6. sz. tábla'!G14</f>
        <v>0</v>
      </c>
      <c r="H15" s="100">
        <f>'6. sz. tábla'!H14</f>
        <v>0</v>
      </c>
      <c r="I15" s="100">
        <f>'6. sz. tábla'!I14</f>
        <v>0</v>
      </c>
      <c r="J15" s="100">
        <f>'6. sz. tábla'!J14</f>
        <v>0</v>
      </c>
    </row>
    <row r="16" spans="1:10" x14ac:dyDescent="0.25">
      <c r="A16" s="101"/>
      <c r="B16" s="100"/>
      <c r="C16" s="100"/>
      <c r="D16" s="100"/>
      <c r="E16" s="100"/>
      <c r="F16" s="87" t="s">
        <v>156</v>
      </c>
      <c r="G16" s="100">
        <f>'6. sz. tábla'!G15</f>
        <v>43422804</v>
      </c>
      <c r="H16" s="100">
        <f>'6. sz. tábla'!H15</f>
        <v>48826049</v>
      </c>
      <c r="I16" s="100">
        <f>'6. sz. tábla'!I15</f>
        <v>49026268</v>
      </c>
      <c r="J16" s="100">
        <f>'6. sz. tábla'!J15</f>
        <v>200219</v>
      </c>
    </row>
    <row r="17" spans="1:10" s="104" customFormat="1" ht="31.5" x14ac:dyDescent="0.25">
      <c r="A17" s="98" t="s">
        <v>212</v>
      </c>
      <c r="B17" s="103">
        <f>SUM(B7:B16)</f>
        <v>56073659</v>
      </c>
      <c r="C17" s="103">
        <f>SUM(C7:C16)</f>
        <v>54697844</v>
      </c>
      <c r="D17" s="103">
        <f>SUM(D7:D16)</f>
        <v>55700592</v>
      </c>
      <c r="E17" s="103">
        <f>SUM(E7:E16)</f>
        <v>1002748</v>
      </c>
      <c r="F17" s="98" t="s">
        <v>213</v>
      </c>
      <c r="G17" s="103">
        <f>G7+G8+G9+G10+G11+G16</f>
        <v>103364497</v>
      </c>
      <c r="H17" s="103">
        <f>H7+H8+H9+H10+H11+H16</f>
        <v>110133462</v>
      </c>
      <c r="I17" s="103">
        <f>I7+I8+I9+I10+I11+I16</f>
        <v>110124210</v>
      </c>
      <c r="J17" s="103">
        <f>J7+J8+J9+J10+J11+J12+J16</f>
        <v>-9252</v>
      </c>
    </row>
    <row r="18" spans="1:10" x14ac:dyDescent="0.25">
      <c r="A18" s="99" t="s">
        <v>214</v>
      </c>
      <c r="B18" s="100">
        <f>'6. sz. tábla'!B19</f>
        <v>28257121</v>
      </c>
      <c r="C18" s="100">
        <f>'6. sz. tábla'!C19</f>
        <v>36909901</v>
      </c>
      <c r="D18" s="100">
        <f>'6. sz. tábla'!D19</f>
        <v>36909901</v>
      </c>
      <c r="E18" s="100">
        <f>'6. sz. tábla'!E19</f>
        <v>0</v>
      </c>
      <c r="F18" s="99" t="s">
        <v>215</v>
      </c>
      <c r="G18" s="100">
        <f>'5. sz. tábla'!B32</f>
        <v>897161</v>
      </c>
      <c r="H18" s="100">
        <f>'5. sz. tábla'!C32</f>
        <v>1064473</v>
      </c>
      <c r="I18" s="100">
        <f>'5. sz. tábla'!D32</f>
        <v>1064473</v>
      </c>
      <c r="J18" s="100">
        <f>'5. sz. tábla'!E32</f>
        <v>0</v>
      </c>
    </row>
    <row r="19" spans="1:10" ht="47.25" x14ac:dyDescent="0.25">
      <c r="A19" s="98" t="s">
        <v>216</v>
      </c>
      <c r="B19" s="103">
        <f>B17+B18</f>
        <v>84330780</v>
      </c>
      <c r="C19" s="103">
        <f t="shared" ref="C19:D19" si="1">C17+C18</f>
        <v>91607745</v>
      </c>
      <c r="D19" s="103">
        <f t="shared" si="1"/>
        <v>92610493</v>
      </c>
      <c r="E19" s="103">
        <f>E17+E18</f>
        <v>1002748</v>
      </c>
      <c r="F19" s="98" t="s">
        <v>217</v>
      </c>
      <c r="G19" s="103">
        <f>G17+G18</f>
        <v>104261658</v>
      </c>
      <c r="H19" s="103">
        <f t="shared" ref="H19:J19" si="2">H17+H18</f>
        <v>111197935</v>
      </c>
      <c r="I19" s="103">
        <f t="shared" si="2"/>
        <v>111188683</v>
      </c>
      <c r="J19" s="103">
        <f t="shared" si="2"/>
        <v>-9252</v>
      </c>
    </row>
    <row r="20" spans="1:10" x14ac:dyDescent="0.25">
      <c r="A20" s="98" t="s">
        <v>218</v>
      </c>
      <c r="B20" s="103"/>
      <c r="C20" s="103"/>
      <c r="D20" s="103"/>
      <c r="E20" s="100"/>
      <c r="F20" s="103" t="s">
        <v>15</v>
      </c>
      <c r="G20" s="100"/>
      <c r="H20" s="100"/>
      <c r="I20" s="100"/>
      <c r="J20" s="100"/>
    </row>
    <row r="21" spans="1:10" ht="31.5" x14ac:dyDescent="0.25">
      <c r="A21" s="162" t="s">
        <v>171</v>
      </c>
      <c r="B21" s="100">
        <f>'6. sz. tábla'!B29</f>
        <v>9000000</v>
      </c>
      <c r="C21" s="100">
        <f>'6. sz. tábla'!C29</f>
        <v>9000000</v>
      </c>
      <c r="D21" s="100">
        <f>'6. sz. tábla'!D29</f>
        <v>23997430</v>
      </c>
      <c r="E21" s="100">
        <f>'6. sz. tábla'!E29</f>
        <v>14997430</v>
      </c>
      <c r="F21" s="101" t="s">
        <v>172</v>
      </c>
      <c r="G21" s="100">
        <f>'6. sz. tábla'!G29</f>
        <v>25899886</v>
      </c>
      <c r="H21" s="100">
        <f>'6. sz. tábla'!H29</f>
        <v>26407886</v>
      </c>
      <c r="I21" s="100">
        <f>'6. sz. tábla'!I29</f>
        <v>41917316</v>
      </c>
      <c r="J21" s="100">
        <f>'6. sz. tábla'!J29</f>
        <v>15509430</v>
      </c>
    </row>
    <row r="22" spans="1:10" x14ac:dyDescent="0.25">
      <c r="A22" s="87" t="s">
        <v>219</v>
      </c>
      <c r="B22" s="100">
        <f>'6. sz. tábla'!B30</f>
        <v>46267000</v>
      </c>
      <c r="C22" s="100">
        <f>'6. sz. tábla'!C30</f>
        <v>46267000</v>
      </c>
      <c r="D22" s="100">
        <f>'6. sz. tábla'!D30</f>
        <v>46267000</v>
      </c>
      <c r="E22" s="100">
        <f>'6. sz. tábla'!E30</f>
        <v>0</v>
      </c>
      <c r="F22" s="101" t="s">
        <v>173</v>
      </c>
      <c r="G22" s="100"/>
      <c r="H22" s="100"/>
      <c r="I22" s="100"/>
      <c r="J22" s="100"/>
    </row>
    <row r="23" spans="1:10" ht="31.5" x14ac:dyDescent="0.25">
      <c r="A23" s="87" t="s">
        <v>220</v>
      </c>
      <c r="B23" s="100">
        <f>'6. sz. tábla'!B31</f>
        <v>0</v>
      </c>
      <c r="C23" s="100">
        <f>'6. sz. tábla'!C31</f>
        <v>0</v>
      </c>
      <c r="D23" s="100">
        <f>'6. sz. tábla'!D31</f>
        <v>0</v>
      </c>
      <c r="E23" s="100">
        <f>'6. sz. tábla'!E31</f>
        <v>0</v>
      </c>
      <c r="F23" s="101" t="s">
        <v>175</v>
      </c>
      <c r="G23" s="100">
        <f>'6. sz. tábla'!G31</f>
        <v>12172365</v>
      </c>
      <c r="H23" s="100">
        <f>'6. sz. tábla'!H31</f>
        <v>12172365</v>
      </c>
      <c r="I23" s="100">
        <f>'6. sz. tábla'!I31</f>
        <v>12672365</v>
      </c>
      <c r="J23" s="100">
        <f>'6. sz. tábla'!J31</f>
        <v>500000</v>
      </c>
    </row>
    <row r="24" spans="1:10" x14ac:dyDescent="0.25">
      <c r="A24" s="101"/>
      <c r="B24" s="100"/>
      <c r="C24" s="100"/>
      <c r="D24" s="100"/>
      <c r="E24" s="100"/>
      <c r="F24" s="101" t="s">
        <v>221</v>
      </c>
      <c r="G24" s="100"/>
      <c r="H24" s="100"/>
      <c r="I24" s="100"/>
      <c r="J24" s="100"/>
    </row>
    <row r="25" spans="1:10" ht="31.5" x14ac:dyDescent="0.25">
      <c r="A25" s="101"/>
      <c r="B25" s="100"/>
      <c r="C25" s="100"/>
      <c r="D25" s="100"/>
      <c r="E25" s="100"/>
      <c r="F25" s="101" t="s">
        <v>222</v>
      </c>
      <c r="G25" s="100"/>
      <c r="H25" s="100"/>
      <c r="I25" s="100"/>
      <c r="J25" s="100"/>
    </row>
    <row r="26" spans="1:10" ht="31.5" x14ac:dyDescent="0.25">
      <c r="A26" s="101"/>
      <c r="B26" s="100"/>
      <c r="C26" s="100"/>
      <c r="D26" s="100"/>
      <c r="E26" s="100"/>
      <c r="F26" s="105" t="s">
        <v>223</v>
      </c>
      <c r="G26" s="100"/>
      <c r="H26" s="100"/>
      <c r="I26" s="100"/>
      <c r="J26" s="100"/>
    </row>
    <row r="27" spans="1:10" ht="30.75" customHeight="1" x14ac:dyDescent="0.25">
      <c r="A27" s="99"/>
      <c r="B27" s="100"/>
      <c r="C27" s="100"/>
      <c r="D27" s="100"/>
      <c r="E27" s="100"/>
      <c r="F27" s="101" t="s">
        <v>224</v>
      </c>
      <c r="G27" s="100"/>
      <c r="H27" s="100"/>
      <c r="I27" s="100"/>
      <c r="J27" s="100"/>
    </row>
    <row r="28" spans="1:10" s="104" customFormat="1" ht="31.5" x14ac:dyDescent="0.25">
      <c r="A28" s="98" t="s">
        <v>225</v>
      </c>
      <c r="B28" s="103">
        <f>SUM(B21:B27)</f>
        <v>55267000</v>
      </c>
      <c r="C28" s="103">
        <f t="shared" ref="C28:E28" si="3">SUM(C21:C27)</f>
        <v>55267000</v>
      </c>
      <c r="D28" s="103">
        <f t="shared" si="3"/>
        <v>70264430</v>
      </c>
      <c r="E28" s="103">
        <f t="shared" si="3"/>
        <v>14997430</v>
      </c>
      <c r="F28" s="98" t="s">
        <v>213</v>
      </c>
      <c r="G28" s="103">
        <f>SUM(G21:G27)</f>
        <v>38072251</v>
      </c>
      <c r="H28" s="103">
        <f t="shared" ref="H28:J28" si="4">SUM(H21:H27)</f>
        <v>38580251</v>
      </c>
      <c r="I28" s="103">
        <f t="shared" si="4"/>
        <v>54589681</v>
      </c>
      <c r="J28" s="103">
        <f t="shared" si="4"/>
        <v>16009430</v>
      </c>
    </row>
    <row r="29" spans="1:10" ht="15" customHeight="1" x14ac:dyDescent="0.25">
      <c r="A29" s="99" t="s">
        <v>214</v>
      </c>
      <c r="B29" s="100">
        <f>'2.sz.tábla'!B70</f>
        <v>0</v>
      </c>
      <c r="C29" s="100">
        <f>'2.sz.tábla'!C70</f>
        <v>167312</v>
      </c>
      <c r="D29" s="100">
        <f>'2.sz.tábla'!D70</f>
        <v>167312</v>
      </c>
      <c r="E29" s="100">
        <f>'2.sz.tábla'!E70</f>
        <v>0</v>
      </c>
      <c r="F29" s="99" t="s">
        <v>215</v>
      </c>
      <c r="G29" s="100"/>
      <c r="H29" s="100"/>
      <c r="I29" s="100"/>
      <c r="J29" s="100"/>
    </row>
    <row r="30" spans="1:10" ht="47.25" x14ac:dyDescent="0.25">
      <c r="A30" s="98" t="s">
        <v>226</v>
      </c>
      <c r="B30" s="103">
        <f>B28+B29</f>
        <v>55267000</v>
      </c>
      <c r="C30" s="103">
        <f t="shared" ref="C30:E30" si="5">C28+C29</f>
        <v>55434312</v>
      </c>
      <c r="D30" s="103">
        <f t="shared" si="5"/>
        <v>70431742</v>
      </c>
      <c r="E30" s="103">
        <f t="shared" si="5"/>
        <v>14997430</v>
      </c>
      <c r="F30" s="98" t="s">
        <v>227</v>
      </c>
      <c r="G30" s="103">
        <f>G28+G29</f>
        <v>38072251</v>
      </c>
      <c r="H30" s="103">
        <f>H28+H29</f>
        <v>38580251</v>
      </c>
      <c r="I30" s="103">
        <f>I28+I29</f>
        <v>54589681</v>
      </c>
      <c r="J30" s="103">
        <f>J28+J29</f>
        <v>16009430</v>
      </c>
    </row>
    <row r="31" spans="1:10" x14ac:dyDescent="0.25">
      <c r="B31" s="95">
        <f>B30+B19</f>
        <v>139597780</v>
      </c>
      <c r="C31" s="95">
        <f>C30+C19</f>
        <v>147042057</v>
      </c>
      <c r="D31" s="95">
        <f>D30+D19</f>
        <v>163042235</v>
      </c>
      <c r="E31" s="95">
        <f>E30+E19</f>
        <v>16000178</v>
      </c>
      <c r="G31" s="95">
        <f>G30+G19</f>
        <v>142333909</v>
      </c>
      <c r="H31" s="95">
        <f>H30+H19</f>
        <v>149778186</v>
      </c>
      <c r="I31" s="95">
        <f>I30+I19</f>
        <v>165778364</v>
      </c>
      <c r="J31" s="95">
        <f>J30+J19</f>
        <v>16000178</v>
      </c>
    </row>
    <row r="32" spans="1:10" ht="15.75" customHeight="1" x14ac:dyDescent="0.25">
      <c r="A32" s="196" t="s">
        <v>323</v>
      </c>
      <c r="B32" s="196"/>
      <c r="C32" s="196"/>
      <c r="D32" s="196"/>
      <c r="E32" s="196"/>
      <c r="F32" s="196"/>
      <c r="G32" s="196"/>
      <c r="H32" s="196"/>
      <c r="I32" s="196"/>
      <c r="J32" s="196"/>
    </row>
    <row r="34" spans="1:10" s="94" customFormat="1" ht="47.25" x14ac:dyDescent="0.25">
      <c r="A34" s="98" t="s">
        <v>143</v>
      </c>
      <c r="B34" s="13" t="str">
        <f>B5</f>
        <v>2020. évi eredeti előirányzat</v>
      </c>
      <c r="C34" s="13" t="str">
        <f>'6. sz. tábla'!C5</f>
        <v>I. Módosítás</v>
      </c>
      <c r="D34" s="13" t="str">
        <f>'6. sz. tábla'!D5</f>
        <v>II. Módosítás</v>
      </c>
      <c r="E34" s="13" t="str">
        <f t="shared" ref="E34" si="6">E5</f>
        <v>Eltérés</v>
      </c>
      <c r="F34" s="98" t="s">
        <v>144</v>
      </c>
      <c r="G34" s="13" t="str">
        <f>B34</f>
        <v>2020. évi eredeti előirányzat</v>
      </c>
      <c r="H34" s="13" t="str">
        <f>'6. sz. tábla'!H5</f>
        <v>I. Módosítás</v>
      </c>
      <c r="I34" s="13" t="str">
        <f>'6. sz. tábla'!I5</f>
        <v>II. Módosítás</v>
      </c>
      <c r="J34" s="13" t="str">
        <f>E34</f>
        <v>Eltérés</v>
      </c>
    </row>
    <row r="35" spans="1:10" x14ac:dyDescent="0.25">
      <c r="A35" s="98" t="s">
        <v>210</v>
      </c>
      <c r="B35" s="97"/>
      <c r="C35" s="97"/>
      <c r="D35" s="97"/>
      <c r="E35" s="97"/>
      <c r="F35" s="98" t="s">
        <v>14</v>
      </c>
      <c r="G35" s="100"/>
      <c r="H35" s="100"/>
      <c r="I35" s="100"/>
      <c r="J35" s="100"/>
    </row>
    <row r="36" spans="1:10" ht="31.5" x14ac:dyDescent="0.25">
      <c r="A36" s="164" t="s">
        <v>211</v>
      </c>
      <c r="B36" s="100"/>
      <c r="C36" s="100"/>
      <c r="D36" s="100"/>
      <c r="E36" s="100"/>
      <c r="F36" s="101" t="s">
        <v>146</v>
      </c>
      <c r="G36" s="100"/>
      <c r="H36" s="100"/>
      <c r="I36" s="100"/>
      <c r="J36" s="100"/>
    </row>
    <row r="37" spans="1:10" x14ac:dyDescent="0.25">
      <c r="A37" s="101" t="s">
        <v>147</v>
      </c>
      <c r="B37" s="100"/>
      <c r="C37" s="100"/>
      <c r="D37" s="100"/>
      <c r="E37" s="100"/>
      <c r="F37" s="101" t="s">
        <v>78</v>
      </c>
      <c r="G37" s="100"/>
      <c r="H37" s="100"/>
      <c r="I37" s="100"/>
      <c r="J37" s="100"/>
    </row>
    <row r="38" spans="1:10" x14ac:dyDescent="0.25">
      <c r="A38" s="101" t="s">
        <v>148</v>
      </c>
      <c r="B38" s="100">
        <f>'2.sz.tábla'!B43</f>
        <v>2770000</v>
      </c>
      <c r="C38" s="100">
        <f>'2.sz.tábla'!C43</f>
        <v>2770000</v>
      </c>
      <c r="D38" s="100">
        <f>'2.sz.tábla'!D43</f>
        <v>2770000</v>
      </c>
      <c r="E38" s="100">
        <f>'2.sz.tábla'!E43</f>
        <v>0</v>
      </c>
      <c r="F38" s="101" t="s">
        <v>79</v>
      </c>
      <c r="G38" s="100"/>
      <c r="H38" s="100"/>
      <c r="I38" s="100"/>
      <c r="J38" s="100"/>
    </row>
    <row r="39" spans="1:10" ht="31.5" x14ac:dyDescent="0.25">
      <c r="A39" s="162" t="s">
        <v>150</v>
      </c>
      <c r="B39" s="100"/>
      <c r="C39" s="100"/>
      <c r="D39" s="100"/>
      <c r="E39" s="100"/>
      <c r="F39" s="101" t="s">
        <v>151</v>
      </c>
      <c r="G39" s="100"/>
      <c r="H39" s="100"/>
      <c r="I39" s="100"/>
      <c r="J39" s="100"/>
    </row>
    <row r="40" spans="1:10" x14ac:dyDescent="0.25">
      <c r="A40" s="101"/>
      <c r="B40" s="100"/>
      <c r="C40" s="100"/>
      <c r="D40" s="100"/>
      <c r="E40" s="100"/>
      <c r="F40" s="101" t="s">
        <v>80</v>
      </c>
      <c r="G40" s="100"/>
      <c r="H40" s="100"/>
      <c r="I40" s="100"/>
      <c r="J40" s="100"/>
    </row>
    <row r="41" spans="1:10" x14ac:dyDescent="0.25">
      <c r="A41" s="101"/>
      <c r="B41" s="100"/>
      <c r="C41" s="100"/>
      <c r="D41" s="100"/>
      <c r="E41" s="100"/>
      <c r="F41" s="87" t="s">
        <v>152</v>
      </c>
      <c r="G41" s="100"/>
      <c r="H41" s="100"/>
      <c r="I41" s="100"/>
      <c r="J41" s="100"/>
    </row>
    <row r="42" spans="1:10" ht="31.5" x14ac:dyDescent="0.25">
      <c r="A42" s="101"/>
      <c r="B42" s="100"/>
      <c r="C42" s="100"/>
      <c r="D42" s="100"/>
      <c r="E42" s="100"/>
      <c r="F42" s="87" t="s">
        <v>153</v>
      </c>
      <c r="G42" s="100"/>
      <c r="H42" s="100"/>
      <c r="I42" s="100"/>
      <c r="J42" s="100"/>
    </row>
    <row r="43" spans="1:10" ht="31.5" x14ac:dyDescent="0.25">
      <c r="A43" s="164"/>
      <c r="B43" s="100"/>
      <c r="C43" s="102"/>
      <c r="D43" s="102"/>
      <c r="E43" s="100"/>
      <c r="F43" s="87" t="s">
        <v>154</v>
      </c>
      <c r="G43" s="100"/>
      <c r="H43" s="100"/>
      <c r="I43" s="100"/>
      <c r="J43" s="100"/>
    </row>
    <row r="44" spans="1:10" ht="30" customHeight="1" x14ac:dyDescent="0.25">
      <c r="A44" s="162"/>
      <c r="B44" s="100"/>
      <c r="C44" s="100"/>
      <c r="D44" s="100"/>
      <c r="E44" s="100"/>
      <c r="F44" s="87" t="s">
        <v>155</v>
      </c>
      <c r="G44" s="100"/>
      <c r="H44" s="100"/>
      <c r="I44" s="100"/>
      <c r="J44" s="100"/>
    </row>
    <row r="45" spans="1:10" x14ac:dyDescent="0.25">
      <c r="A45" s="101"/>
      <c r="B45" s="100"/>
      <c r="C45" s="100"/>
      <c r="D45" s="100"/>
      <c r="E45" s="100"/>
      <c r="F45" s="87" t="s">
        <v>156</v>
      </c>
      <c r="G45" s="100"/>
      <c r="H45" s="100"/>
      <c r="I45" s="100"/>
      <c r="J45" s="100"/>
    </row>
    <row r="46" spans="1:10" ht="31.5" x14ac:dyDescent="0.25">
      <c r="A46" s="98" t="s">
        <v>228</v>
      </c>
      <c r="B46" s="103"/>
      <c r="C46" s="103"/>
      <c r="D46" s="103"/>
      <c r="E46" s="100"/>
      <c r="F46" s="98" t="s">
        <v>229</v>
      </c>
      <c r="G46" s="103">
        <f>SUM(G36:G45)</f>
        <v>0</v>
      </c>
      <c r="H46" s="103">
        <f>SUM(H36:H45)</f>
        <v>0</v>
      </c>
      <c r="I46" s="103">
        <f>SUM(I36:I45)</f>
        <v>0</v>
      </c>
      <c r="J46" s="103">
        <f>SUM(J36:J45)</f>
        <v>0</v>
      </c>
    </row>
    <row r="47" spans="1:10" x14ac:dyDescent="0.25">
      <c r="A47" s="99" t="s">
        <v>214</v>
      </c>
      <c r="B47" s="100"/>
      <c r="C47" s="100"/>
      <c r="D47" s="100"/>
      <c r="E47" s="100"/>
      <c r="F47" s="99" t="s">
        <v>215</v>
      </c>
      <c r="G47" s="100"/>
      <c r="H47" s="100"/>
      <c r="I47" s="100"/>
      <c r="J47" s="100"/>
    </row>
    <row r="48" spans="1:10" ht="47.25" x14ac:dyDescent="0.25">
      <c r="A48" s="98" t="s">
        <v>230</v>
      </c>
      <c r="B48" s="103">
        <f>B38</f>
        <v>2770000</v>
      </c>
      <c r="C48" s="103">
        <f t="shared" ref="C48:E48" si="7">C38</f>
        <v>2770000</v>
      </c>
      <c r="D48" s="103">
        <f t="shared" si="7"/>
        <v>2770000</v>
      </c>
      <c r="E48" s="103">
        <f t="shared" si="7"/>
        <v>0</v>
      </c>
      <c r="F48" s="98" t="s">
        <v>231</v>
      </c>
      <c r="G48" s="103">
        <f>G46+G47</f>
        <v>0</v>
      </c>
      <c r="H48" s="103">
        <f>H46+H47</f>
        <v>0</v>
      </c>
      <c r="I48" s="103">
        <f>I46+I47</f>
        <v>0</v>
      </c>
      <c r="J48" s="103">
        <f>J46+J47</f>
        <v>0</v>
      </c>
    </row>
    <row r="49" spans="1:10" x14ac:dyDescent="0.25">
      <c r="A49" s="98" t="s">
        <v>218</v>
      </c>
      <c r="B49" s="103"/>
      <c r="C49" s="103"/>
      <c r="D49" s="103"/>
      <c r="E49" s="100"/>
      <c r="F49" s="103" t="s">
        <v>15</v>
      </c>
      <c r="G49" s="100"/>
      <c r="H49" s="100"/>
      <c r="I49" s="100"/>
      <c r="J49" s="100"/>
    </row>
    <row r="50" spans="1:10" ht="31.5" x14ac:dyDescent="0.25">
      <c r="A50" s="162" t="s">
        <v>171</v>
      </c>
      <c r="B50" s="100"/>
      <c r="C50" s="100"/>
      <c r="D50" s="100"/>
      <c r="E50" s="100">
        <v>0</v>
      </c>
      <c r="F50" s="101" t="s">
        <v>172</v>
      </c>
      <c r="G50" s="100"/>
      <c r="H50" s="100"/>
      <c r="I50" s="100"/>
      <c r="J50" s="100"/>
    </row>
    <row r="51" spans="1:10" x14ac:dyDescent="0.25">
      <c r="A51" s="87" t="s">
        <v>219</v>
      </c>
      <c r="B51" s="100">
        <f>B22</f>
        <v>46267000</v>
      </c>
      <c r="C51" s="100">
        <f>C22</f>
        <v>46267000</v>
      </c>
      <c r="D51" s="100">
        <f>D22</f>
        <v>46267000</v>
      </c>
      <c r="E51" s="100">
        <v>0</v>
      </c>
      <c r="F51" s="101" t="s">
        <v>173</v>
      </c>
      <c r="G51" s="100"/>
      <c r="H51" s="100"/>
      <c r="I51" s="100"/>
      <c r="J51" s="100"/>
    </row>
    <row r="52" spans="1:10" ht="31.5" x14ac:dyDescent="0.25">
      <c r="A52" s="87" t="s">
        <v>220</v>
      </c>
      <c r="B52" s="100">
        <f>B23</f>
        <v>0</v>
      </c>
      <c r="C52" s="100">
        <v>0</v>
      </c>
      <c r="D52" s="100">
        <v>0</v>
      </c>
      <c r="E52" s="100">
        <f t="shared" ref="E52" si="8">E23</f>
        <v>0</v>
      </c>
      <c r="F52" s="101" t="s">
        <v>175</v>
      </c>
      <c r="G52" s="100"/>
      <c r="H52" s="100"/>
      <c r="I52" s="100"/>
      <c r="J52" s="100"/>
    </row>
    <row r="53" spans="1:10" x14ac:dyDescent="0.25">
      <c r="A53" s="101"/>
      <c r="B53" s="100"/>
      <c r="C53" s="100"/>
      <c r="D53" s="100"/>
      <c r="E53" s="100"/>
      <c r="F53" s="101" t="s">
        <v>221</v>
      </c>
      <c r="G53" s="100"/>
      <c r="H53" s="100"/>
      <c r="I53" s="100"/>
      <c r="J53" s="100"/>
    </row>
    <row r="54" spans="1:10" ht="31.5" x14ac:dyDescent="0.25">
      <c r="A54" s="101"/>
      <c r="B54" s="100"/>
      <c r="C54" s="100"/>
      <c r="D54" s="100"/>
      <c r="E54" s="100"/>
      <c r="F54" s="101" t="s">
        <v>222</v>
      </c>
      <c r="G54" s="100">
        <v>0</v>
      </c>
      <c r="H54" s="100">
        <v>0</v>
      </c>
      <c r="I54" s="100">
        <v>0</v>
      </c>
      <c r="J54" s="100">
        <f>'5. sz. tábla'!E27</f>
        <v>0</v>
      </c>
    </row>
    <row r="55" spans="1:10" ht="31.5" x14ac:dyDescent="0.25">
      <c r="A55" s="101"/>
      <c r="B55" s="100"/>
      <c r="C55" s="100"/>
      <c r="D55" s="100"/>
      <c r="E55" s="100"/>
      <c r="F55" s="105" t="s">
        <v>223</v>
      </c>
      <c r="G55" s="100">
        <f>'5. sz. tábla'!B27</f>
        <v>33871</v>
      </c>
      <c r="H55" s="100">
        <f>'5. sz. tábla'!C27</f>
        <v>33871</v>
      </c>
      <c r="I55" s="100">
        <f>'5. sz. tábla'!D27</f>
        <v>33871</v>
      </c>
      <c r="J55" s="100">
        <f>'5. sz. tábla'!E27</f>
        <v>0</v>
      </c>
    </row>
    <row r="56" spans="1:10" ht="31.5" x14ac:dyDescent="0.25">
      <c r="A56" s="99"/>
      <c r="B56" s="100"/>
      <c r="C56" s="100"/>
      <c r="D56" s="100"/>
      <c r="E56" s="100"/>
      <c r="F56" s="87" t="s">
        <v>179</v>
      </c>
      <c r="G56" s="100"/>
      <c r="H56" s="100"/>
      <c r="I56" s="100"/>
      <c r="J56" s="100"/>
    </row>
    <row r="57" spans="1:10" ht="31.5" x14ac:dyDescent="0.25">
      <c r="A57" s="99"/>
      <c r="B57" s="100"/>
      <c r="C57" s="100"/>
      <c r="D57" s="100"/>
      <c r="E57" s="100"/>
      <c r="F57" s="87" t="s">
        <v>224</v>
      </c>
      <c r="G57" s="100"/>
      <c r="H57" s="100"/>
      <c r="I57" s="100"/>
      <c r="J57" s="100"/>
    </row>
    <row r="58" spans="1:10" ht="31.5" x14ac:dyDescent="0.25">
      <c r="A58" s="98" t="s">
        <v>232</v>
      </c>
      <c r="B58" s="103">
        <f>SUM(B50:B56)</f>
        <v>46267000</v>
      </c>
      <c r="C58" s="103">
        <f t="shared" ref="C58:E58" si="9">SUM(C50:C56)</f>
        <v>46267000</v>
      </c>
      <c r="D58" s="103">
        <f t="shared" si="9"/>
        <v>46267000</v>
      </c>
      <c r="E58" s="103">
        <f t="shared" si="9"/>
        <v>0</v>
      </c>
      <c r="F58" s="98" t="s">
        <v>233</v>
      </c>
      <c r="G58" s="103">
        <f t="shared" ref="G58:J58" si="10">SUM(G50:G56)</f>
        <v>33871</v>
      </c>
      <c r="H58" s="103">
        <f t="shared" si="10"/>
        <v>33871</v>
      </c>
      <c r="I58" s="103">
        <f t="shared" ref="I58" si="11">SUM(I50:I56)</f>
        <v>33871</v>
      </c>
      <c r="J58" s="103">
        <f t="shared" si="10"/>
        <v>0</v>
      </c>
    </row>
    <row r="59" spans="1:10" x14ac:dyDescent="0.25">
      <c r="A59" s="99" t="s">
        <v>214</v>
      </c>
      <c r="B59" s="100">
        <f>'[2]2.sz.tábla'!B70</f>
        <v>0</v>
      </c>
      <c r="C59" s="100">
        <v>0</v>
      </c>
      <c r="D59" s="100">
        <v>0</v>
      </c>
      <c r="E59" s="100">
        <v>0</v>
      </c>
      <c r="F59" s="99" t="s">
        <v>215</v>
      </c>
      <c r="G59" s="100">
        <f>'[2]5. sz. tábla'!B27</f>
        <v>0</v>
      </c>
      <c r="H59" s="100">
        <v>0</v>
      </c>
      <c r="I59" s="100">
        <v>0</v>
      </c>
      <c r="J59" s="100">
        <v>0</v>
      </c>
    </row>
    <row r="60" spans="1:10" x14ac:dyDescent="0.25">
      <c r="A60" s="99"/>
      <c r="B60" s="100"/>
      <c r="C60" s="100"/>
      <c r="D60" s="100"/>
      <c r="E60" s="100"/>
      <c r="F60" s="101"/>
      <c r="G60" s="100"/>
      <c r="H60" s="100"/>
      <c r="I60" s="100"/>
      <c r="J60" s="100"/>
    </row>
    <row r="61" spans="1:10" ht="47.25" x14ac:dyDescent="0.25">
      <c r="A61" s="98" t="s">
        <v>234</v>
      </c>
      <c r="B61" s="103">
        <f>B58+B59</f>
        <v>46267000</v>
      </c>
      <c r="C61" s="103">
        <f t="shared" ref="C61:E61" si="12">C58+C59</f>
        <v>46267000</v>
      </c>
      <c r="D61" s="103">
        <f t="shared" si="12"/>
        <v>46267000</v>
      </c>
      <c r="E61" s="103">
        <f t="shared" si="12"/>
        <v>0</v>
      </c>
      <c r="F61" s="98" t="s">
        <v>235</v>
      </c>
      <c r="G61" s="103">
        <f t="shared" ref="G61:J61" si="13">G58+G59</f>
        <v>33871</v>
      </c>
      <c r="H61" s="103">
        <f t="shared" si="13"/>
        <v>33871</v>
      </c>
      <c r="I61" s="103">
        <f t="shared" ref="I61" si="14">I58+I59</f>
        <v>33871</v>
      </c>
      <c r="J61" s="103">
        <f t="shared" si="13"/>
        <v>0</v>
      </c>
    </row>
    <row r="62" spans="1:10" ht="15.75" customHeight="1" x14ac:dyDescent="0.25">
      <c r="A62" s="196" t="s">
        <v>324</v>
      </c>
      <c r="B62" s="196"/>
      <c r="C62" s="196"/>
      <c r="D62" s="196"/>
      <c r="E62" s="196"/>
      <c r="F62" s="196"/>
      <c r="G62" s="196"/>
      <c r="H62" s="196"/>
      <c r="I62" s="196"/>
      <c r="J62" s="196"/>
    </row>
    <row r="64" spans="1:10" s="94" customFormat="1" ht="47.25" x14ac:dyDescent="0.25">
      <c r="A64" s="98" t="s">
        <v>143</v>
      </c>
      <c r="B64" s="13" t="str">
        <f>B5</f>
        <v>2020. évi eredeti előirányzat</v>
      </c>
      <c r="C64" s="13" t="str">
        <f t="shared" ref="C64:E64" si="15">C5</f>
        <v>I. Módosítás</v>
      </c>
      <c r="D64" s="13" t="str">
        <f t="shared" si="15"/>
        <v>II. Módosítás</v>
      </c>
      <c r="E64" s="13" t="str">
        <f t="shared" si="15"/>
        <v>Eltérés</v>
      </c>
      <c r="F64" s="98" t="s">
        <v>144</v>
      </c>
      <c r="G64" s="13" t="str">
        <f>B64</f>
        <v>2020. évi eredeti előirányzat</v>
      </c>
      <c r="H64" s="13" t="str">
        <f>C64</f>
        <v>I. Módosítás</v>
      </c>
      <c r="I64" s="13" t="str">
        <f>D64</f>
        <v>II. Módosítás</v>
      </c>
      <c r="J64" s="13" t="str">
        <f>E64</f>
        <v>Eltérés</v>
      </c>
    </row>
    <row r="65" spans="1:10" x14ac:dyDescent="0.25">
      <c r="A65" s="98" t="s">
        <v>210</v>
      </c>
      <c r="B65" s="97"/>
      <c r="C65" s="97"/>
      <c r="D65" s="97"/>
      <c r="E65" s="97"/>
      <c r="F65" s="98" t="s">
        <v>14</v>
      </c>
      <c r="G65" s="100"/>
      <c r="H65" s="100"/>
      <c r="I65" s="100"/>
      <c r="J65" s="100"/>
    </row>
    <row r="66" spans="1:10" ht="31.5" x14ac:dyDescent="0.25">
      <c r="A66" s="164" t="s">
        <v>211</v>
      </c>
      <c r="B66" s="100">
        <v>0</v>
      </c>
      <c r="C66" s="100">
        <v>0</v>
      </c>
      <c r="D66" s="100">
        <v>0</v>
      </c>
      <c r="E66" s="100">
        <v>0</v>
      </c>
      <c r="F66" s="101" t="s">
        <v>146</v>
      </c>
      <c r="G66" s="100">
        <v>0</v>
      </c>
      <c r="H66" s="100">
        <v>0</v>
      </c>
      <c r="I66" s="100">
        <v>0</v>
      </c>
      <c r="J66" s="100">
        <v>0</v>
      </c>
    </row>
    <row r="67" spans="1:10" x14ac:dyDescent="0.25">
      <c r="A67" s="101" t="s">
        <v>147</v>
      </c>
      <c r="B67" s="100">
        <v>0</v>
      </c>
      <c r="C67" s="100">
        <v>0</v>
      </c>
      <c r="D67" s="100">
        <v>0</v>
      </c>
      <c r="E67" s="100">
        <v>0</v>
      </c>
      <c r="F67" s="101" t="s">
        <v>78</v>
      </c>
      <c r="G67" s="100">
        <v>0</v>
      </c>
      <c r="H67" s="100">
        <v>0</v>
      </c>
      <c r="I67" s="100">
        <v>0</v>
      </c>
      <c r="J67" s="100">
        <v>0</v>
      </c>
    </row>
    <row r="68" spans="1:10" x14ac:dyDescent="0.25">
      <c r="A68" s="101" t="s">
        <v>148</v>
      </c>
      <c r="B68" s="100">
        <v>0</v>
      </c>
      <c r="C68" s="100">
        <v>0</v>
      </c>
      <c r="D68" s="100">
        <v>0</v>
      </c>
      <c r="E68" s="100">
        <v>0</v>
      </c>
      <c r="F68" s="101" t="s">
        <v>149</v>
      </c>
      <c r="G68" s="100">
        <v>0</v>
      </c>
      <c r="H68" s="100">
        <v>0</v>
      </c>
      <c r="I68" s="100">
        <v>0</v>
      </c>
      <c r="J68" s="100">
        <v>0</v>
      </c>
    </row>
    <row r="69" spans="1:10" ht="31.5" x14ac:dyDescent="0.25">
      <c r="A69" s="162" t="s">
        <v>150</v>
      </c>
      <c r="B69" s="100">
        <f>B10</f>
        <v>0</v>
      </c>
      <c r="C69" s="100">
        <v>0</v>
      </c>
      <c r="D69" s="100">
        <v>0</v>
      </c>
      <c r="E69" s="100">
        <v>0</v>
      </c>
      <c r="F69" s="101" t="s">
        <v>151</v>
      </c>
      <c r="G69" s="100">
        <v>0</v>
      </c>
      <c r="H69" s="100">
        <v>0</v>
      </c>
      <c r="I69" s="100">
        <v>0</v>
      </c>
      <c r="J69" s="100">
        <v>0</v>
      </c>
    </row>
    <row r="70" spans="1:10" x14ac:dyDescent="0.25">
      <c r="A70" s="101"/>
      <c r="B70" s="100"/>
      <c r="C70" s="100"/>
      <c r="D70" s="100"/>
      <c r="E70" s="100"/>
      <c r="F70" s="101" t="s">
        <v>80</v>
      </c>
      <c r="G70" s="100">
        <v>0</v>
      </c>
      <c r="H70" s="100">
        <v>0</v>
      </c>
      <c r="I70" s="100">
        <v>0</v>
      </c>
      <c r="J70" s="100">
        <v>0</v>
      </c>
    </row>
    <row r="71" spans="1:10" x14ac:dyDescent="0.25">
      <c r="A71" s="101"/>
      <c r="B71" s="100"/>
      <c r="C71" s="100"/>
      <c r="D71" s="100"/>
      <c r="E71" s="100"/>
      <c r="F71" s="87" t="s">
        <v>152</v>
      </c>
      <c r="G71" s="100">
        <f t="shared" ref="G71" si="16">G12</f>
        <v>0</v>
      </c>
      <c r="H71" s="100">
        <v>0</v>
      </c>
      <c r="I71" s="100">
        <v>0</v>
      </c>
      <c r="J71" s="100">
        <v>0</v>
      </c>
    </row>
    <row r="72" spans="1:10" ht="31.5" x14ac:dyDescent="0.25">
      <c r="A72" s="101"/>
      <c r="B72" s="100"/>
      <c r="C72" s="100"/>
      <c r="D72" s="100"/>
      <c r="E72" s="100"/>
      <c r="F72" s="87" t="s">
        <v>153</v>
      </c>
      <c r="G72" s="100"/>
      <c r="H72" s="100"/>
      <c r="I72" s="100"/>
      <c r="J72" s="100"/>
    </row>
    <row r="73" spans="1:10" ht="31.5" x14ac:dyDescent="0.25">
      <c r="A73" s="164"/>
      <c r="B73" s="100"/>
      <c r="C73" s="102"/>
      <c r="D73" s="102"/>
      <c r="E73" s="102"/>
      <c r="F73" s="87" t="s">
        <v>154</v>
      </c>
      <c r="G73" s="100"/>
      <c r="H73" s="100"/>
      <c r="I73" s="100"/>
      <c r="J73" s="100"/>
    </row>
    <row r="74" spans="1:10" ht="31.5" x14ac:dyDescent="0.25">
      <c r="A74" s="162"/>
      <c r="B74" s="100"/>
      <c r="C74" s="100"/>
      <c r="D74" s="100"/>
      <c r="E74" s="100"/>
      <c r="F74" s="87" t="s">
        <v>155</v>
      </c>
      <c r="G74" s="100"/>
      <c r="H74" s="100"/>
      <c r="I74" s="100"/>
      <c r="J74" s="100"/>
    </row>
    <row r="75" spans="1:10" x14ac:dyDescent="0.25">
      <c r="A75" s="101"/>
      <c r="B75" s="100"/>
      <c r="C75" s="100"/>
      <c r="D75" s="100"/>
      <c r="E75" s="100"/>
      <c r="F75" s="87" t="s">
        <v>156</v>
      </c>
      <c r="G75" s="100">
        <v>0</v>
      </c>
      <c r="H75" s="100">
        <v>0</v>
      </c>
      <c r="I75" s="100">
        <v>0</v>
      </c>
      <c r="J75" s="100">
        <v>0</v>
      </c>
    </row>
    <row r="76" spans="1:10" ht="47.25" x14ac:dyDescent="0.25">
      <c r="A76" s="98" t="s">
        <v>236</v>
      </c>
      <c r="B76" s="103">
        <f>SUM(B66:B75)</f>
        <v>0</v>
      </c>
      <c r="C76" s="103">
        <f t="shared" ref="C76:D76" si="17">SUM(C66:C75)</f>
        <v>0</v>
      </c>
      <c r="D76" s="103">
        <f t="shared" si="17"/>
        <v>0</v>
      </c>
      <c r="E76" s="103">
        <f>SUM(E66:E75)</f>
        <v>0</v>
      </c>
      <c r="F76" s="98" t="s">
        <v>237</v>
      </c>
      <c r="G76" s="103">
        <f>SUM(G66:G75)</f>
        <v>0</v>
      </c>
      <c r="H76" s="103">
        <f t="shared" ref="H76:J76" si="18">SUM(H66:H75)</f>
        <v>0</v>
      </c>
      <c r="I76" s="103">
        <f t="shared" si="18"/>
        <v>0</v>
      </c>
      <c r="J76" s="103">
        <f t="shared" si="18"/>
        <v>0</v>
      </c>
    </row>
    <row r="77" spans="1:10" x14ac:dyDescent="0.25">
      <c r="A77" s="99" t="s">
        <v>214</v>
      </c>
      <c r="B77" s="100">
        <v>0</v>
      </c>
      <c r="C77" s="100">
        <v>0</v>
      </c>
      <c r="D77" s="100">
        <v>0</v>
      </c>
      <c r="E77" s="100">
        <v>0</v>
      </c>
      <c r="F77" s="99" t="s">
        <v>215</v>
      </c>
      <c r="G77" s="100">
        <v>0</v>
      </c>
      <c r="H77" s="100">
        <v>0</v>
      </c>
      <c r="I77" s="100">
        <v>0</v>
      </c>
      <c r="J77" s="100">
        <v>0</v>
      </c>
    </row>
    <row r="78" spans="1:10" ht="47.25" x14ac:dyDescent="0.25">
      <c r="A78" s="98" t="s">
        <v>238</v>
      </c>
      <c r="B78" s="103">
        <f>B76+B77</f>
        <v>0</v>
      </c>
      <c r="C78" s="103">
        <f t="shared" ref="C78:E78" si="19">C76+C77</f>
        <v>0</v>
      </c>
      <c r="D78" s="103">
        <f t="shared" si="19"/>
        <v>0</v>
      </c>
      <c r="E78" s="103">
        <f t="shared" si="19"/>
        <v>0</v>
      </c>
      <c r="F78" s="98" t="s">
        <v>239</v>
      </c>
      <c r="G78" s="103">
        <f>G76+G77</f>
        <v>0</v>
      </c>
      <c r="H78" s="103">
        <f t="shared" ref="H78:J78" si="20">H76+H77</f>
        <v>0</v>
      </c>
      <c r="I78" s="103">
        <f t="shared" si="20"/>
        <v>0</v>
      </c>
      <c r="J78" s="103">
        <f t="shared" si="20"/>
        <v>0</v>
      </c>
    </row>
    <row r="79" spans="1:10" x14ac:dyDescent="0.25">
      <c r="A79" s="98" t="s">
        <v>218</v>
      </c>
      <c r="B79" s="103"/>
      <c r="C79" s="103"/>
      <c r="D79" s="103"/>
      <c r="E79" s="103"/>
      <c r="F79" s="103" t="s">
        <v>15</v>
      </c>
      <c r="G79" s="100"/>
      <c r="H79" s="100"/>
      <c r="I79" s="100"/>
      <c r="J79" s="100"/>
    </row>
    <row r="80" spans="1:10" ht="31.5" x14ac:dyDescent="0.25">
      <c r="A80" s="162" t="s">
        <v>171</v>
      </c>
      <c r="B80" s="100">
        <v>0</v>
      </c>
      <c r="C80" s="100">
        <v>0</v>
      </c>
      <c r="D80" s="100">
        <v>0</v>
      </c>
      <c r="E80" s="100">
        <v>0</v>
      </c>
      <c r="F80" s="101" t="s">
        <v>172</v>
      </c>
      <c r="G80" s="100">
        <v>0</v>
      </c>
      <c r="H80" s="100">
        <v>0</v>
      </c>
      <c r="I80" s="100">
        <v>0</v>
      </c>
      <c r="J80" s="100">
        <v>0</v>
      </c>
    </row>
    <row r="81" spans="1:10" x14ac:dyDescent="0.25">
      <c r="A81" s="87" t="s">
        <v>219</v>
      </c>
      <c r="B81" s="100">
        <v>0</v>
      </c>
      <c r="C81" s="100">
        <v>0</v>
      </c>
      <c r="D81" s="100">
        <v>0</v>
      </c>
      <c r="E81" s="100">
        <v>0</v>
      </c>
      <c r="F81" s="101" t="s">
        <v>173</v>
      </c>
      <c r="G81" s="100"/>
      <c r="H81" s="100"/>
      <c r="I81" s="100"/>
      <c r="J81" s="100"/>
    </row>
    <row r="82" spans="1:10" ht="31.5" x14ac:dyDescent="0.25">
      <c r="A82" s="87" t="s">
        <v>220</v>
      </c>
      <c r="B82" s="100">
        <f t="shared" ref="B82:E82" si="21">B23</f>
        <v>0</v>
      </c>
      <c r="C82" s="100">
        <f t="shared" si="21"/>
        <v>0</v>
      </c>
      <c r="D82" s="100">
        <f t="shared" si="21"/>
        <v>0</v>
      </c>
      <c r="E82" s="100">
        <f t="shared" si="21"/>
        <v>0</v>
      </c>
      <c r="F82" s="101" t="s">
        <v>175</v>
      </c>
      <c r="G82" s="100">
        <v>0</v>
      </c>
      <c r="H82" s="100">
        <v>0</v>
      </c>
      <c r="I82" s="100">
        <v>0</v>
      </c>
      <c r="J82" s="100">
        <v>0</v>
      </c>
    </row>
    <row r="83" spans="1:10" x14ac:dyDescent="0.25">
      <c r="A83" s="101"/>
      <c r="B83" s="100"/>
      <c r="C83" s="100"/>
      <c r="D83" s="100"/>
      <c r="E83" s="100"/>
      <c r="F83" s="101" t="s">
        <v>221</v>
      </c>
      <c r="G83" s="100">
        <v>0</v>
      </c>
      <c r="H83" s="100">
        <v>0</v>
      </c>
      <c r="I83" s="100">
        <v>0</v>
      </c>
      <c r="J83" s="100">
        <v>0</v>
      </c>
    </row>
    <row r="84" spans="1:10" ht="31.5" x14ac:dyDescent="0.25">
      <c r="A84" s="98" t="s">
        <v>232</v>
      </c>
      <c r="B84" s="103">
        <f>SUM(B80:B82)</f>
        <v>0</v>
      </c>
      <c r="C84" s="103">
        <f t="shared" ref="C84:E84" si="22">SUM(C80:C82)</f>
        <v>0</v>
      </c>
      <c r="D84" s="103">
        <f t="shared" si="22"/>
        <v>0</v>
      </c>
      <c r="E84" s="103">
        <f t="shared" si="22"/>
        <v>0</v>
      </c>
      <c r="F84" s="101" t="s">
        <v>222</v>
      </c>
      <c r="G84" s="100"/>
      <c r="H84" s="100"/>
      <c r="I84" s="100"/>
      <c r="J84" s="100"/>
    </row>
    <row r="85" spans="1:10" ht="31.5" x14ac:dyDescent="0.25">
      <c r="A85" s="99" t="s">
        <v>214</v>
      </c>
      <c r="B85" s="100">
        <v>0</v>
      </c>
      <c r="C85" s="100">
        <v>0</v>
      </c>
      <c r="D85" s="100">
        <v>0</v>
      </c>
      <c r="E85" s="100">
        <v>0</v>
      </c>
      <c r="F85" s="105" t="s">
        <v>223</v>
      </c>
      <c r="G85" s="100"/>
      <c r="H85" s="100"/>
      <c r="I85" s="100"/>
      <c r="J85" s="100"/>
    </row>
    <row r="86" spans="1:10" ht="31.5" x14ac:dyDescent="0.25">
      <c r="A86" s="99"/>
      <c r="B86" s="100"/>
      <c r="C86" s="100"/>
      <c r="D86" s="100"/>
      <c r="E86" s="100"/>
      <c r="F86" s="87" t="s">
        <v>180</v>
      </c>
      <c r="G86" s="100"/>
      <c r="H86" s="100"/>
      <c r="I86" s="100"/>
      <c r="J86" s="100"/>
    </row>
    <row r="87" spans="1:10" ht="47.25" x14ac:dyDescent="0.25">
      <c r="A87" s="98" t="s">
        <v>240</v>
      </c>
      <c r="B87" s="103">
        <f>SUM(B80:B86)</f>
        <v>0</v>
      </c>
      <c r="C87" s="103">
        <f>SUM(C80:C86)</f>
        <v>0</v>
      </c>
      <c r="D87" s="103">
        <f>SUM(D80:D86)</f>
        <v>0</v>
      </c>
      <c r="E87" s="103">
        <f>E80+E85</f>
        <v>0</v>
      </c>
      <c r="F87" s="98" t="s">
        <v>241</v>
      </c>
      <c r="G87" s="103">
        <f>SUM(G80:G86)</f>
        <v>0</v>
      </c>
      <c r="H87" s="103">
        <f t="shared" ref="H87:J87" si="23">SUM(H80:H86)</f>
        <v>0</v>
      </c>
      <c r="I87" s="103">
        <f t="shared" si="23"/>
        <v>0</v>
      </c>
      <c r="J87" s="103">
        <f t="shared" si="23"/>
        <v>0</v>
      </c>
    </row>
    <row r="88" spans="1:10" x14ac:dyDescent="0.25">
      <c r="B88" s="95">
        <f>B31+B48</f>
        <v>142367780</v>
      </c>
      <c r="C88" s="95">
        <f t="shared" ref="C88:E88" si="24">C31+C48</f>
        <v>149812057</v>
      </c>
      <c r="D88" s="95">
        <f t="shared" si="24"/>
        <v>165812235</v>
      </c>
      <c r="E88" s="95">
        <f t="shared" si="24"/>
        <v>16000178</v>
      </c>
      <c r="G88" s="103">
        <f>G31+G61</f>
        <v>142367780</v>
      </c>
      <c r="H88" s="103">
        <f t="shared" ref="H88:I88" si="25">H31+H61</f>
        <v>149812057</v>
      </c>
      <c r="I88" s="103">
        <f t="shared" si="25"/>
        <v>165812235</v>
      </c>
      <c r="J88" s="103">
        <f t="shared" ref="J88" si="26">J31+J61</f>
        <v>16000178</v>
      </c>
    </row>
    <row r="89" spans="1:10" x14ac:dyDescent="0.25">
      <c r="A89" s="94" t="s">
        <v>242</v>
      </c>
    </row>
  </sheetData>
  <mergeCells count="3">
    <mergeCell ref="A3:J3"/>
    <mergeCell ref="A32:J32"/>
    <mergeCell ref="A62:J62"/>
  </mergeCells>
  <pageMargins left="1.1023622047244095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2020. évi költségvetéséről szóló 9/2020. (IX. 29.)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8" sqref="A28"/>
    </sheetView>
  </sheetViews>
  <sheetFormatPr defaultRowHeight="15.75" x14ac:dyDescent="0.25"/>
  <cols>
    <col min="1" max="1" width="44.7109375" style="120" customWidth="1"/>
    <col min="2" max="2" width="12.42578125" style="47" bestFit="1" customWidth="1"/>
    <col min="3" max="4" width="14" style="47" bestFit="1" customWidth="1"/>
    <col min="5" max="6" width="12.42578125" style="47" bestFit="1" customWidth="1"/>
    <col min="7" max="7" width="12.140625" style="47" bestFit="1" customWidth="1"/>
    <col min="8" max="8" width="13.7109375" style="47" bestFit="1" customWidth="1"/>
    <col min="9" max="9" width="12.140625" style="47" bestFit="1" customWidth="1"/>
    <col min="10" max="10" width="13.140625" style="47" bestFit="1" customWidth="1"/>
    <col min="11" max="12" width="12.140625" style="47" bestFit="1" customWidth="1"/>
    <col min="13" max="13" width="12.42578125" style="47" bestFit="1" customWidth="1"/>
    <col min="14" max="14" width="14" style="110" bestFit="1" customWidth="1"/>
    <col min="15" max="15" width="13.5703125" style="47" customWidth="1"/>
    <col min="16" max="16" width="12.140625" style="47" bestFit="1" customWidth="1"/>
    <col min="17" max="17" width="11.7109375" style="47" bestFit="1" customWidth="1"/>
    <col min="18" max="256" width="9.140625" style="47"/>
    <col min="257" max="257" width="51" style="47" customWidth="1"/>
    <col min="258" max="259" width="11.85546875" style="47" bestFit="1" customWidth="1"/>
    <col min="260" max="265" width="13.28515625" style="47" bestFit="1" customWidth="1"/>
    <col min="266" max="266" width="16.140625" style="47" bestFit="1" customWidth="1"/>
    <col min="267" max="269" width="13.28515625" style="47" bestFit="1" customWidth="1"/>
    <col min="270" max="270" width="14.140625" style="47" bestFit="1" customWidth="1"/>
    <col min="271" max="512" width="9.140625" style="47"/>
    <col min="513" max="513" width="51" style="47" customWidth="1"/>
    <col min="514" max="515" width="11.85546875" style="47" bestFit="1" customWidth="1"/>
    <col min="516" max="521" width="13.28515625" style="47" bestFit="1" customWidth="1"/>
    <col min="522" max="522" width="16.140625" style="47" bestFit="1" customWidth="1"/>
    <col min="523" max="525" width="13.28515625" style="47" bestFit="1" customWidth="1"/>
    <col min="526" max="526" width="14.140625" style="47" bestFit="1" customWidth="1"/>
    <col min="527" max="768" width="9.140625" style="47"/>
    <col min="769" max="769" width="51" style="47" customWidth="1"/>
    <col min="770" max="771" width="11.85546875" style="47" bestFit="1" customWidth="1"/>
    <col min="772" max="777" width="13.28515625" style="47" bestFit="1" customWidth="1"/>
    <col min="778" max="778" width="16.140625" style="47" bestFit="1" customWidth="1"/>
    <col min="779" max="781" width="13.28515625" style="47" bestFit="1" customWidth="1"/>
    <col min="782" max="782" width="14.140625" style="47" bestFit="1" customWidth="1"/>
    <col min="783" max="1024" width="9.140625" style="47"/>
    <col min="1025" max="1025" width="51" style="47" customWidth="1"/>
    <col min="1026" max="1027" width="11.85546875" style="47" bestFit="1" customWidth="1"/>
    <col min="1028" max="1033" width="13.28515625" style="47" bestFit="1" customWidth="1"/>
    <col min="1034" max="1034" width="16.140625" style="47" bestFit="1" customWidth="1"/>
    <col min="1035" max="1037" width="13.28515625" style="47" bestFit="1" customWidth="1"/>
    <col min="1038" max="1038" width="14.140625" style="47" bestFit="1" customWidth="1"/>
    <col min="1039" max="1280" width="9.140625" style="47"/>
    <col min="1281" max="1281" width="51" style="47" customWidth="1"/>
    <col min="1282" max="1283" width="11.85546875" style="47" bestFit="1" customWidth="1"/>
    <col min="1284" max="1289" width="13.28515625" style="47" bestFit="1" customWidth="1"/>
    <col min="1290" max="1290" width="16.140625" style="47" bestFit="1" customWidth="1"/>
    <col min="1291" max="1293" width="13.28515625" style="47" bestFit="1" customWidth="1"/>
    <col min="1294" max="1294" width="14.140625" style="47" bestFit="1" customWidth="1"/>
    <col min="1295" max="1536" width="9.140625" style="47"/>
    <col min="1537" max="1537" width="51" style="47" customWidth="1"/>
    <col min="1538" max="1539" width="11.85546875" style="47" bestFit="1" customWidth="1"/>
    <col min="1540" max="1545" width="13.28515625" style="47" bestFit="1" customWidth="1"/>
    <col min="1546" max="1546" width="16.140625" style="47" bestFit="1" customWidth="1"/>
    <col min="1547" max="1549" width="13.28515625" style="47" bestFit="1" customWidth="1"/>
    <col min="1550" max="1550" width="14.140625" style="47" bestFit="1" customWidth="1"/>
    <col min="1551" max="1792" width="9.140625" style="47"/>
    <col min="1793" max="1793" width="51" style="47" customWidth="1"/>
    <col min="1794" max="1795" width="11.85546875" style="47" bestFit="1" customWidth="1"/>
    <col min="1796" max="1801" width="13.28515625" style="47" bestFit="1" customWidth="1"/>
    <col min="1802" max="1802" width="16.140625" style="47" bestFit="1" customWidth="1"/>
    <col min="1803" max="1805" width="13.28515625" style="47" bestFit="1" customWidth="1"/>
    <col min="1806" max="1806" width="14.140625" style="47" bestFit="1" customWidth="1"/>
    <col min="1807" max="2048" width="9.140625" style="47"/>
    <col min="2049" max="2049" width="51" style="47" customWidth="1"/>
    <col min="2050" max="2051" width="11.85546875" style="47" bestFit="1" customWidth="1"/>
    <col min="2052" max="2057" width="13.28515625" style="47" bestFit="1" customWidth="1"/>
    <col min="2058" max="2058" width="16.140625" style="47" bestFit="1" customWidth="1"/>
    <col min="2059" max="2061" width="13.28515625" style="47" bestFit="1" customWidth="1"/>
    <col min="2062" max="2062" width="14.140625" style="47" bestFit="1" customWidth="1"/>
    <col min="2063" max="2304" width="9.140625" style="47"/>
    <col min="2305" max="2305" width="51" style="47" customWidth="1"/>
    <col min="2306" max="2307" width="11.85546875" style="47" bestFit="1" customWidth="1"/>
    <col min="2308" max="2313" width="13.28515625" style="47" bestFit="1" customWidth="1"/>
    <col min="2314" max="2314" width="16.140625" style="47" bestFit="1" customWidth="1"/>
    <col min="2315" max="2317" width="13.28515625" style="47" bestFit="1" customWidth="1"/>
    <col min="2318" max="2318" width="14.140625" style="47" bestFit="1" customWidth="1"/>
    <col min="2319" max="2560" width="9.140625" style="47"/>
    <col min="2561" max="2561" width="51" style="47" customWidth="1"/>
    <col min="2562" max="2563" width="11.85546875" style="47" bestFit="1" customWidth="1"/>
    <col min="2564" max="2569" width="13.28515625" style="47" bestFit="1" customWidth="1"/>
    <col min="2570" max="2570" width="16.140625" style="47" bestFit="1" customWidth="1"/>
    <col min="2571" max="2573" width="13.28515625" style="47" bestFit="1" customWidth="1"/>
    <col min="2574" max="2574" width="14.140625" style="47" bestFit="1" customWidth="1"/>
    <col min="2575" max="2816" width="9.140625" style="47"/>
    <col min="2817" max="2817" width="51" style="47" customWidth="1"/>
    <col min="2818" max="2819" width="11.85546875" style="47" bestFit="1" customWidth="1"/>
    <col min="2820" max="2825" width="13.28515625" style="47" bestFit="1" customWidth="1"/>
    <col min="2826" max="2826" width="16.140625" style="47" bestFit="1" customWidth="1"/>
    <col min="2827" max="2829" width="13.28515625" style="47" bestFit="1" customWidth="1"/>
    <col min="2830" max="2830" width="14.140625" style="47" bestFit="1" customWidth="1"/>
    <col min="2831" max="3072" width="9.140625" style="47"/>
    <col min="3073" max="3073" width="51" style="47" customWidth="1"/>
    <col min="3074" max="3075" width="11.85546875" style="47" bestFit="1" customWidth="1"/>
    <col min="3076" max="3081" width="13.28515625" style="47" bestFit="1" customWidth="1"/>
    <col min="3082" max="3082" width="16.140625" style="47" bestFit="1" customWidth="1"/>
    <col min="3083" max="3085" width="13.28515625" style="47" bestFit="1" customWidth="1"/>
    <col min="3086" max="3086" width="14.140625" style="47" bestFit="1" customWidth="1"/>
    <col min="3087" max="3328" width="9.140625" style="47"/>
    <col min="3329" max="3329" width="51" style="47" customWidth="1"/>
    <col min="3330" max="3331" width="11.85546875" style="47" bestFit="1" customWidth="1"/>
    <col min="3332" max="3337" width="13.28515625" style="47" bestFit="1" customWidth="1"/>
    <col min="3338" max="3338" width="16.140625" style="47" bestFit="1" customWidth="1"/>
    <col min="3339" max="3341" width="13.28515625" style="47" bestFit="1" customWidth="1"/>
    <col min="3342" max="3342" width="14.140625" style="47" bestFit="1" customWidth="1"/>
    <col min="3343" max="3584" width="9.140625" style="47"/>
    <col min="3585" max="3585" width="51" style="47" customWidth="1"/>
    <col min="3586" max="3587" width="11.85546875" style="47" bestFit="1" customWidth="1"/>
    <col min="3588" max="3593" width="13.28515625" style="47" bestFit="1" customWidth="1"/>
    <col min="3594" max="3594" width="16.140625" style="47" bestFit="1" customWidth="1"/>
    <col min="3595" max="3597" width="13.28515625" style="47" bestFit="1" customWidth="1"/>
    <col min="3598" max="3598" width="14.140625" style="47" bestFit="1" customWidth="1"/>
    <col min="3599" max="3840" width="9.140625" style="47"/>
    <col min="3841" max="3841" width="51" style="47" customWidth="1"/>
    <col min="3842" max="3843" width="11.85546875" style="47" bestFit="1" customWidth="1"/>
    <col min="3844" max="3849" width="13.28515625" style="47" bestFit="1" customWidth="1"/>
    <col min="3850" max="3850" width="16.140625" style="47" bestFit="1" customWidth="1"/>
    <col min="3851" max="3853" width="13.28515625" style="47" bestFit="1" customWidth="1"/>
    <col min="3854" max="3854" width="14.140625" style="47" bestFit="1" customWidth="1"/>
    <col min="3855" max="4096" width="9.140625" style="47"/>
    <col min="4097" max="4097" width="51" style="47" customWidth="1"/>
    <col min="4098" max="4099" width="11.85546875" style="47" bestFit="1" customWidth="1"/>
    <col min="4100" max="4105" width="13.28515625" style="47" bestFit="1" customWidth="1"/>
    <col min="4106" max="4106" width="16.140625" style="47" bestFit="1" customWidth="1"/>
    <col min="4107" max="4109" width="13.28515625" style="47" bestFit="1" customWidth="1"/>
    <col min="4110" max="4110" width="14.140625" style="47" bestFit="1" customWidth="1"/>
    <col min="4111" max="4352" width="9.140625" style="47"/>
    <col min="4353" max="4353" width="51" style="47" customWidth="1"/>
    <col min="4354" max="4355" width="11.85546875" style="47" bestFit="1" customWidth="1"/>
    <col min="4356" max="4361" width="13.28515625" style="47" bestFit="1" customWidth="1"/>
    <col min="4362" max="4362" width="16.140625" style="47" bestFit="1" customWidth="1"/>
    <col min="4363" max="4365" width="13.28515625" style="47" bestFit="1" customWidth="1"/>
    <col min="4366" max="4366" width="14.140625" style="47" bestFit="1" customWidth="1"/>
    <col min="4367" max="4608" width="9.140625" style="47"/>
    <col min="4609" max="4609" width="51" style="47" customWidth="1"/>
    <col min="4610" max="4611" width="11.85546875" style="47" bestFit="1" customWidth="1"/>
    <col min="4612" max="4617" width="13.28515625" style="47" bestFit="1" customWidth="1"/>
    <col min="4618" max="4618" width="16.140625" style="47" bestFit="1" customWidth="1"/>
    <col min="4619" max="4621" width="13.28515625" style="47" bestFit="1" customWidth="1"/>
    <col min="4622" max="4622" width="14.140625" style="47" bestFit="1" customWidth="1"/>
    <col min="4623" max="4864" width="9.140625" style="47"/>
    <col min="4865" max="4865" width="51" style="47" customWidth="1"/>
    <col min="4866" max="4867" width="11.85546875" style="47" bestFit="1" customWidth="1"/>
    <col min="4868" max="4873" width="13.28515625" style="47" bestFit="1" customWidth="1"/>
    <col min="4874" max="4874" width="16.140625" style="47" bestFit="1" customWidth="1"/>
    <col min="4875" max="4877" width="13.28515625" style="47" bestFit="1" customWidth="1"/>
    <col min="4878" max="4878" width="14.140625" style="47" bestFit="1" customWidth="1"/>
    <col min="4879" max="5120" width="9.140625" style="47"/>
    <col min="5121" max="5121" width="51" style="47" customWidth="1"/>
    <col min="5122" max="5123" width="11.85546875" style="47" bestFit="1" customWidth="1"/>
    <col min="5124" max="5129" width="13.28515625" style="47" bestFit="1" customWidth="1"/>
    <col min="5130" max="5130" width="16.140625" style="47" bestFit="1" customWidth="1"/>
    <col min="5131" max="5133" width="13.28515625" style="47" bestFit="1" customWidth="1"/>
    <col min="5134" max="5134" width="14.140625" style="47" bestFit="1" customWidth="1"/>
    <col min="5135" max="5376" width="9.140625" style="47"/>
    <col min="5377" max="5377" width="51" style="47" customWidth="1"/>
    <col min="5378" max="5379" width="11.85546875" style="47" bestFit="1" customWidth="1"/>
    <col min="5380" max="5385" width="13.28515625" style="47" bestFit="1" customWidth="1"/>
    <col min="5386" max="5386" width="16.140625" style="47" bestFit="1" customWidth="1"/>
    <col min="5387" max="5389" width="13.28515625" style="47" bestFit="1" customWidth="1"/>
    <col min="5390" max="5390" width="14.140625" style="47" bestFit="1" customWidth="1"/>
    <col min="5391" max="5632" width="9.140625" style="47"/>
    <col min="5633" max="5633" width="51" style="47" customWidth="1"/>
    <col min="5634" max="5635" width="11.85546875" style="47" bestFit="1" customWidth="1"/>
    <col min="5636" max="5641" width="13.28515625" style="47" bestFit="1" customWidth="1"/>
    <col min="5642" max="5642" width="16.140625" style="47" bestFit="1" customWidth="1"/>
    <col min="5643" max="5645" width="13.28515625" style="47" bestFit="1" customWidth="1"/>
    <col min="5646" max="5646" width="14.140625" style="47" bestFit="1" customWidth="1"/>
    <col min="5647" max="5888" width="9.140625" style="47"/>
    <col min="5889" max="5889" width="51" style="47" customWidth="1"/>
    <col min="5890" max="5891" width="11.85546875" style="47" bestFit="1" customWidth="1"/>
    <col min="5892" max="5897" width="13.28515625" style="47" bestFit="1" customWidth="1"/>
    <col min="5898" max="5898" width="16.140625" style="47" bestFit="1" customWidth="1"/>
    <col min="5899" max="5901" width="13.28515625" style="47" bestFit="1" customWidth="1"/>
    <col min="5902" max="5902" width="14.140625" style="47" bestFit="1" customWidth="1"/>
    <col min="5903" max="6144" width="9.140625" style="47"/>
    <col min="6145" max="6145" width="51" style="47" customWidth="1"/>
    <col min="6146" max="6147" width="11.85546875" style="47" bestFit="1" customWidth="1"/>
    <col min="6148" max="6153" width="13.28515625" style="47" bestFit="1" customWidth="1"/>
    <col min="6154" max="6154" width="16.140625" style="47" bestFit="1" customWidth="1"/>
    <col min="6155" max="6157" width="13.28515625" style="47" bestFit="1" customWidth="1"/>
    <col min="6158" max="6158" width="14.140625" style="47" bestFit="1" customWidth="1"/>
    <col min="6159" max="6400" width="9.140625" style="47"/>
    <col min="6401" max="6401" width="51" style="47" customWidth="1"/>
    <col min="6402" max="6403" width="11.85546875" style="47" bestFit="1" customWidth="1"/>
    <col min="6404" max="6409" width="13.28515625" style="47" bestFit="1" customWidth="1"/>
    <col min="6410" max="6410" width="16.140625" style="47" bestFit="1" customWidth="1"/>
    <col min="6411" max="6413" width="13.28515625" style="47" bestFit="1" customWidth="1"/>
    <col min="6414" max="6414" width="14.140625" style="47" bestFit="1" customWidth="1"/>
    <col min="6415" max="6656" width="9.140625" style="47"/>
    <col min="6657" max="6657" width="51" style="47" customWidth="1"/>
    <col min="6658" max="6659" width="11.85546875" style="47" bestFit="1" customWidth="1"/>
    <col min="6660" max="6665" width="13.28515625" style="47" bestFit="1" customWidth="1"/>
    <col min="6666" max="6666" width="16.140625" style="47" bestFit="1" customWidth="1"/>
    <col min="6667" max="6669" width="13.28515625" style="47" bestFit="1" customWidth="1"/>
    <col min="6670" max="6670" width="14.140625" style="47" bestFit="1" customWidth="1"/>
    <col min="6671" max="6912" width="9.140625" style="47"/>
    <col min="6913" max="6913" width="51" style="47" customWidth="1"/>
    <col min="6914" max="6915" width="11.85546875" style="47" bestFit="1" customWidth="1"/>
    <col min="6916" max="6921" width="13.28515625" style="47" bestFit="1" customWidth="1"/>
    <col min="6922" max="6922" width="16.140625" style="47" bestFit="1" customWidth="1"/>
    <col min="6923" max="6925" width="13.28515625" style="47" bestFit="1" customWidth="1"/>
    <col min="6926" max="6926" width="14.140625" style="47" bestFit="1" customWidth="1"/>
    <col min="6927" max="7168" width="9.140625" style="47"/>
    <col min="7169" max="7169" width="51" style="47" customWidth="1"/>
    <col min="7170" max="7171" width="11.85546875" style="47" bestFit="1" customWidth="1"/>
    <col min="7172" max="7177" width="13.28515625" style="47" bestFit="1" customWidth="1"/>
    <col min="7178" max="7178" width="16.140625" style="47" bestFit="1" customWidth="1"/>
    <col min="7179" max="7181" width="13.28515625" style="47" bestFit="1" customWidth="1"/>
    <col min="7182" max="7182" width="14.140625" style="47" bestFit="1" customWidth="1"/>
    <col min="7183" max="7424" width="9.140625" style="47"/>
    <col min="7425" max="7425" width="51" style="47" customWidth="1"/>
    <col min="7426" max="7427" width="11.85546875" style="47" bestFit="1" customWidth="1"/>
    <col min="7428" max="7433" width="13.28515625" style="47" bestFit="1" customWidth="1"/>
    <col min="7434" max="7434" width="16.140625" style="47" bestFit="1" customWidth="1"/>
    <col min="7435" max="7437" width="13.28515625" style="47" bestFit="1" customWidth="1"/>
    <col min="7438" max="7438" width="14.140625" style="47" bestFit="1" customWidth="1"/>
    <col min="7439" max="7680" width="9.140625" style="47"/>
    <col min="7681" max="7681" width="51" style="47" customWidth="1"/>
    <col min="7682" max="7683" width="11.85546875" style="47" bestFit="1" customWidth="1"/>
    <col min="7684" max="7689" width="13.28515625" style="47" bestFit="1" customWidth="1"/>
    <col min="7690" max="7690" width="16.140625" style="47" bestFit="1" customWidth="1"/>
    <col min="7691" max="7693" width="13.28515625" style="47" bestFit="1" customWidth="1"/>
    <col min="7694" max="7694" width="14.140625" style="47" bestFit="1" customWidth="1"/>
    <col min="7695" max="7936" width="9.140625" style="47"/>
    <col min="7937" max="7937" width="51" style="47" customWidth="1"/>
    <col min="7938" max="7939" width="11.85546875" style="47" bestFit="1" customWidth="1"/>
    <col min="7940" max="7945" width="13.28515625" style="47" bestFit="1" customWidth="1"/>
    <col min="7946" max="7946" width="16.140625" style="47" bestFit="1" customWidth="1"/>
    <col min="7947" max="7949" width="13.28515625" style="47" bestFit="1" customWidth="1"/>
    <col min="7950" max="7950" width="14.140625" style="47" bestFit="1" customWidth="1"/>
    <col min="7951" max="8192" width="9.140625" style="47"/>
    <col min="8193" max="8193" width="51" style="47" customWidth="1"/>
    <col min="8194" max="8195" width="11.85546875" style="47" bestFit="1" customWidth="1"/>
    <col min="8196" max="8201" width="13.28515625" style="47" bestFit="1" customWidth="1"/>
    <col min="8202" max="8202" width="16.140625" style="47" bestFit="1" customWidth="1"/>
    <col min="8203" max="8205" width="13.28515625" style="47" bestFit="1" customWidth="1"/>
    <col min="8206" max="8206" width="14.140625" style="47" bestFit="1" customWidth="1"/>
    <col min="8207" max="8448" width="9.140625" style="47"/>
    <col min="8449" max="8449" width="51" style="47" customWidth="1"/>
    <col min="8450" max="8451" width="11.85546875" style="47" bestFit="1" customWidth="1"/>
    <col min="8452" max="8457" width="13.28515625" style="47" bestFit="1" customWidth="1"/>
    <col min="8458" max="8458" width="16.140625" style="47" bestFit="1" customWidth="1"/>
    <col min="8459" max="8461" width="13.28515625" style="47" bestFit="1" customWidth="1"/>
    <col min="8462" max="8462" width="14.140625" style="47" bestFit="1" customWidth="1"/>
    <col min="8463" max="8704" width="9.140625" style="47"/>
    <col min="8705" max="8705" width="51" style="47" customWidth="1"/>
    <col min="8706" max="8707" width="11.85546875" style="47" bestFit="1" customWidth="1"/>
    <col min="8708" max="8713" width="13.28515625" style="47" bestFit="1" customWidth="1"/>
    <col min="8714" max="8714" width="16.140625" style="47" bestFit="1" customWidth="1"/>
    <col min="8715" max="8717" width="13.28515625" style="47" bestFit="1" customWidth="1"/>
    <col min="8718" max="8718" width="14.140625" style="47" bestFit="1" customWidth="1"/>
    <col min="8719" max="8960" width="9.140625" style="47"/>
    <col min="8961" max="8961" width="51" style="47" customWidth="1"/>
    <col min="8962" max="8963" width="11.85546875" style="47" bestFit="1" customWidth="1"/>
    <col min="8964" max="8969" width="13.28515625" style="47" bestFit="1" customWidth="1"/>
    <col min="8970" max="8970" width="16.140625" style="47" bestFit="1" customWidth="1"/>
    <col min="8971" max="8973" width="13.28515625" style="47" bestFit="1" customWidth="1"/>
    <col min="8974" max="8974" width="14.140625" style="47" bestFit="1" customWidth="1"/>
    <col min="8975" max="9216" width="9.140625" style="47"/>
    <col min="9217" max="9217" width="51" style="47" customWidth="1"/>
    <col min="9218" max="9219" width="11.85546875" style="47" bestFit="1" customWidth="1"/>
    <col min="9220" max="9225" width="13.28515625" style="47" bestFit="1" customWidth="1"/>
    <col min="9226" max="9226" width="16.140625" style="47" bestFit="1" customWidth="1"/>
    <col min="9227" max="9229" width="13.28515625" style="47" bestFit="1" customWidth="1"/>
    <col min="9230" max="9230" width="14.140625" style="47" bestFit="1" customWidth="1"/>
    <col min="9231" max="9472" width="9.140625" style="47"/>
    <col min="9473" max="9473" width="51" style="47" customWidth="1"/>
    <col min="9474" max="9475" width="11.85546875" style="47" bestFit="1" customWidth="1"/>
    <col min="9476" max="9481" width="13.28515625" style="47" bestFit="1" customWidth="1"/>
    <col min="9482" max="9482" width="16.140625" style="47" bestFit="1" customWidth="1"/>
    <col min="9483" max="9485" width="13.28515625" style="47" bestFit="1" customWidth="1"/>
    <col min="9486" max="9486" width="14.140625" style="47" bestFit="1" customWidth="1"/>
    <col min="9487" max="9728" width="9.140625" style="47"/>
    <col min="9729" max="9729" width="51" style="47" customWidth="1"/>
    <col min="9730" max="9731" width="11.85546875" style="47" bestFit="1" customWidth="1"/>
    <col min="9732" max="9737" width="13.28515625" style="47" bestFit="1" customWidth="1"/>
    <col min="9738" max="9738" width="16.140625" style="47" bestFit="1" customWidth="1"/>
    <col min="9739" max="9741" width="13.28515625" style="47" bestFit="1" customWidth="1"/>
    <col min="9742" max="9742" width="14.140625" style="47" bestFit="1" customWidth="1"/>
    <col min="9743" max="9984" width="9.140625" style="47"/>
    <col min="9985" max="9985" width="51" style="47" customWidth="1"/>
    <col min="9986" max="9987" width="11.85546875" style="47" bestFit="1" customWidth="1"/>
    <col min="9988" max="9993" width="13.28515625" style="47" bestFit="1" customWidth="1"/>
    <col min="9994" max="9994" width="16.140625" style="47" bestFit="1" customWidth="1"/>
    <col min="9995" max="9997" width="13.28515625" style="47" bestFit="1" customWidth="1"/>
    <col min="9998" max="9998" width="14.140625" style="47" bestFit="1" customWidth="1"/>
    <col min="9999" max="10240" width="9.140625" style="47"/>
    <col min="10241" max="10241" width="51" style="47" customWidth="1"/>
    <col min="10242" max="10243" width="11.85546875" style="47" bestFit="1" customWidth="1"/>
    <col min="10244" max="10249" width="13.28515625" style="47" bestFit="1" customWidth="1"/>
    <col min="10250" max="10250" width="16.140625" style="47" bestFit="1" customWidth="1"/>
    <col min="10251" max="10253" width="13.28515625" style="47" bestFit="1" customWidth="1"/>
    <col min="10254" max="10254" width="14.140625" style="47" bestFit="1" customWidth="1"/>
    <col min="10255" max="10496" width="9.140625" style="47"/>
    <col min="10497" max="10497" width="51" style="47" customWidth="1"/>
    <col min="10498" max="10499" width="11.85546875" style="47" bestFit="1" customWidth="1"/>
    <col min="10500" max="10505" width="13.28515625" style="47" bestFit="1" customWidth="1"/>
    <col min="10506" max="10506" width="16.140625" style="47" bestFit="1" customWidth="1"/>
    <col min="10507" max="10509" width="13.28515625" style="47" bestFit="1" customWidth="1"/>
    <col min="10510" max="10510" width="14.140625" style="47" bestFit="1" customWidth="1"/>
    <col min="10511" max="10752" width="9.140625" style="47"/>
    <col min="10753" max="10753" width="51" style="47" customWidth="1"/>
    <col min="10754" max="10755" width="11.85546875" style="47" bestFit="1" customWidth="1"/>
    <col min="10756" max="10761" width="13.28515625" style="47" bestFit="1" customWidth="1"/>
    <col min="10762" max="10762" width="16.140625" style="47" bestFit="1" customWidth="1"/>
    <col min="10763" max="10765" width="13.28515625" style="47" bestFit="1" customWidth="1"/>
    <col min="10766" max="10766" width="14.140625" style="47" bestFit="1" customWidth="1"/>
    <col min="10767" max="11008" width="9.140625" style="47"/>
    <col min="11009" max="11009" width="51" style="47" customWidth="1"/>
    <col min="11010" max="11011" width="11.85546875" style="47" bestFit="1" customWidth="1"/>
    <col min="11012" max="11017" width="13.28515625" style="47" bestFit="1" customWidth="1"/>
    <col min="11018" max="11018" width="16.140625" style="47" bestFit="1" customWidth="1"/>
    <col min="11019" max="11021" width="13.28515625" style="47" bestFit="1" customWidth="1"/>
    <col min="11022" max="11022" width="14.140625" style="47" bestFit="1" customWidth="1"/>
    <col min="11023" max="11264" width="9.140625" style="47"/>
    <col min="11265" max="11265" width="51" style="47" customWidth="1"/>
    <col min="11266" max="11267" width="11.85546875" style="47" bestFit="1" customWidth="1"/>
    <col min="11268" max="11273" width="13.28515625" style="47" bestFit="1" customWidth="1"/>
    <col min="11274" max="11274" width="16.140625" style="47" bestFit="1" customWidth="1"/>
    <col min="11275" max="11277" width="13.28515625" style="47" bestFit="1" customWidth="1"/>
    <col min="11278" max="11278" width="14.140625" style="47" bestFit="1" customWidth="1"/>
    <col min="11279" max="11520" width="9.140625" style="47"/>
    <col min="11521" max="11521" width="51" style="47" customWidth="1"/>
    <col min="11522" max="11523" width="11.85546875" style="47" bestFit="1" customWidth="1"/>
    <col min="11524" max="11529" width="13.28515625" style="47" bestFit="1" customWidth="1"/>
    <col min="11530" max="11530" width="16.140625" style="47" bestFit="1" customWidth="1"/>
    <col min="11531" max="11533" width="13.28515625" style="47" bestFit="1" customWidth="1"/>
    <col min="11534" max="11534" width="14.140625" style="47" bestFit="1" customWidth="1"/>
    <col min="11535" max="11776" width="9.140625" style="47"/>
    <col min="11777" max="11777" width="51" style="47" customWidth="1"/>
    <col min="11778" max="11779" width="11.85546875" style="47" bestFit="1" customWidth="1"/>
    <col min="11780" max="11785" width="13.28515625" style="47" bestFit="1" customWidth="1"/>
    <col min="11786" max="11786" width="16.140625" style="47" bestFit="1" customWidth="1"/>
    <col min="11787" max="11789" width="13.28515625" style="47" bestFit="1" customWidth="1"/>
    <col min="11790" max="11790" width="14.140625" style="47" bestFit="1" customWidth="1"/>
    <col min="11791" max="12032" width="9.140625" style="47"/>
    <col min="12033" max="12033" width="51" style="47" customWidth="1"/>
    <col min="12034" max="12035" width="11.85546875" style="47" bestFit="1" customWidth="1"/>
    <col min="12036" max="12041" width="13.28515625" style="47" bestFit="1" customWidth="1"/>
    <col min="12042" max="12042" width="16.140625" style="47" bestFit="1" customWidth="1"/>
    <col min="12043" max="12045" width="13.28515625" style="47" bestFit="1" customWidth="1"/>
    <col min="12046" max="12046" width="14.140625" style="47" bestFit="1" customWidth="1"/>
    <col min="12047" max="12288" width="9.140625" style="47"/>
    <col min="12289" max="12289" width="51" style="47" customWidth="1"/>
    <col min="12290" max="12291" width="11.85546875" style="47" bestFit="1" customWidth="1"/>
    <col min="12292" max="12297" width="13.28515625" style="47" bestFit="1" customWidth="1"/>
    <col min="12298" max="12298" width="16.140625" style="47" bestFit="1" customWidth="1"/>
    <col min="12299" max="12301" width="13.28515625" style="47" bestFit="1" customWidth="1"/>
    <col min="12302" max="12302" width="14.140625" style="47" bestFit="1" customWidth="1"/>
    <col min="12303" max="12544" width="9.140625" style="47"/>
    <col min="12545" max="12545" width="51" style="47" customWidth="1"/>
    <col min="12546" max="12547" width="11.85546875" style="47" bestFit="1" customWidth="1"/>
    <col min="12548" max="12553" width="13.28515625" style="47" bestFit="1" customWidth="1"/>
    <col min="12554" max="12554" width="16.140625" style="47" bestFit="1" customWidth="1"/>
    <col min="12555" max="12557" width="13.28515625" style="47" bestFit="1" customWidth="1"/>
    <col min="12558" max="12558" width="14.140625" style="47" bestFit="1" customWidth="1"/>
    <col min="12559" max="12800" width="9.140625" style="47"/>
    <col min="12801" max="12801" width="51" style="47" customWidth="1"/>
    <col min="12802" max="12803" width="11.85546875" style="47" bestFit="1" customWidth="1"/>
    <col min="12804" max="12809" width="13.28515625" style="47" bestFit="1" customWidth="1"/>
    <col min="12810" max="12810" width="16.140625" style="47" bestFit="1" customWidth="1"/>
    <col min="12811" max="12813" width="13.28515625" style="47" bestFit="1" customWidth="1"/>
    <col min="12814" max="12814" width="14.140625" style="47" bestFit="1" customWidth="1"/>
    <col min="12815" max="13056" width="9.140625" style="47"/>
    <col min="13057" max="13057" width="51" style="47" customWidth="1"/>
    <col min="13058" max="13059" width="11.85546875" style="47" bestFit="1" customWidth="1"/>
    <col min="13060" max="13065" width="13.28515625" style="47" bestFit="1" customWidth="1"/>
    <col min="13066" max="13066" width="16.140625" style="47" bestFit="1" customWidth="1"/>
    <col min="13067" max="13069" width="13.28515625" style="47" bestFit="1" customWidth="1"/>
    <col min="13070" max="13070" width="14.140625" style="47" bestFit="1" customWidth="1"/>
    <col min="13071" max="13312" width="9.140625" style="47"/>
    <col min="13313" max="13313" width="51" style="47" customWidth="1"/>
    <col min="13314" max="13315" width="11.85546875" style="47" bestFit="1" customWidth="1"/>
    <col min="13316" max="13321" width="13.28515625" style="47" bestFit="1" customWidth="1"/>
    <col min="13322" max="13322" width="16.140625" style="47" bestFit="1" customWidth="1"/>
    <col min="13323" max="13325" width="13.28515625" style="47" bestFit="1" customWidth="1"/>
    <col min="13326" max="13326" width="14.140625" style="47" bestFit="1" customWidth="1"/>
    <col min="13327" max="13568" width="9.140625" style="47"/>
    <col min="13569" max="13569" width="51" style="47" customWidth="1"/>
    <col min="13570" max="13571" width="11.85546875" style="47" bestFit="1" customWidth="1"/>
    <col min="13572" max="13577" width="13.28515625" style="47" bestFit="1" customWidth="1"/>
    <col min="13578" max="13578" width="16.140625" style="47" bestFit="1" customWidth="1"/>
    <col min="13579" max="13581" width="13.28515625" style="47" bestFit="1" customWidth="1"/>
    <col min="13582" max="13582" width="14.140625" style="47" bestFit="1" customWidth="1"/>
    <col min="13583" max="13824" width="9.140625" style="47"/>
    <col min="13825" max="13825" width="51" style="47" customWidth="1"/>
    <col min="13826" max="13827" width="11.85546875" style="47" bestFit="1" customWidth="1"/>
    <col min="13828" max="13833" width="13.28515625" style="47" bestFit="1" customWidth="1"/>
    <col min="13834" max="13834" width="16.140625" style="47" bestFit="1" customWidth="1"/>
    <col min="13835" max="13837" width="13.28515625" style="47" bestFit="1" customWidth="1"/>
    <col min="13838" max="13838" width="14.140625" style="47" bestFit="1" customWidth="1"/>
    <col min="13839" max="14080" width="9.140625" style="47"/>
    <col min="14081" max="14081" width="51" style="47" customWidth="1"/>
    <col min="14082" max="14083" width="11.85546875" style="47" bestFit="1" customWidth="1"/>
    <col min="14084" max="14089" width="13.28515625" style="47" bestFit="1" customWidth="1"/>
    <col min="14090" max="14090" width="16.140625" style="47" bestFit="1" customWidth="1"/>
    <col min="14091" max="14093" width="13.28515625" style="47" bestFit="1" customWidth="1"/>
    <col min="14094" max="14094" width="14.140625" style="47" bestFit="1" customWidth="1"/>
    <col min="14095" max="14336" width="9.140625" style="47"/>
    <col min="14337" max="14337" width="51" style="47" customWidth="1"/>
    <col min="14338" max="14339" width="11.85546875" style="47" bestFit="1" customWidth="1"/>
    <col min="14340" max="14345" width="13.28515625" style="47" bestFit="1" customWidth="1"/>
    <col min="14346" max="14346" width="16.140625" style="47" bestFit="1" customWidth="1"/>
    <col min="14347" max="14349" width="13.28515625" style="47" bestFit="1" customWidth="1"/>
    <col min="14350" max="14350" width="14.140625" style="47" bestFit="1" customWidth="1"/>
    <col min="14351" max="14592" width="9.140625" style="47"/>
    <col min="14593" max="14593" width="51" style="47" customWidth="1"/>
    <col min="14594" max="14595" width="11.85546875" style="47" bestFit="1" customWidth="1"/>
    <col min="14596" max="14601" width="13.28515625" style="47" bestFit="1" customWidth="1"/>
    <col min="14602" max="14602" width="16.140625" style="47" bestFit="1" customWidth="1"/>
    <col min="14603" max="14605" width="13.28515625" style="47" bestFit="1" customWidth="1"/>
    <col min="14606" max="14606" width="14.140625" style="47" bestFit="1" customWidth="1"/>
    <col min="14607" max="14848" width="9.140625" style="47"/>
    <col min="14849" max="14849" width="51" style="47" customWidth="1"/>
    <col min="14850" max="14851" width="11.85546875" style="47" bestFit="1" customWidth="1"/>
    <col min="14852" max="14857" width="13.28515625" style="47" bestFit="1" customWidth="1"/>
    <col min="14858" max="14858" width="16.140625" style="47" bestFit="1" customWidth="1"/>
    <col min="14859" max="14861" width="13.28515625" style="47" bestFit="1" customWidth="1"/>
    <col min="14862" max="14862" width="14.140625" style="47" bestFit="1" customWidth="1"/>
    <col min="14863" max="15104" width="9.140625" style="47"/>
    <col min="15105" max="15105" width="51" style="47" customWidth="1"/>
    <col min="15106" max="15107" width="11.85546875" style="47" bestFit="1" customWidth="1"/>
    <col min="15108" max="15113" width="13.28515625" style="47" bestFit="1" customWidth="1"/>
    <col min="15114" max="15114" width="16.140625" style="47" bestFit="1" customWidth="1"/>
    <col min="15115" max="15117" width="13.28515625" style="47" bestFit="1" customWidth="1"/>
    <col min="15118" max="15118" width="14.140625" style="47" bestFit="1" customWidth="1"/>
    <col min="15119" max="15360" width="9.140625" style="47"/>
    <col min="15361" max="15361" width="51" style="47" customWidth="1"/>
    <col min="15362" max="15363" width="11.85546875" style="47" bestFit="1" customWidth="1"/>
    <col min="15364" max="15369" width="13.28515625" style="47" bestFit="1" customWidth="1"/>
    <col min="15370" max="15370" width="16.140625" style="47" bestFit="1" customWidth="1"/>
    <col min="15371" max="15373" width="13.28515625" style="47" bestFit="1" customWidth="1"/>
    <col min="15374" max="15374" width="14.140625" style="47" bestFit="1" customWidth="1"/>
    <col min="15375" max="15616" width="9.140625" style="47"/>
    <col min="15617" max="15617" width="51" style="47" customWidth="1"/>
    <col min="15618" max="15619" width="11.85546875" style="47" bestFit="1" customWidth="1"/>
    <col min="15620" max="15625" width="13.28515625" style="47" bestFit="1" customWidth="1"/>
    <col min="15626" max="15626" width="16.140625" style="47" bestFit="1" customWidth="1"/>
    <col min="15627" max="15629" width="13.28515625" style="47" bestFit="1" customWidth="1"/>
    <col min="15630" max="15630" width="14.140625" style="47" bestFit="1" customWidth="1"/>
    <col min="15631" max="15872" width="9.140625" style="47"/>
    <col min="15873" max="15873" width="51" style="47" customWidth="1"/>
    <col min="15874" max="15875" width="11.85546875" style="47" bestFit="1" customWidth="1"/>
    <col min="15876" max="15881" width="13.28515625" style="47" bestFit="1" customWidth="1"/>
    <col min="15882" max="15882" width="16.140625" style="47" bestFit="1" customWidth="1"/>
    <col min="15883" max="15885" width="13.28515625" style="47" bestFit="1" customWidth="1"/>
    <col min="15886" max="15886" width="14.140625" style="47" bestFit="1" customWidth="1"/>
    <col min="15887" max="16128" width="9.140625" style="47"/>
    <col min="16129" max="16129" width="51" style="47" customWidth="1"/>
    <col min="16130" max="16131" width="11.85546875" style="47" bestFit="1" customWidth="1"/>
    <col min="16132" max="16137" width="13.28515625" style="47" bestFit="1" customWidth="1"/>
    <col min="16138" max="16138" width="16.140625" style="47" bestFit="1" customWidth="1"/>
    <col min="16139" max="16141" width="13.28515625" style="47" bestFit="1" customWidth="1"/>
    <col min="16142" max="16142" width="14.140625" style="47" bestFit="1" customWidth="1"/>
    <col min="16143" max="16384" width="9.140625" style="47"/>
  </cols>
  <sheetData>
    <row r="1" spans="1:17" x14ac:dyDescent="0.25">
      <c r="A1" s="107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97"/>
      <c r="N1" s="197"/>
    </row>
    <row r="2" spans="1:17" x14ac:dyDescent="0.25">
      <c r="A2" s="198" t="s">
        <v>318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7" x14ac:dyDescent="0.25">
      <c r="A3" s="17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78"/>
    </row>
    <row r="4" spans="1:17" s="110" customFormat="1" x14ac:dyDescent="0.25">
      <c r="A4" s="179" t="s">
        <v>243</v>
      </c>
      <c r="B4" s="109" t="s">
        <v>244</v>
      </c>
      <c r="C4" s="109" t="s">
        <v>245</v>
      </c>
      <c r="D4" s="109" t="s">
        <v>246</v>
      </c>
      <c r="E4" s="109" t="s">
        <v>247</v>
      </c>
      <c r="F4" s="109" t="s">
        <v>248</v>
      </c>
      <c r="G4" s="109" t="s">
        <v>249</v>
      </c>
      <c r="H4" s="109" t="s">
        <v>250</v>
      </c>
      <c r="I4" s="109" t="s">
        <v>251</v>
      </c>
      <c r="J4" s="109" t="s">
        <v>252</v>
      </c>
      <c r="K4" s="109" t="s">
        <v>253</v>
      </c>
      <c r="L4" s="109" t="s">
        <v>254</v>
      </c>
      <c r="M4" s="109" t="s">
        <v>255</v>
      </c>
      <c r="N4" s="109" t="s">
        <v>75</v>
      </c>
    </row>
    <row r="5" spans="1:17" x14ac:dyDescent="0.25">
      <c r="A5" s="179" t="s">
        <v>256</v>
      </c>
      <c r="B5" s="111">
        <f>13638637+1+13319+25493459</f>
        <v>39145416</v>
      </c>
      <c r="C5" s="111">
        <f t="shared" ref="C5:M5" si="0">B35</f>
        <v>-4512231</v>
      </c>
      <c r="D5" s="111">
        <f t="shared" si="0"/>
        <v>-8367170</v>
      </c>
      <c r="E5" s="111">
        <f t="shared" si="0"/>
        <v>-275571</v>
      </c>
      <c r="F5" s="111">
        <f t="shared" si="0"/>
        <v>-625130</v>
      </c>
      <c r="G5" s="111">
        <f t="shared" si="0"/>
        <v>-3481812</v>
      </c>
      <c r="H5" s="111">
        <f t="shared" si="0"/>
        <v>-5325348</v>
      </c>
      <c r="I5" s="111">
        <f t="shared" si="0"/>
        <v>-439966</v>
      </c>
      <c r="J5" s="111">
        <f t="shared" si="0"/>
        <v>34180687</v>
      </c>
      <c r="K5" s="111">
        <f t="shared" si="0"/>
        <v>11800773</v>
      </c>
      <c r="L5" s="111">
        <f t="shared" si="0"/>
        <v>15910139</v>
      </c>
      <c r="M5" s="111">
        <f t="shared" si="0"/>
        <v>26272654</v>
      </c>
      <c r="N5" s="111">
        <f>B5</f>
        <v>39145416</v>
      </c>
    </row>
    <row r="6" spans="1:17" ht="31.5" x14ac:dyDescent="0.25">
      <c r="A6" s="177" t="s">
        <v>257</v>
      </c>
      <c r="B6" s="112">
        <v>2699119</v>
      </c>
      <c r="C6" s="112">
        <v>1801958</v>
      </c>
      <c r="D6" s="112">
        <v>6083450</v>
      </c>
      <c r="E6" s="112">
        <v>1848054</v>
      </c>
      <c r="F6" s="112">
        <v>1743296</v>
      </c>
      <c r="G6" s="112">
        <v>1887939</v>
      </c>
      <c r="H6" s="112">
        <f t="shared" ref="H6:L6" si="1">1869084+7637</f>
        <v>1876721</v>
      </c>
      <c r="I6" s="112">
        <v>7130164</v>
      </c>
      <c r="J6" s="112">
        <f t="shared" si="1"/>
        <v>1876721</v>
      </c>
      <c r="K6" s="112">
        <f t="shared" si="1"/>
        <v>1876721</v>
      </c>
      <c r="L6" s="112">
        <f t="shared" si="1"/>
        <v>1876721</v>
      </c>
      <c r="M6" s="112">
        <f>1869084+7+7637</f>
        <v>1876728</v>
      </c>
      <c r="N6" s="111">
        <f>SUM(B6:M6)</f>
        <v>32577592</v>
      </c>
      <c r="O6" s="48">
        <f>'1.sz.tábla '!D5</f>
        <v>32577592</v>
      </c>
      <c r="P6" s="48"/>
      <c r="Q6" s="48"/>
    </row>
    <row r="7" spans="1:17" x14ac:dyDescent="0.25">
      <c r="A7" s="177" t="s">
        <v>210</v>
      </c>
      <c r="B7" s="113">
        <v>57180</v>
      </c>
      <c r="C7" s="113">
        <v>74538</v>
      </c>
      <c r="D7" s="113">
        <v>50009</v>
      </c>
      <c r="E7" s="113">
        <v>56135</v>
      </c>
      <c r="F7" s="113">
        <v>266061</v>
      </c>
      <c r="G7" s="113">
        <v>550281</v>
      </c>
      <c r="H7" s="113">
        <f>367500+4142000</f>
        <v>4509500</v>
      </c>
      <c r="I7" s="113">
        <f>240500+4623000+683204</f>
        <v>5546704</v>
      </c>
      <c r="J7" s="113">
        <f>367500+3497092</f>
        <v>3864592</v>
      </c>
      <c r="K7" s="113">
        <v>240500</v>
      </c>
      <c r="L7" s="113">
        <v>240500</v>
      </c>
      <c r="M7" s="113">
        <v>817000</v>
      </c>
      <c r="N7" s="111">
        <f>SUM(B7:M7)</f>
        <v>16273000</v>
      </c>
      <c r="O7" s="114">
        <f>'1.sz.tábla '!D8</f>
        <v>16273000</v>
      </c>
      <c r="P7" s="48"/>
      <c r="Q7" s="48"/>
    </row>
    <row r="8" spans="1:17" x14ac:dyDescent="0.25">
      <c r="A8" s="177" t="s">
        <v>258</v>
      </c>
      <c r="B8" s="113">
        <v>221670</v>
      </c>
      <c r="C8" s="113">
        <v>208968</v>
      </c>
      <c r="D8" s="113">
        <v>4341556</v>
      </c>
      <c r="E8" s="113">
        <v>2334255</v>
      </c>
      <c r="F8" s="113">
        <v>205698</v>
      </c>
      <c r="G8" s="113">
        <v>20885</v>
      </c>
      <c r="H8" s="113">
        <v>55000</v>
      </c>
      <c r="I8" s="113">
        <v>300000</v>
      </c>
      <c r="J8" s="113">
        <v>731968</v>
      </c>
      <c r="K8" s="113">
        <v>500000</v>
      </c>
      <c r="L8" s="113">
        <v>500000</v>
      </c>
      <c r="M8" s="113">
        <v>200000</v>
      </c>
      <c r="N8" s="111">
        <f t="shared" ref="N8:N17" si="2">SUM(B8:M8)</f>
        <v>9620000</v>
      </c>
      <c r="O8" s="114">
        <f>'1.sz.tábla '!D7</f>
        <v>9620000</v>
      </c>
      <c r="P8" s="48"/>
      <c r="Q8" s="48"/>
    </row>
    <row r="9" spans="1:17" x14ac:dyDescent="0.25">
      <c r="A9" s="177" t="s">
        <v>259</v>
      </c>
      <c r="B9" s="113">
        <v>0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1">
        <f t="shared" si="2"/>
        <v>0</v>
      </c>
      <c r="O9" s="48"/>
      <c r="P9" s="48"/>
      <c r="Q9" s="48"/>
    </row>
    <row r="10" spans="1:17" x14ac:dyDescent="0.25">
      <c r="A10" s="180" t="s">
        <v>260</v>
      </c>
      <c r="B10" s="115">
        <f>SUM(B6:B9)</f>
        <v>2977969</v>
      </c>
      <c r="C10" s="115">
        <f t="shared" ref="C10:M10" si="3">SUM(C6:C9)</f>
        <v>2085464</v>
      </c>
      <c r="D10" s="115">
        <f t="shared" si="3"/>
        <v>10475015</v>
      </c>
      <c r="E10" s="115">
        <f t="shared" si="3"/>
        <v>4238444</v>
      </c>
      <c r="F10" s="115">
        <f t="shared" si="3"/>
        <v>2215055</v>
      </c>
      <c r="G10" s="115">
        <f t="shared" si="3"/>
        <v>2459105</v>
      </c>
      <c r="H10" s="115">
        <f t="shared" si="3"/>
        <v>6441221</v>
      </c>
      <c r="I10" s="115">
        <f t="shared" si="3"/>
        <v>12976868</v>
      </c>
      <c r="J10" s="115">
        <f t="shared" si="3"/>
        <v>6473281</v>
      </c>
      <c r="K10" s="115">
        <f t="shared" si="3"/>
        <v>2617221</v>
      </c>
      <c r="L10" s="115">
        <f t="shared" si="3"/>
        <v>2617221</v>
      </c>
      <c r="M10" s="115">
        <f t="shared" si="3"/>
        <v>2893728</v>
      </c>
      <c r="N10" s="111">
        <f t="shared" si="2"/>
        <v>58470592</v>
      </c>
      <c r="O10" s="116">
        <f>SUM(O6:O9)</f>
        <v>58470592</v>
      </c>
      <c r="P10" s="48"/>
      <c r="Q10" s="48"/>
    </row>
    <row r="11" spans="1:17" ht="31.5" x14ac:dyDescent="0.25">
      <c r="A11" s="177" t="s">
        <v>261</v>
      </c>
      <c r="B11" s="113"/>
      <c r="C11" s="113"/>
      <c r="D11" s="113"/>
      <c r="E11" s="113"/>
      <c r="F11" s="113"/>
      <c r="G11" s="113"/>
      <c r="H11" s="113"/>
      <c r="I11" s="113">
        <v>14997430</v>
      </c>
      <c r="J11" s="113"/>
      <c r="K11" s="113">
        <v>9000000</v>
      </c>
      <c r="L11" s="113"/>
      <c r="M11" s="113"/>
      <c r="N11" s="111">
        <f t="shared" si="2"/>
        <v>23997430</v>
      </c>
      <c r="O11" s="48">
        <f>'1.sz.tábla '!D6</f>
        <v>23997430</v>
      </c>
      <c r="P11" s="48"/>
      <c r="Q11" s="48"/>
    </row>
    <row r="12" spans="1:17" x14ac:dyDescent="0.25">
      <c r="A12" s="177" t="s">
        <v>262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15340000</v>
      </c>
      <c r="I12" s="113">
        <v>17121000</v>
      </c>
      <c r="J12" s="113">
        <v>0</v>
      </c>
      <c r="K12" s="113">
        <v>0</v>
      </c>
      <c r="L12" s="113">
        <v>13806000</v>
      </c>
      <c r="M12" s="113">
        <v>0</v>
      </c>
      <c r="N12" s="111">
        <f t="shared" si="2"/>
        <v>46267000</v>
      </c>
      <c r="O12" s="48">
        <f>'1.sz.tábla '!D9</f>
        <v>46267000</v>
      </c>
      <c r="P12" s="48"/>
      <c r="Q12" s="48"/>
    </row>
    <row r="13" spans="1:17" x14ac:dyDescent="0.25">
      <c r="A13" s="177" t="s">
        <v>263</v>
      </c>
      <c r="B13" s="113">
        <v>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1">
        <f t="shared" si="2"/>
        <v>0</v>
      </c>
      <c r="O13" s="48">
        <v>0</v>
      </c>
      <c r="P13" s="48"/>
      <c r="Q13" s="48"/>
    </row>
    <row r="14" spans="1:17" x14ac:dyDescent="0.25">
      <c r="A14" s="180" t="s">
        <v>264</v>
      </c>
      <c r="B14" s="115">
        <f t="shared" ref="B14:M14" si="4">SUM(B11:B13)</f>
        <v>0</v>
      </c>
      <c r="C14" s="115">
        <f t="shared" si="4"/>
        <v>0</v>
      </c>
      <c r="D14" s="115">
        <f t="shared" si="4"/>
        <v>0</v>
      </c>
      <c r="E14" s="115">
        <f t="shared" si="4"/>
        <v>0</v>
      </c>
      <c r="F14" s="115">
        <f t="shared" si="4"/>
        <v>0</v>
      </c>
      <c r="G14" s="115">
        <f t="shared" si="4"/>
        <v>0</v>
      </c>
      <c r="H14" s="115">
        <f t="shared" si="4"/>
        <v>15340000</v>
      </c>
      <c r="I14" s="115">
        <f t="shared" si="4"/>
        <v>32118430</v>
      </c>
      <c r="J14" s="115">
        <f t="shared" si="4"/>
        <v>0</v>
      </c>
      <c r="K14" s="115">
        <f t="shared" si="4"/>
        <v>9000000</v>
      </c>
      <c r="L14" s="115">
        <f t="shared" si="4"/>
        <v>13806000</v>
      </c>
      <c r="M14" s="115">
        <f t="shared" si="4"/>
        <v>0</v>
      </c>
      <c r="N14" s="111">
        <f t="shared" si="2"/>
        <v>70264430</v>
      </c>
      <c r="O14" s="117">
        <f>O11+O12</f>
        <v>70264430</v>
      </c>
      <c r="P14" s="48"/>
      <c r="Q14" s="48"/>
    </row>
    <row r="15" spans="1:17" s="110" customFormat="1" x14ac:dyDescent="0.25">
      <c r="A15" s="179" t="s">
        <v>10</v>
      </c>
      <c r="B15" s="118">
        <f t="shared" ref="B15:M15" si="5">SUM(B10,B14)</f>
        <v>2977969</v>
      </c>
      <c r="C15" s="118">
        <f t="shared" si="5"/>
        <v>2085464</v>
      </c>
      <c r="D15" s="118">
        <f t="shared" si="5"/>
        <v>10475015</v>
      </c>
      <c r="E15" s="118">
        <f t="shared" si="5"/>
        <v>4238444</v>
      </c>
      <c r="F15" s="118">
        <f t="shared" si="5"/>
        <v>2215055</v>
      </c>
      <c r="G15" s="118">
        <f t="shared" si="5"/>
        <v>2459105</v>
      </c>
      <c r="H15" s="118">
        <f t="shared" si="5"/>
        <v>21781221</v>
      </c>
      <c r="I15" s="118">
        <f t="shared" si="5"/>
        <v>45095298</v>
      </c>
      <c r="J15" s="118">
        <f t="shared" si="5"/>
        <v>6473281</v>
      </c>
      <c r="K15" s="118">
        <f t="shared" si="5"/>
        <v>11617221</v>
      </c>
      <c r="L15" s="118">
        <f t="shared" si="5"/>
        <v>16423221</v>
      </c>
      <c r="M15" s="118">
        <f t="shared" si="5"/>
        <v>2893728</v>
      </c>
      <c r="N15" s="111">
        <f t="shared" si="2"/>
        <v>128735022</v>
      </c>
      <c r="O15" s="116">
        <f>O10+O14</f>
        <v>128735022</v>
      </c>
      <c r="P15" s="48"/>
      <c r="Q15" s="48"/>
    </row>
    <row r="16" spans="1:17" ht="31.5" x14ac:dyDescent="0.25">
      <c r="A16" s="177" t="s">
        <v>265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29524</v>
      </c>
      <c r="H16" s="113">
        <v>34447</v>
      </c>
      <c r="I16" s="113">
        <v>34447</v>
      </c>
      <c r="J16" s="113">
        <v>34447</v>
      </c>
      <c r="K16" s="113">
        <v>34447</v>
      </c>
      <c r="L16" s="113">
        <v>0</v>
      </c>
      <c r="M16" s="113">
        <v>0</v>
      </c>
      <c r="N16" s="111">
        <f>SUM(B16:M16)</f>
        <v>167312</v>
      </c>
      <c r="O16" s="48">
        <f>'1.sz.tábla '!D14</f>
        <v>167312</v>
      </c>
      <c r="P16" s="48"/>
      <c r="Q16" s="48"/>
    </row>
    <row r="17" spans="1:17" x14ac:dyDescent="0.25">
      <c r="A17" s="177" t="s">
        <v>266</v>
      </c>
      <c r="B17" s="113"/>
      <c r="C17" s="113"/>
      <c r="D17" s="113"/>
      <c r="E17" s="113"/>
      <c r="F17" s="113"/>
      <c r="G17" s="113">
        <v>28257121</v>
      </c>
      <c r="H17" s="113">
        <v>8652780</v>
      </c>
      <c r="I17" s="113"/>
      <c r="J17" s="113"/>
      <c r="K17" s="113"/>
      <c r="L17" s="113"/>
      <c r="M17" s="113"/>
      <c r="N17" s="111">
        <f t="shared" si="2"/>
        <v>36909901</v>
      </c>
      <c r="O17" s="48">
        <f>'1.sz.tábla '!C13</f>
        <v>36909901</v>
      </c>
      <c r="P17" s="48"/>
      <c r="Q17" s="48"/>
    </row>
    <row r="18" spans="1:17" x14ac:dyDescent="0.25">
      <c r="A18" s="179" t="s">
        <v>13</v>
      </c>
      <c r="B18" s="53">
        <f>SUM(B15:B17)</f>
        <v>2977969</v>
      </c>
      <c r="C18" s="53">
        <f t="shared" ref="C18:M18" si="6">SUM(C15:C17)</f>
        <v>2085464</v>
      </c>
      <c r="D18" s="53">
        <f t="shared" si="6"/>
        <v>10475015</v>
      </c>
      <c r="E18" s="53">
        <f t="shared" si="6"/>
        <v>4238444</v>
      </c>
      <c r="F18" s="53">
        <f t="shared" si="6"/>
        <v>2215055</v>
      </c>
      <c r="G18" s="53">
        <f t="shared" si="6"/>
        <v>30745750</v>
      </c>
      <c r="H18" s="53">
        <f t="shared" si="6"/>
        <v>30468448</v>
      </c>
      <c r="I18" s="53">
        <f t="shared" si="6"/>
        <v>45129745</v>
      </c>
      <c r="J18" s="53">
        <f t="shared" si="6"/>
        <v>6507728</v>
      </c>
      <c r="K18" s="53">
        <f t="shared" si="6"/>
        <v>11651668</v>
      </c>
      <c r="L18" s="53">
        <f t="shared" si="6"/>
        <v>16423221</v>
      </c>
      <c r="M18" s="53">
        <f t="shared" si="6"/>
        <v>2893728</v>
      </c>
      <c r="N18" s="53">
        <f>SUM(N15:N17)</f>
        <v>165812235</v>
      </c>
      <c r="O18" s="116">
        <f>O15+O16+O17</f>
        <v>165812235</v>
      </c>
      <c r="P18" s="48"/>
      <c r="Q18" s="48"/>
    </row>
    <row r="19" spans="1:17" x14ac:dyDescent="0.25">
      <c r="A19" s="177" t="s">
        <v>267</v>
      </c>
      <c r="B19" s="113">
        <v>486344</v>
      </c>
      <c r="C19" s="113">
        <v>599603</v>
      </c>
      <c r="D19" s="113">
        <v>670214</v>
      </c>
      <c r="E19" s="113">
        <v>586566</v>
      </c>
      <c r="F19" s="113">
        <v>505594</v>
      </c>
      <c r="G19" s="113">
        <v>546108</v>
      </c>
      <c r="H19" s="113">
        <f>809435+230000</f>
        <v>1039435</v>
      </c>
      <c r="I19" s="113">
        <f>809435+300000</f>
        <v>1109435</v>
      </c>
      <c r="J19" s="113">
        <v>1039435</v>
      </c>
      <c r="K19" s="113">
        <v>1109435</v>
      </c>
      <c r="L19" s="113">
        <v>1039435</v>
      </c>
      <c r="M19" s="113">
        <v>3033331</v>
      </c>
      <c r="N19" s="118">
        <f>SUM(B19:M19)</f>
        <v>11764935</v>
      </c>
      <c r="O19" s="119">
        <f>'3.sz.tábla '!D6</f>
        <v>11764935</v>
      </c>
      <c r="P19" s="48"/>
      <c r="Q19" s="48"/>
    </row>
    <row r="20" spans="1:17" x14ac:dyDescent="0.25">
      <c r="A20" s="177" t="s">
        <v>268</v>
      </c>
      <c r="B20" s="113">
        <v>114008</v>
      </c>
      <c r="C20" s="113">
        <v>106171</v>
      </c>
      <c r="D20" s="113">
        <v>116427</v>
      </c>
      <c r="E20" s="113">
        <v>89515</v>
      </c>
      <c r="F20" s="113">
        <v>105589</v>
      </c>
      <c r="G20" s="113">
        <v>117767</v>
      </c>
      <c r="H20" s="113">
        <f>148075+50000</f>
        <v>198075</v>
      </c>
      <c r="I20" s="113">
        <f>148075+50000</f>
        <v>198075</v>
      </c>
      <c r="J20" s="113">
        <f>148075+50000</f>
        <v>198075</v>
      </c>
      <c r="K20" s="113">
        <v>148075</v>
      </c>
      <c r="L20" s="113">
        <v>148075</v>
      </c>
      <c r="M20" s="113">
        <v>591873</v>
      </c>
      <c r="N20" s="118">
        <f t="shared" ref="N20:N32" si="7">SUM(B20:M20)</f>
        <v>2131725</v>
      </c>
      <c r="O20" s="119">
        <f>'3.sz.tábla '!D9</f>
        <v>2131725</v>
      </c>
      <c r="P20" s="48"/>
      <c r="Q20" s="48"/>
    </row>
    <row r="21" spans="1:17" x14ac:dyDescent="0.25">
      <c r="A21" s="177" t="s">
        <v>269</v>
      </c>
      <c r="B21" s="113">
        <v>1715299</v>
      </c>
      <c r="C21" s="113">
        <v>2057102</v>
      </c>
      <c r="D21" s="113">
        <v>1546775</v>
      </c>
      <c r="E21" s="113">
        <v>560622</v>
      </c>
      <c r="F21" s="113">
        <v>1137830</v>
      </c>
      <c r="G21" s="113">
        <v>938299</v>
      </c>
      <c r="H21" s="113">
        <f>500000+4142000</f>
        <v>4642000</v>
      </c>
      <c r="I21" s="113">
        <f>2950000+4623000</f>
        <v>7573000</v>
      </c>
      <c r="J21" s="113">
        <f>2000000+176900</f>
        <v>2176900</v>
      </c>
      <c r="K21" s="113">
        <v>3300000</v>
      </c>
      <c r="L21" s="113">
        <v>3694061</v>
      </c>
      <c r="M21" s="113">
        <v>5000000</v>
      </c>
      <c r="N21" s="118">
        <f t="shared" si="7"/>
        <v>34341888</v>
      </c>
      <c r="O21" s="119">
        <f>'3.sz.tábla '!D12</f>
        <v>34341888</v>
      </c>
      <c r="P21" s="48"/>
      <c r="Q21" s="48"/>
    </row>
    <row r="22" spans="1:17" x14ac:dyDescent="0.25">
      <c r="A22" s="177" t="s">
        <v>270</v>
      </c>
      <c r="B22" s="113">
        <v>0</v>
      </c>
      <c r="C22" s="113">
        <v>50000</v>
      </c>
      <c r="D22" s="113">
        <v>50000</v>
      </c>
      <c r="E22" s="113">
        <v>0</v>
      </c>
      <c r="F22" s="113">
        <v>0</v>
      </c>
      <c r="G22" s="113">
        <v>50000</v>
      </c>
      <c r="H22" s="113">
        <v>100000</v>
      </c>
      <c r="I22" s="113">
        <v>100000</v>
      </c>
      <c r="J22" s="113">
        <v>100000</v>
      </c>
      <c r="K22" s="113">
        <v>136000</v>
      </c>
      <c r="L22" s="113">
        <v>200000</v>
      </c>
      <c r="M22" s="113">
        <v>1903000</v>
      </c>
      <c r="N22" s="118">
        <f t="shared" si="7"/>
        <v>2689000</v>
      </c>
      <c r="O22" s="119">
        <f>'3.sz.tábla '!D33</f>
        <v>2689000</v>
      </c>
      <c r="P22" s="48"/>
      <c r="Q22" s="48"/>
    </row>
    <row r="23" spans="1:17" x14ac:dyDescent="0.25">
      <c r="A23" s="177" t="s">
        <v>271</v>
      </c>
      <c r="B23" s="113"/>
      <c r="C23" s="113"/>
      <c r="D23" s="113"/>
      <c r="E23" s="113"/>
      <c r="F23" s="113"/>
      <c r="G23" s="113"/>
      <c r="H23" s="113"/>
      <c r="I23" s="113"/>
      <c r="J23" s="113">
        <v>100000</v>
      </c>
      <c r="K23" s="113"/>
      <c r="L23" s="113"/>
      <c r="M23" s="113"/>
      <c r="N23" s="118">
        <f t="shared" si="7"/>
        <v>100000</v>
      </c>
      <c r="O23" s="119">
        <f>'4.sz.tábla'!D9</f>
        <v>100000</v>
      </c>
      <c r="P23" s="48"/>
      <c r="Q23" s="48"/>
    </row>
    <row r="24" spans="1:17" x14ac:dyDescent="0.25">
      <c r="A24" s="177" t="s">
        <v>272</v>
      </c>
      <c r="B24" s="113">
        <v>0</v>
      </c>
      <c r="C24" s="113">
        <v>0</v>
      </c>
      <c r="D24" s="113">
        <v>0</v>
      </c>
      <c r="E24" s="113">
        <v>0</v>
      </c>
      <c r="F24" s="113">
        <v>3079526</v>
      </c>
      <c r="G24" s="113">
        <v>2633530</v>
      </c>
      <c r="H24" s="113">
        <v>726313</v>
      </c>
      <c r="I24" s="113">
        <v>726313</v>
      </c>
      <c r="J24" s="113">
        <v>726313</v>
      </c>
      <c r="K24" s="113">
        <v>726313</v>
      </c>
      <c r="L24" s="113">
        <v>726313</v>
      </c>
      <c r="M24" s="113">
        <v>725773</v>
      </c>
      <c r="N24" s="118">
        <f>SUM(B24:M24)</f>
        <v>10070394</v>
      </c>
      <c r="O24" s="119">
        <f>'4.sz.tábla'!D4</f>
        <v>10070394</v>
      </c>
      <c r="P24" s="48"/>
      <c r="Q24" s="48"/>
    </row>
    <row r="25" spans="1:17" x14ac:dyDescent="0.25">
      <c r="A25" s="177" t="s">
        <v>16</v>
      </c>
      <c r="B25" s="113">
        <v>43422804</v>
      </c>
      <c r="C25" s="113"/>
      <c r="D25" s="113"/>
      <c r="E25" s="113"/>
      <c r="F25" s="113">
        <v>178958</v>
      </c>
      <c r="G25" s="113"/>
      <c r="H25" s="113">
        <f>5403245-178958</f>
        <v>5224287</v>
      </c>
      <c r="I25" s="113"/>
      <c r="J25" s="113">
        <v>200219</v>
      </c>
      <c r="K25" s="113"/>
      <c r="L25" s="113"/>
      <c r="M25" s="113"/>
      <c r="N25" s="118">
        <f t="shared" si="7"/>
        <v>49026268</v>
      </c>
      <c r="O25" s="119">
        <f>'1.sz.tábla '!D26</f>
        <v>49026268</v>
      </c>
      <c r="P25" s="48"/>
      <c r="Q25" s="48"/>
    </row>
    <row r="26" spans="1:17" x14ac:dyDescent="0.25">
      <c r="A26" s="180" t="s">
        <v>273</v>
      </c>
      <c r="B26" s="115">
        <f>SUM(B19:B25)</f>
        <v>45738455</v>
      </c>
      <c r="C26" s="115">
        <f t="shared" ref="C26:M26" si="8">SUM(C19:C25)</f>
        <v>2812876</v>
      </c>
      <c r="D26" s="115">
        <f t="shared" si="8"/>
        <v>2383416</v>
      </c>
      <c r="E26" s="115">
        <f t="shared" si="8"/>
        <v>1236703</v>
      </c>
      <c r="F26" s="115">
        <f t="shared" si="8"/>
        <v>5007497</v>
      </c>
      <c r="G26" s="115">
        <f t="shared" si="8"/>
        <v>4285704</v>
      </c>
      <c r="H26" s="115">
        <f t="shared" si="8"/>
        <v>11930110</v>
      </c>
      <c r="I26" s="115">
        <f t="shared" si="8"/>
        <v>9706823</v>
      </c>
      <c r="J26" s="115">
        <f t="shared" si="8"/>
        <v>4540942</v>
      </c>
      <c r="K26" s="115">
        <f t="shared" si="8"/>
        <v>5419823</v>
      </c>
      <c r="L26" s="115">
        <f t="shared" si="8"/>
        <v>5807884</v>
      </c>
      <c r="M26" s="115">
        <f t="shared" si="8"/>
        <v>11253977</v>
      </c>
      <c r="N26" s="118">
        <f>SUM(B26:M26)</f>
        <v>110124210</v>
      </c>
      <c r="O26" s="116">
        <f>SUM(O19:O25)</f>
        <v>110124210</v>
      </c>
      <c r="P26" s="48"/>
      <c r="Q26" s="48"/>
    </row>
    <row r="27" spans="1:17" x14ac:dyDescent="0.25">
      <c r="A27" s="177" t="s">
        <v>86</v>
      </c>
      <c r="B27" s="113">
        <v>0</v>
      </c>
      <c r="C27" s="113">
        <v>131800</v>
      </c>
      <c r="D27" s="113">
        <v>0</v>
      </c>
      <c r="E27" s="113">
        <v>3351300</v>
      </c>
      <c r="F27" s="113">
        <v>64240</v>
      </c>
      <c r="G27" s="113">
        <v>0</v>
      </c>
      <c r="H27" s="113">
        <v>4962906</v>
      </c>
      <c r="I27" s="113">
        <f>257000+508000</f>
        <v>765000</v>
      </c>
      <c r="J27" s="113">
        <f>14997430+312000</f>
        <v>15309430</v>
      </c>
      <c r="K27" s="113">
        <v>2085210</v>
      </c>
      <c r="L27" s="113">
        <v>250000</v>
      </c>
      <c r="M27" s="113">
        <v>14997430</v>
      </c>
      <c r="N27" s="118">
        <f>SUM(B27:M27)</f>
        <v>41917316</v>
      </c>
      <c r="O27" s="119">
        <f>'5. sz. tábla'!D3</f>
        <v>41917316</v>
      </c>
      <c r="P27" s="48"/>
      <c r="Q27" s="48"/>
    </row>
    <row r="28" spans="1:17" x14ac:dyDescent="0.25">
      <c r="A28" s="177" t="s">
        <v>87</v>
      </c>
      <c r="B28" s="113">
        <v>0</v>
      </c>
      <c r="C28" s="113">
        <v>2995727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9000000</v>
      </c>
      <c r="K28" s="113">
        <v>0</v>
      </c>
      <c r="L28" s="113">
        <v>0</v>
      </c>
      <c r="M28" s="113">
        <v>676638</v>
      </c>
      <c r="N28" s="118">
        <f t="shared" si="7"/>
        <v>12672365</v>
      </c>
      <c r="O28" s="119">
        <f>'5. sz. tábla'!D21</f>
        <v>12672365</v>
      </c>
      <c r="P28" s="48"/>
      <c r="Q28" s="48"/>
    </row>
    <row r="29" spans="1:17" x14ac:dyDescent="0.25">
      <c r="A29" s="177" t="s">
        <v>116</v>
      </c>
      <c r="B29" s="113">
        <v>0</v>
      </c>
      <c r="C29" s="113">
        <v>0</v>
      </c>
      <c r="D29" s="113">
        <v>0</v>
      </c>
      <c r="E29" s="113">
        <v>0</v>
      </c>
      <c r="F29" s="113">
        <v>0</v>
      </c>
      <c r="G29" s="113">
        <v>16937</v>
      </c>
      <c r="H29" s="113">
        <v>2823</v>
      </c>
      <c r="I29" s="113">
        <v>2822</v>
      </c>
      <c r="J29" s="113">
        <v>2823</v>
      </c>
      <c r="K29" s="113">
        <v>2822</v>
      </c>
      <c r="L29" s="113">
        <v>2822</v>
      </c>
      <c r="M29" s="113">
        <v>2822</v>
      </c>
      <c r="N29" s="118">
        <f t="shared" si="7"/>
        <v>33871</v>
      </c>
      <c r="O29" s="119">
        <f>'1.sz.tábla '!D23</f>
        <v>33871</v>
      </c>
      <c r="P29" s="48"/>
      <c r="Q29" s="48"/>
    </row>
    <row r="30" spans="1:17" x14ac:dyDescent="0.25">
      <c r="A30" s="180" t="s">
        <v>274</v>
      </c>
      <c r="B30" s="115">
        <f>B27+B28+B29</f>
        <v>0</v>
      </c>
      <c r="C30" s="115">
        <f t="shared" ref="C30:L30" si="9">SUM(C27:C29)</f>
        <v>3127527</v>
      </c>
      <c r="D30" s="115">
        <f t="shared" si="9"/>
        <v>0</v>
      </c>
      <c r="E30" s="115">
        <f t="shared" si="9"/>
        <v>3351300</v>
      </c>
      <c r="F30" s="115">
        <f t="shared" si="9"/>
        <v>64240</v>
      </c>
      <c r="G30" s="115">
        <f t="shared" si="9"/>
        <v>16937</v>
      </c>
      <c r="H30" s="115">
        <f t="shared" si="9"/>
        <v>4965729</v>
      </c>
      <c r="I30" s="115">
        <f t="shared" si="9"/>
        <v>767822</v>
      </c>
      <c r="J30" s="115">
        <f t="shared" si="9"/>
        <v>24312253</v>
      </c>
      <c r="K30" s="115">
        <f t="shared" si="9"/>
        <v>2088032</v>
      </c>
      <c r="L30" s="115">
        <f t="shared" si="9"/>
        <v>252822</v>
      </c>
      <c r="M30" s="115">
        <f>SUM(M27:M29)</f>
        <v>15676890</v>
      </c>
      <c r="N30" s="118">
        <f>SUM(B30:M30)</f>
        <v>54623552</v>
      </c>
      <c r="O30" s="116">
        <f>SUM(O27:O29)</f>
        <v>54623552</v>
      </c>
      <c r="P30" s="48"/>
      <c r="Q30" s="48"/>
    </row>
    <row r="31" spans="1:17" x14ac:dyDescent="0.25">
      <c r="A31" s="179" t="s">
        <v>18</v>
      </c>
      <c r="B31" s="118">
        <f>SUM(B30,B26)</f>
        <v>45738455</v>
      </c>
      <c r="C31" s="118">
        <f t="shared" ref="C31:M31" si="10">SUM(C30,C26)</f>
        <v>5940403</v>
      </c>
      <c r="D31" s="118">
        <f t="shared" si="10"/>
        <v>2383416</v>
      </c>
      <c r="E31" s="118">
        <f t="shared" si="10"/>
        <v>4588003</v>
      </c>
      <c r="F31" s="118">
        <f t="shared" si="10"/>
        <v>5071737</v>
      </c>
      <c r="G31" s="118">
        <f t="shared" si="10"/>
        <v>4302641</v>
      </c>
      <c r="H31" s="118">
        <f t="shared" si="10"/>
        <v>16895839</v>
      </c>
      <c r="I31" s="118">
        <f>SUM(I30,I26)</f>
        <v>10474645</v>
      </c>
      <c r="J31" s="118">
        <f t="shared" si="10"/>
        <v>28853195</v>
      </c>
      <c r="K31" s="118">
        <f t="shared" si="10"/>
        <v>7507855</v>
      </c>
      <c r="L31" s="118">
        <f>SUM(L30,L26)</f>
        <v>6060706</v>
      </c>
      <c r="M31" s="118">
        <f t="shared" si="10"/>
        <v>26930867</v>
      </c>
      <c r="N31" s="118">
        <f>SUM(B31:M31)</f>
        <v>164747762</v>
      </c>
      <c r="O31" s="116">
        <f>O26+O30</f>
        <v>164747762</v>
      </c>
      <c r="P31" s="48"/>
      <c r="Q31" s="48"/>
    </row>
    <row r="32" spans="1:17" ht="31.5" x14ac:dyDescent="0.25">
      <c r="A32" s="179" t="s">
        <v>275</v>
      </c>
      <c r="B32" s="118">
        <v>897161</v>
      </c>
      <c r="C32" s="118">
        <v>0</v>
      </c>
      <c r="D32" s="118">
        <v>0</v>
      </c>
      <c r="E32" s="118">
        <v>0</v>
      </c>
      <c r="F32" s="118">
        <v>0</v>
      </c>
      <c r="G32" s="118">
        <v>29524</v>
      </c>
      <c r="H32" s="118">
        <v>34447</v>
      </c>
      <c r="I32" s="118">
        <v>34447</v>
      </c>
      <c r="J32" s="118">
        <v>34447</v>
      </c>
      <c r="K32" s="118">
        <v>34447</v>
      </c>
      <c r="L32" s="118">
        <v>0</v>
      </c>
      <c r="M32" s="118">
        <v>0</v>
      </c>
      <c r="N32" s="118">
        <f t="shared" si="7"/>
        <v>1064473</v>
      </c>
      <c r="O32" s="119">
        <f>'5. sz. tábla'!D32</f>
        <v>1064473</v>
      </c>
      <c r="P32" s="48"/>
      <c r="Q32" s="48"/>
    </row>
    <row r="33" spans="1:17" x14ac:dyDescent="0.25">
      <c r="A33" s="179" t="s">
        <v>21</v>
      </c>
      <c r="B33" s="118">
        <f>SUM(B31:B32)</f>
        <v>46635616</v>
      </c>
      <c r="C33" s="118">
        <f t="shared" ref="C33:M33" si="11">SUM(C31:C32)</f>
        <v>5940403</v>
      </c>
      <c r="D33" s="118">
        <f t="shared" si="11"/>
        <v>2383416</v>
      </c>
      <c r="E33" s="118">
        <f t="shared" si="11"/>
        <v>4588003</v>
      </c>
      <c r="F33" s="118">
        <f t="shared" si="11"/>
        <v>5071737</v>
      </c>
      <c r="G33" s="118">
        <f t="shared" si="11"/>
        <v>4332165</v>
      </c>
      <c r="H33" s="118">
        <f t="shared" si="11"/>
        <v>16930286</v>
      </c>
      <c r="I33" s="118">
        <f t="shared" si="11"/>
        <v>10509092</v>
      </c>
      <c r="J33" s="118">
        <f t="shared" si="11"/>
        <v>28887642</v>
      </c>
      <c r="K33" s="118">
        <f t="shared" si="11"/>
        <v>7542302</v>
      </c>
      <c r="L33" s="118">
        <f t="shared" si="11"/>
        <v>6060706</v>
      </c>
      <c r="M33" s="118">
        <f t="shared" si="11"/>
        <v>26930867</v>
      </c>
      <c r="N33" s="118">
        <f>SUM(B33:M33)</f>
        <v>165812235</v>
      </c>
      <c r="O33" s="116">
        <f>O31+O32</f>
        <v>165812235</v>
      </c>
      <c r="P33" s="48"/>
      <c r="Q33" s="48"/>
    </row>
    <row r="34" spans="1:17" x14ac:dyDescent="0.25">
      <c r="A34" s="179" t="s">
        <v>276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>
        <f>SUM(B34:M34)</f>
        <v>0</v>
      </c>
    </row>
    <row r="35" spans="1:17" x14ac:dyDescent="0.25">
      <c r="A35" s="179" t="s">
        <v>277</v>
      </c>
      <c r="B35" s="118">
        <f>B5+B15+B16-B33</f>
        <v>-4512231</v>
      </c>
      <c r="C35" s="118">
        <f t="shared" ref="C35:L35" si="12">C5+C15+C16-C33</f>
        <v>-8367170</v>
      </c>
      <c r="D35" s="118">
        <f t="shared" si="12"/>
        <v>-275571</v>
      </c>
      <c r="E35" s="118">
        <f t="shared" si="12"/>
        <v>-625130</v>
      </c>
      <c r="F35" s="118">
        <f t="shared" si="12"/>
        <v>-3481812</v>
      </c>
      <c r="G35" s="118">
        <f t="shared" si="12"/>
        <v>-5325348</v>
      </c>
      <c r="H35" s="118">
        <f t="shared" si="12"/>
        <v>-439966</v>
      </c>
      <c r="I35" s="118">
        <f t="shared" si="12"/>
        <v>34180687</v>
      </c>
      <c r="J35" s="118">
        <f t="shared" si="12"/>
        <v>11800773</v>
      </c>
      <c r="K35" s="118">
        <f t="shared" si="12"/>
        <v>15910139</v>
      </c>
      <c r="L35" s="118">
        <f t="shared" si="12"/>
        <v>26272654</v>
      </c>
      <c r="M35" s="118">
        <f>M5+M15+M16-M33+M34</f>
        <v>2235515</v>
      </c>
      <c r="N35" s="118">
        <f>+N5+N15+N16-N33+N34</f>
        <v>2235515</v>
      </c>
      <c r="O35" s="48">
        <f>O18-O33</f>
        <v>0</v>
      </c>
    </row>
    <row r="37" spans="1:17" x14ac:dyDescent="0.25">
      <c r="N37" s="11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2020. évi költségvetéséről szóló 9/2020. (IX. 29.)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2020-09-21T13:43:45Z</cp:lastPrinted>
  <dcterms:created xsi:type="dcterms:W3CDTF">2014-05-27T12:51:39Z</dcterms:created>
  <dcterms:modified xsi:type="dcterms:W3CDTF">2020-09-29T11:35:29Z</dcterms:modified>
</cp:coreProperties>
</file>