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22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37" i="1"/>
  <c r="D37" i="1"/>
  <c r="C37" i="1"/>
  <c r="E36" i="1"/>
  <c r="D34" i="1"/>
  <c r="E34" i="1" s="1"/>
  <c r="C32" i="1"/>
  <c r="C33" i="1" s="1"/>
  <c r="E29" i="1"/>
  <c r="D29" i="1"/>
  <c r="C29" i="1"/>
  <c r="C19" i="1"/>
  <c r="E15" i="1"/>
  <c r="E12" i="1" s="1"/>
  <c r="E11" i="1" s="1"/>
  <c r="D12" i="1"/>
  <c r="C12" i="1"/>
  <c r="C11" i="1"/>
  <c r="C9" i="1"/>
  <c r="D9" i="1" s="1"/>
  <c r="E9" i="1" s="1"/>
  <c r="D8" i="1"/>
  <c r="D23" i="1" s="1"/>
  <c r="D25" i="1" s="1"/>
  <c r="C8" i="1"/>
  <c r="C23" i="1" s="1"/>
  <c r="C25" i="1" s="1"/>
  <c r="E8" i="1" l="1"/>
  <c r="E23" i="1" s="1"/>
  <c r="E25" i="1" s="1"/>
  <c r="C31" i="1"/>
  <c r="C41" i="1" s="1"/>
  <c r="C43" i="1" s="1"/>
  <c r="C44" i="1" s="1"/>
  <c r="D32" i="1"/>
  <c r="G36" i="1" l="1"/>
  <c r="D33" i="1"/>
  <c r="E32" i="1"/>
  <c r="D31" i="1"/>
  <c r="D41" i="1" s="1"/>
  <c r="D43" i="1" s="1"/>
  <c r="D44" i="1" s="1"/>
  <c r="E33" i="1" l="1"/>
  <c r="E31" i="1" s="1"/>
  <c r="E41" i="1" s="1"/>
  <c r="E43" i="1" s="1"/>
  <c r="E44" i="1" s="1"/>
</calcChain>
</file>

<file path=xl/sharedStrings.xml><?xml version="1.0" encoding="utf-8"?>
<sst xmlns="http://schemas.openxmlformats.org/spreadsheetml/2006/main" count="83" uniqueCount="74">
  <si>
    <t>Mérleg a költségvetési évet követő három év tervezett előirányzatairól</t>
  </si>
  <si>
    <t>B E V É T E L E K</t>
  </si>
  <si>
    <t>Forintban</t>
  </si>
  <si>
    <t>Sor-
szám</t>
  </si>
  <si>
    <t>Bevételi jogcím</t>
  </si>
  <si>
    <t>2022. évi</t>
  </si>
  <si>
    <t>2023. évi</t>
  </si>
  <si>
    <t>2024. évi</t>
  </si>
  <si>
    <t>A</t>
  </si>
  <si>
    <t>B</t>
  </si>
  <si>
    <t>C</t>
  </si>
  <si>
    <t>D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</si>
  <si>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</si>
  <si>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</si>
  <si>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</si>
  <si>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</si>
  <si>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</si>
  <si>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</si>
  <si>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</si>
  <si>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</si>
  <si>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</si>
  <si>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>Helyi adók  (4.1.1.+4.1.2.+4.1.3.)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</si>
  <si>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</si>
  <si>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</si>
  <si>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</si>
  <si>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</si>
  <si>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</si>
  <si>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</si>
  <si>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</si>
  <si>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</si>
  <si>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</si>
  <si>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</si>
  <si>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</si>
  <si>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</si>
  <si>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</si>
  <si>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</si>
  <si>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</si>
  <si>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</si>
  <si>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</si>
  <si>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</si>
  <si>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</si>
  <si>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</si>
  <si>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</si>
  <si>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</si>
  <si>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</si>
  <si>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</si>
  <si>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</si>
  <si>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</si>
  <si>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</si>
  <si>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</si>
  <si>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</si>
  <si>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 (1.1.+1.2.+1.3.+1.4.+1.5.)</t>
  </si>
  <si>
    <t>1.1.</t>
  </si>
  <si>
    <t>Személyi juttatások</t>
  </si>
  <si>
    <t>1.2.</t>
  </si>
  <si>
    <t>Munkaadókat terhelő járulékok és szociális hozzájárulási adó</t>
  </si>
  <si>
    <t>1.3.</t>
  </si>
  <si>
    <t>Dologi kiadások</t>
  </si>
  <si>
    <t>1.4.</t>
  </si>
  <si>
    <t>Ellátottak pénzbeli juttatásai</t>
  </si>
  <si>
    <t>1.5.</t>
  </si>
  <si>
    <t xml:space="preserve"> Egyéb működési célú kiadások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</si>
  <si>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</si>
  <si>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</si>
  <si>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</si>
  <si>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</si>
  <si>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</si>
  <si>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</si>
  <si>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</si>
  <si>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</si>
  <si>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</si>
  <si>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</si>
  <si>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</si>
  <si>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22.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</si>
</sst>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1" fillId="0" borderId="0" xfId="1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Protection="1"/>
    <xf numFmtId="0" fontId="7" fillId="0" borderId="3" xfId="2" applyFont="1" applyBorder="1" applyAlignment="1" applyProtection="1">
      <alignment horizontal="lef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49" fontId="6" fillId="0" borderId="6" xfId="1" applyNumberFormat="1" applyFont="1" applyFill="1" applyBorder="1" applyAlignment="1" applyProtection="1">
      <alignment horizontal="left" vertical="center" wrapText="1" indent="1"/>
    </xf>
    <xf numFmtId="0" fontId="6" fillId="0" borderId="7" xfId="2" applyFont="1" applyBorder="1" applyAlignment="1" applyProtection="1">
      <alignment horizontal="left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9" xfId="1" applyNumberFormat="1" applyFont="1" applyFill="1" applyBorder="1" applyAlignment="1" applyProtection="1">
      <alignment horizontal="left" vertical="center" wrapText="1" indent="1"/>
    </xf>
    <xf numFmtId="0" fontId="6" fillId="0" borderId="10" xfId="2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2" quotePrefix="1" applyFont="1" applyBorder="1" applyAlignment="1" applyProtection="1">
      <alignment horizontal="left" wrapText="1" indent="1"/>
    </xf>
    <xf numFmtId="49" fontId="6" fillId="0" borderId="13" xfId="1" applyNumberFormat="1" applyFont="1" applyFill="1" applyBorder="1" applyAlignment="1" applyProtection="1">
      <alignment horizontal="left" vertical="center" wrapText="1" indent="1"/>
    </xf>
    <xf numFmtId="0" fontId="6" fillId="0" borderId="14" xfId="2" applyFont="1" applyBorder="1" applyAlignment="1" applyProtection="1">
      <alignment horizontal="left" wrapText="1" indent="1"/>
    </xf>
    <xf numFmtId="164" fontId="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vertic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0" fontId="6" fillId="0" borderId="16" xfId="1" applyFont="1" applyFill="1" applyBorder="1" applyAlignment="1" applyProtection="1">
      <alignment horizontal="right" vertical="center" wrapText="1" indent="1"/>
    </xf>
    <xf numFmtId="164" fontId="6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5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Protection="1"/>
    <xf numFmtId="0" fontId="7" fillId="0" borderId="17" xfId="1" applyFont="1" applyFill="1" applyBorder="1" applyAlignment="1" applyProtection="1">
      <alignment horizontal="center" vertical="center" wrapText="1"/>
    </xf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" xfId="1" applyFont="1" applyFill="1" applyBorder="1" applyAlignment="1" applyProtection="1">
      <alignment horizontal="lef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1" applyFont="1" applyFill="1" applyBorder="1" applyAlignment="1" applyProtection="1">
      <alignment horizontal="left" vertical="center" wrapText="1" indent="1"/>
    </xf>
    <xf numFmtId="0" fontId="6" fillId="0" borderId="14" xfId="1" applyFont="1" applyFill="1" applyBorder="1" applyAlignment="1" applyProtection="1">
      <alignment horizontal="lef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0" fontId="6" fillId="0" borderId="14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  <protection locked="0"/>
    </xf>
    <xf numFmtId="164" fontId="7" fillId="0" borderId="5" xfId="2" quotePrefix="1" applyNumberFormat="1" applyFont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Protection="1"/>
    <xf numFmtId="0" fontId="7" fillId="0" borderId="24" xfId="2" applyFont="1" applyBorder="1" applyAlignment="1" applyProtection="1">
      <alignment horizontal="left" vertical="center" wrapText="1" indent="1"/>
    </xf>
    <xf numFmtId="0" fontId="7" fillId="0" borderId="22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</xf>
    <xf numFmtId="164" fontId="7" fillId="0" borderId="4" xfId="2" quotePrefix="1" applyNumberFormat="1" applyFont="1" applyBorder="1" applyAlignment="1" applyProtection="1">
      <alignment horizontal="right" vertical="center" wrapText="1" indent="1"/>
    </xf>
    <xf numFmtId="0" fontId="6" fillId="0" borderId="0" xfId="1" applyFont="1" applyFill="1" applyProtection="1"/>
    <xf numFmtId="164" fontId="6" fillId="0" borderId="0" xfId="1" applyNumberFormat="1" applyFont="1" applyFill="1" applyProtection="1"/>
    <xf numFmtId="164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K22" sqref="K22"/>
    </sheetView>
  </sheetViews>
  <sheetFormatPr defaultRowHeight="15.75" x14ac:dyDescent="0.25"/>
  <cols>
    <col min="1" max="1" width="9" style="3" customWidth="1"/>
    <col min="2" max="2" width="66.33203125" style="3" bestFit="1" customWidth="1"/>
    <col min="3" max="3" width="15.5" style="73" customWidth="1"/>
    <col min="4" max="5" width="15.5" style="3" customWidth="1"/>
    <col min="6" max="6" width="10.1640625" style="3" bestFit="1" customWidth="1"/>
    <col min="7" max="7" width="11.1640625" style="3" bestFit="1" customWidth="1"/>
    <col min="8" max="16384" width="9.33203125" style="3"/>
  </cols>
  <sheetData>
    <row r="1" spans="1:8" x14ac:dyDescent="0.25">
      <c r="A1" s="1" t="s">
        <v>73</v>
      </c>
      <c r="B1" s="2"/>
      <c r="C1" s="2"/>
      <c r="D1" s="2"/>
      <c r="E1" s="2"/>
    </row>
    <row r="2" spans="1:8" ht="18.75" x14ac:dyDescent="0.3">
      <c r="A2" s="4" t="s">
        <v>0</v>
      </c>
      <c r="B2" s="4"/>
      <c r="C2" s="4"/>
      <c r="D2" s="4"/>
      <c r="E2" s="4"/>
    </row>
    <row r="3" spans="1:8" ht="18.75" x14ac:dyDescent="0.3">
      <c r="A3" s="5"/>
      <c r="B3" s="5"/>
      <c r="C3" s="5"/>
      <c r="D3" s="5"/>
      <c r="E3" s="5"/>
    </row>
    <row r="4" spans="1:8" ht="15.95" customHeight="1" x14ac:dyDescent="0.25">
      <c r="A4" s="6" t="s">
        <v>1</v>
      </c>
      <c r="B4" s="6"/>
      <c r="C4" s="6"/>
      <c r="D4" s="6"/>
      <c r="E4" s="6"/>
    </row>
    <row r="5" spans="1:8" ht="15.95" customHeight="1" thickBot="1" x14ac:dyDescent="0.3">
      <c r="A5" s="7"/>
      <c r="B5" s="7"/>
      <c r="C5" s="8"/>
      <c r="D5" s="9"/>
      <c r="E5" s="10" t="s">
        <v>2</v>
      </c>
    </row>
    <row r="6" spans="1:8" ht="38.1" customHeight="1" thickBot="1" x14ac:dyDescent="0.3">
      <c r="A6" s="11" t="s">
        <v>3</v>
      </c>
      <c r="B6" s="12" t="s">
        <v>4</v>
      </c>
      <c r="C6" s="12" t="s">
        <v>5</v>
      </c>
      <c r="D6" s="12" t="s">
        <v>6</v>
      </c>
      <c r="E6" s="13" t="s">
        <v>7</v>
      </c>
    </row>
    <row r="7" spans="1:8" s="14" customFormat="1" ht="12" customHeight="1" thickBot="1" x14ac:dyDescent="0.3">
      <c r="A7" s="11"/>
      <c r="B7" s="11" t="s">
        <v>8</v>
      </c>
      <c r="C7" s="12" t="s">
        <v>9</v>
      </c>
      <c r="D7" s="12" t="s">
        <v>10</v>
      </c>
      <c r="E7" s="13" t="s">
        <v>11</v>
      </c>
      <c r="H7" s="3"/>
    </row>
    <row r="8" spans="1:8" s="19" customFormat="1" ht="12" customHeight="1" thickBot="1" x14ac:dyDescent="0.3">
      <c r="A8" s="15" t="s">
        <v>12</v>
      </c>
      <c r="B8" s="16" t="s">
        <v>13</v>
      </c>
      <c r="C8" s="17">
        <f>465630281*1.03+6</f>
        <v>479599195.43000001</v>
      </c>
      <c r="D8" s="17">
        <f>+C8*1.04+331085</f>
        <v>499114248.24720001</v>
      </c>
      <c r="E8" s="18">
        <f>+D8*1.01</f>
        <v>504105390.72967201</v>
      </c>
      <c r="H8" s="3"/>
    </row>
    <row r="9" spans="1:8" s="19" customFormat="1" ht="12" customHeight="1" thickBot="1" x14ac:dyDescent="0.3">
      <c r="A9" s="15" t="s">
        <v>14</v>
      </c>
      <c r="B9" s="20" t="s">
        <v>15</v>
      </c>
      <c r="C9" s="17">
        <f>101111247*1.1</f>
        <v>111222371.7</v>
      </c>
      <c r="D9" s="17">
        <f>+C9*1.1</f>
        <v>122344608.87000002</v>
      </c>
      <c r="E9" s="21">
        <f>+D9*1.03</f>
        <v>126014947.13610002</v>
      </c>
      <c r="H9" s="3"/>
    </row>
    <row r="10" spans="1:8" s="19" customFormat="1" ht="12" customHeight="1" thickBot="1" x14ac:dyDescent="0.3">
      <c r="A10" s="15" t="s">
        <v>16</v>
      </c>
      <c r="B10" s="16" t="s">
        <v>17</v>
      </c>
      <c r="C10" s="17"/>
      <c r="D10" s="17"/>
      <c r="E10" s="21"/>
      <c r="H10" s="3"/>
    </row>
    <row r="11" spans="1:8" s="19" customFormat="1" ht="12" customHeight="1" thickBot="1" x14ac:dyDescent="0.3">
      <c r="A11" s="15" t="s">
        <v>18</v>
      </c>
      <c r="B11" s="16" t="s">
        <v>19</v>
      </c>
      <c r="C11" s="22">
        <f>+C12+C16+C17+C18</f>
        <v>225500000</v>
      </c>
      <c r="D11" s="22">
        <v>227000000</v>
      </c>
      <c r="E11" s="22">
        <f>+E12+E16+E17+E18</f>
        <v>233500000</v>
      </c>
      <c r="H11" s="3"/>
    </row>
    <row r="12" spans="1:8" s="19" customFormat="1" ht="12" customHeight="1" x14ac:dyDescent="0.25">
      <c r="A12" s="23" t="s">
        <v>20</v>
      </c>
      <c r="B12" s="24" t="s">
        <v>21</v>
      </c>
      <c r="C12" s="25">
        <f>+C13+C15</f>
        <v>224000000</v>
      </c>
      <c r="D12" s="25">
        <f>+D15+D13</f>
        <v>230000000</v>
      </c>
      <c r="E12" s="26">
        <f>+E13+E15</f>
        <v>232000000</v>
      </c>
      <c r="H12" s="3"/>
    </row>
    <row r="13" spans="1:8" s="19" customFormat="1" ht="12" customHeight="1" x14ac:dyDescent="0.25">
      <c r="A13" s="27" t="s">
        <v>22</v>
      </c>
      <c r="B13" s="28" t="s">
        <v>23</v>
      </c>
      <c r="C13" s="29">
        <v>44000000</v>
      </c>
      <c r="D13" s="29">
        <v>45000000</v>
      </c>
      <c r="E13" s="30">
        <v>45000000</v>
      </c>
      <c r="H13" s="3"/>
    </row>
    <row r="14" spans="1:8" s="19" customFormat="1" ht="12" customHeight="1" x14ac:dyDescent="0.25">
      <c r="A14" s="27" t="s">
        <v>24</v>
      </c>
      <c r="B14" s="28" t="s">
        <v>25</v>
      </c>
      <c r="C14" s="29"/>
      <c r="D14" s="29"/>
      <c r="E14" s="31"/>
      <c r="H14" s="3"/>
    </row>
    <row r="15" spans="1:8" s="19" customFormat="1" ht="12" customHeight="1" x14ac:dyDescent="0.25">
      <c r="A15" s="27" t="s">
        <v>26</v>
      </c>
      <c r="B15" s="32" t="s">
        <v>27</v>
      </c>
      <c r="C15" s="29">
        <v>180000000</v>
      </c>
      <c r="D15" s="29">
        <v>185000000</v>
      </c>
      <c r="E15" s="31">
        <f>187000000</f>
        <v>187000000</v>
      </c>
      <c r="H15" s="3"/>
    </row>
    <row r="16" spans="1:8" s="19" customFormat="1" ht="12" customHeight="1" x14ac:dyDescent="0.25">
      <c r="A16" s="27" t="s">
        <v>28</v>
      </c>
      <c r="B16" s="28" t="s">
        <v>29</v>
      </c>
      <c r="C16" s="29"/>
      <c r="D16" s="29"/>
      <c r="E16" s="30"/>
      <c r="H16" s="3"/>
    </row>
    <row r="17" spans="1:8" s="19" customFormat="1" ht="12" customHeight="1" x14ac:dyDescent="0.25">
      <c r="A17" s="27" t="s">
        <v>30</v>
      </c>
      <c r="B17" s="28" t="s">
        <v>31</v>
      </c>
      <c r="C17" s="29"/>
      <c r="D17" s="29"/>
      <c r="E17" s="31"/>
      <c r="H17" s="3"/>
    </row>
    <row r="18" spans="1:8" s="19" customFormat="1" ht="12" customHeight="1" thickBot="1" x14ac:dyDescent="0.3">
      <c r="A18" s="33" t="s">
        <v>32</v>
      </c>
      <c r="B18" s="34" t="s">
        <v>33</v>
      </c>
      <c r="C18" s="35">
        <v>1500000</v>
      </c>
      <c r="D18" s="35">
        <v>1500000</v>
      </c>
      <c r="E18" s="36">
        <v>1500000</v>
      </c>
      <c r="H18" s="3"/>
    </row>
    <row r="19" spans="1:8" s="19" customFormat="1" ht="12" customHeight="1" thickBot="1" x14ac:dyDescent="0.3">
      <c r="A19" s="15" t="s">
        <v>34</v>
      </c>
      <c r="B19" s="16" t="s">
        <v>35</v>
      </c>
      <c r="C19" s="17">
        <f>106418344*1.2</f>
        <v>127702012.8</v>
      </c>
      <c r="D19" s="17">
        <v>99158000</v>
      </c>
      <c r="E19" s="21">
        <v>99158000</v>
      </c>
      <c r="H19" s="3"/>
    </row>
    <row r="20" spans="1:8" s="19" customFormat="1" ht="12" customHeight="1" thickBot="1" x14ac:dyDescent="0.3">
      <c r="A20" s="15" t="s">
        <v>36</v>
      </c>
      <c r="B20" s="16" t="s">
        <v>37</v>
      </c>
      <c r="C20" s="17">
        <v>0</v>
      </c>
      <c r="D20" s="17">
        <v>0</v>
      </c>
      <c r="E20" s="21">
        <v>0</v>
      </c>
      <c r="H20" s="3"/>
    </row>
    <row r="21" spans="1:8" s="19" customFormat="1" ht="12" customHeight="1" thickBot="1" x14ac:dyDescent="0.3">
      <c r="A21" s="15" t="s">
        <v>38</v>
      </c>
      <c r="B21" s="16" t="s">
        <v>39</v>
      </c>
      <c r="C21" s="17"/>
      <c r="D21" s="17"/>
      <c r="E21" s="21"/>
      <c r="H21" s="3"/>
    </row>
    <row r="22" spans="1:8" s="19" customFormat="1" ht="12" customHeight="1" thickBot="1" x14ac:dyDescent="0.3">
      <c r="A22" s="15" t="s">
        <v>40</v>
      </c>
      <c r="B22" s="20" t="s">
        <v>41</v>
      </c>
      <c r="C22" s="17"/>
      <c r="D22" s="17"/>
      <c r="E22" s="21"/>
      <c r="H22" s="3"/>
    </row>
    <row r="23" spans="1:8" s="19" customFormat="1" ht="12" customHeight="1" thickBot="1" x14ac:dyDescent="0.3">
      <c r="A23" s="15" t="s">
        <v>42</v>
      </c>
      <c r="B23" s="16" t="s">
        <v>43</v>
      </c>
      <c r="C23" s="37">
        <f>+C8+C9+C10+C11+C19+C20+C21+C22</f>
        <v>944023579.92999995</v>
      </c>
      <c r="D23" s="37">
        <f>+D8+D9+D10+D11+D19+D20+D21+D22</f>
        <v>947616857.11720002</v>
      </c>
      <c r="E23" s="37">
        <f>+E8+E9+E10+E11+E19+E20+E21+E22</f>
        <v>962778337.86577201</v>
      </c>
      <c r="H23" s="3"/>
    </row>
    <row r="24" spans="1:8" s="19" customFormat="1" ht="12" customHeight="1" thickBot="1" x14ac:dyDescent="0.3">
      <c r="A24" s="15" t="s">
        <v>44</v>
      </c>
      <c r="B24" s="16" t="s">
        <v>45</v>
      </c>
      <c r="C24" s="17"/>
      <c r="D24" s="17"/>
      <c r="E24" s="21"/>
      <c r="H24" s="3"/>
    </row>
    <row r="25" spans="1:8" s="19" customFormat="1" ht="12" customHeight="1" thickBot="1" x14ac:dyDescent="0.3">
      <c r="A25" s="15" t="s">
        <v>46</v>
      </c>
      <c r="B25" s="16" t="s">
        <v>47</v>
      </c>
      <c r="C25" s="37">
        <f>+C23+C24</f>
        <v>944023579.92999995</v>
      </c>
      <c r="D25" s="37">
        <f>+D23+D24</f>
        <v>947616857.11720002</v>
      </c>
      <c r="E25" s="37">
        <f>+E23+E24</f>
        <v>962778337.86577201</v>
      </c>
      <c r="H25" s="3"/>
    </row>
    <row r="26" spans="1:8" s="19" customFormat="1" ht="12" customHeight="1" x14ac:dyDescent="0.25">
      <c r="A26" s="38"/>
      <c r="B26" s="39"/>
      <c r="C26" s="40"/>
      <c r="D26" s="41"/>
      <c r="E26" s="42"/>
      <c r="H26" s="3"/>
    </row>
    <row r="27" spans="1:8" s="19" customFormat="1" ht="12" customHeight="1" x14ac:dyDescent="0.25">
      <c r="A27" s="6" t="s">
        <v>48</v>
      </c>
      <c r="B27" s="6"/>
      <c r="C27" s="6"/>
      <c r="D27" s="6"/>
      <c r="E27" s="6"/>
      <c r="H27" s="3"/>
    </row>
    <row r="28" spans="1:8" s="19" customFormat="1" ht="12" customHeight="1" thickBot="1" x14ac:dyDescent="0.3">
      <c r="A28" s="43"/>
      <c r="B28" s="43"/>
      <c r="C28" s="8"/>
      <c r="D28" s="9"/>
      <c r="E28" s="10" t="s">
        <v>2</v>
      </c>
      <c r="H28" s="3"/>
    </row>
    <row r="29" spans="1:8" s="19" customFormat="1" ht="24" customHeight="1" thickBot="1" x14ac:dyDescent="0.3">
      <c r="A29" s="11" t="s">
        <v>49</v>
      </c>
      <c r="B29" s="12" t="s">
        <v>50</v>
      </c>
      <c r="C29" s="12" t="str">
        <f>+C6</f>
        <v>2022. évi</v>
      </c>
      <c r="D29" s="12" t="str">
        <f>+D6</f>
        <v>2023. évi</v>
      </c>
      <c r="E29" s="44" t="str">
        <f>+E6</f>
        <v>2024. évi</v>
      </c>
      <c r="F29" s="45"/>
      <c r="H29" s="3"/>
    </row>
    <row r="30" spans="1:8" s="19" customFormat="1" ht="12" customHeight="1" thickBot="1" x14ac:dyDescent="0.3">
      <c r="A30" s="46"/>
      <c r="B30" s="46" t="s">
        <v>8</v>
      </c>
      <c r="C30" s="47" t="s">
        <v>9</v>
      </c>
      <c r="D30" s="47" t="s">
        <v>10</v>
      </c>
      <c r="E30" s="48" t="s">
        <v>11</v>
      </c>
      <c r="F30" s="45"/>
      <c r="H30" s="3"/>
    </row>
    <row r="31" spans="1:8" s="19" customFormat="1" ht="15" customHeight="1" thickBot="1" x14ac:dyDescent="0.3">
      <c r="A31" s="15" t="s">
        <v>12</v>
      </c>
      <c r="B31" s="49" t="s">
        <v>51</v>
      </c>
      <c r="C31" s="17">
        <f>SUM(C32:C36)</f>
        <v>932023580.03999996</v>
      </c>
      <c r="D31" s="17">
        <f>SUM(D32:D36)</f>
        <v>941616857.29040003</v>
      </c>
      <c r="E31" s="18">
        <f>SUM(E32:E36)</f>
        <v>956778338.14975595</v>
      </c>
      <c r="F31" s="45"/>
      <c r="H31" s="3"/>
    </row>
    <row r="32" spans="1:8" s="19" customFormat="1" ht="15" customHeight="1" x14ac:dyDescent="0.25">
      <c r="A32" s="23" t="s">
        <v>52</v>
      </c>
      <c r="B32" s="50" t="s">
        <v>53</v>
      </c>
      <c r="C32" s="51">
        <f>507770552-10234+50</f>
        <v>507760368</v>
      </c>
      <c r="D32" s="51">
        <f>+C32*1.01</f>
        <v>512837971.68000001</v>
      </c>
      <c r="E32" s="52">
        <f>+D32*1.015</f>
        <v>520530541.25519997</v>
      </c>
      <c r="F32" s="45"/>
      <c r="H32" s="3"/>
    </row>
    <row r="33" spans="1:8" s="19" customFormat="1" ht="15" customHeight="1" x14ac:dyDescent="0.25">
      <c r="A33" s="27" t="s">
        <v>54</v>
      </c>
      <c r="B33" s="53" t="s">
        <v>55</v>
      </c>
      <c r="C33" s="54">
        <f>+C32*0.155</f>
        <v>78702857.040000007</v>
      </c>
      <c r="D33" s="54">
        <f>+D32*0.155</f>
        <v>79489885.610400006</v>
      </c>
      <c r="E33" s="55">
        <f>+E32*0.155</f>
        <v>80682233.894556001</v>
      </c>
      <c r="F33" s="45"/>
      <c r="H33" s="3"/>
    </row>
    <row r="34" spans="1:8" s="19" customFormat="1" ht="15" customHeight="1" x14ac:dyDescent="0.25">
      <c r="A34" s="27" t="s">
        <v>56</v>
      </c>
      <c r="B34" s="56" t="s">
        <v>57</v>
      </c>
      <c r="C34" s="54">
        <v>305000000</v>
      </c>
      <c r="D34" s="54">
        <f>+C34*1.01</f>
        <v>308050000</v>
      </c>
      <c r="E34" s="55">
        <f>+D34*1.02+115563</f>
        <v>314326563</v>
      </c>
      <c r="F34" s="45"/>
      <c r="H34" s="3"/>
    </row>
    <row r="35" spans="1:8" s="19" customFormat="1" ht="15" customHeight="1" x14ac:dyDescent="0.25">
      <c r="A35" s="27" t="s">
        <v>58</v>
      </c>
      <c r="B35" s="56" t="s">
        <v>59</v>
      </c>
      <c r="C35" s="54">
        <v>8500000</v>
      </c>
      <c r="D35" s="54">
        <v>8500000</v>
      </c>
      <c r="E35" s="55">
        <v>8500000</v>
      </c>
      <c r="F35" s="45"/>
      <c r="H35" s="3"/>
    </row>
    <row r="36" spans="1:8" s="19" customFormat="1" ht="15" customHeight="1" thickBot="1" x14ac:dyDescent="0.3">
      <c r="A36" s="33" t="s">
        <v>60</v>
      </c>
      <c r="B36" s="57" t="s">
        <v>61</v>
      </c>
      <c r="C36" s="58">
        <v>32060355</v>
      </c>
      <c r="D36" s="58">
        <v>32738999.999999996</v>
      </c>
      <c r="E36" s="59">
        <f>32577000*1.005-885</f>
        <v>32738999.999999996</v>
      </c>
      <c r="F36" s="45"/>
      <c r="G36" s="60">
        <f>+C25-C43</f>
        <v>-0.11000001430511475</v>
      </c>
      <c r="H36" s="3"/>
    </row>
    <row r="37" spans="1:8" ht="12" customHeight="1" thickBot="1" x14ac:dyDescent="0.3">
      <c r="A37" s="15" t="s">
        <v>14</v>
      </c>
      <c r="B37" s="49" t="s">
        <v>62</v>
      </c>
      <c r="C37" s="61">
        <f>+C38+C39+C40</f>
        <v>12000000</v>
      </c>
      <c r="D37" s="61">
        <f>+D38+D39+D40</f>
        <v>6000000</v>
      </c>
      <c r="E37" s="61">
        <f>+E38+E39+E40</f>
        <v>6000000</v>
      </c>
    </row>
    <row r="38" spans="1:8" ht="12" customHeight="1" x14ac:dyDescent="0.25">
      <c r="A38" s="23" t="s">
        <v>63</v>
      </c>
      <c r="B38" s="56" t="s">
        <v>64</v>
      </c>
      <c r="C38" s="25">
        <v>12000000</v>
      </c>
      <c r="D38" s="25">
        <v>6000000</v>
      </c>
      <c r="E38" s="26">
        <v>6000000</v>
      </c>
    </row>
    <row r="39" spans="1:8" ht="12" customHeight="1" x14ac:dyDescent="0.25">
      <c r="A39" s="23" t="s">
        <v>65</v>
      </c>
      <c r="B39" s="57" t="s">
        <v>66</v>
      </c>
      <c r="C39" s="29"/>
      <c r="D39" s="29"/>
      <c r="E39" s="31"/>
    </row>
    <row r="40" spans="1:8" ht="12" customHeight="1" thickBot="1" x14ac:dyDescent="0.3">
      <c r="A40" s="23" t="s">
        <v>67</v>
      </c>
      <c r="B40" s="62" t="s">
        <v>68</v>
      </c>
      <c r="C40" s="29"/>
      <c r="D40" s="29"/>
      <c r="E40" s="31"/>
    </row>
    <row r="41" spans="1:8" ht="12" customHeight="1" thickBot="1" x14ac:dyDescent="0.3">
      <c r="A41" s="15" t="s">
        <v>16</v>
      </c>
      <c r="B41" s="16" t="s">
        <v>69</v>
      </c>
      <c r="C41" s="37">
        <f>+C31+C37</f>
        <v>944023580.03999996</v>
      </c>
      <c r="D41" s="37">
        <f>+D31+D37</f>
        <v>947616857.29040003</v>
      </c>
      <c r="E41" s="22">
        <f>+E31+E37</f>
        <v>962778338.14975595</v>
      </c>
    </row>
    <row r="42" spans="1:8" ht="15" customHeight="1" thickBot="1" x14ac:dyDescent="0.3">
      <c r="A42" s="15" t="s">
        <v>70</v>
      </c>
      <c r="B42" s="16" t="s">
        <v>71</v>
      </c>
      <c r="C42" s="63"/>
      <c r="D42" s="63"/>
      <c r="E42" s="64"/>
      <c r="F42" s="65"/>
    </row>
    <row r="43" spans="1:8" s="19" customFormat="1" ht="12.95" customHeight="1" thickBot="1" x14ac:dyDescent="0.3">
      <c r="A43" s="66" t="s">
        <v>34</v>
      </c>
      <c r="B43" s="67" t="s">
        <v>72</v>
      </c>
      <c r="C43" s="68">
        <f>+C41+C42</f>
        <v>944023580.03999996</v>
      </c>
      <c r="D43" s="68">
        <f>+D41+D42</f>
        <v>947616857.29040003</v>
      </c>
      <c r="E43" s="69">
        <f>+E41+E42</f>
        <v>962778338.14975595</v>
      </c>
      <c r="H43" s="3"/>
    </row>
    <row r="44" spans="1:8" x14ac:dyDescent="0.25">
      <c r="A44" s="70"/>
      <c r="B44" s="70"/>
      <c r="C44" s="71">
        <f>+C43-C25</f>
        <v>0.11000001430511475</v>
      </c>
      <c r="D44" s="71">
        <f>+D43-D25</f>
        <v>0.17320001125335693</v>
      </c>
      <c r="E44" s="71">
        <f>+E43-E25</f>
        <v>0.28398394584655762</v>
      </c>
    </row>
    <row r="45" spans="1:8" x14ac:dyDescent="0.25">
      <c r="A45" s="70"/>
      <c r="B45" s="70"/>
      <c r="C45" s="71"/>
      <c r="D45" s="71"/>
      <c r="E45" s="71"/>
      <c r="F45" s="72">
        <f>F43-F25</f>
        <v>0</v>
      </c>
    </row>
    <row r="46" spans="1:8" x14ac:dyDescent="0.25">
      <c r="A46" s="70"/>
      <c r="B46" s="70"/>
      <c r="C46" s="70"/>
      <c r="D46" s="70"/>
      <c r="E46" s="70"/>
    </row>
    <row r="47" spans="1:8" ht="16.5" customHeight="1" x14ac:dyDescent="0.25">
      <c r="A47" s="70"/>
      <c r="B47" s="70"/>
      <c r="C47" s="70"/>
      <c r="D47" s="70"/>
      <c r="E47" s="70"/>
    </row>
    <row r="48" spans="1:8" x14ac:dyDescent="0.25">
      <c r="A48" s="70"/>
      <c r="B48" s="70"/>
      <c r="C48" s="70"/>
      <c r="D48" s="70"/>
      <c r="E48" s="70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</sheetData>
  <mergeCells count="6">
    <mergeCell ref="A1:E1"/>
    <mergeCell ref="A2:E2"/>
    <mergeCell ref="A4:E4"/>
    <mergeCell ref="A5:B5"/>
    <mergeCell ref="A27:E27"/>
    <mergeCell ref="A28:B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2021-02-26T07:19:15Z</dcterms:created>
  <dcterms:modified xsi:type="dcterms:W3CDTF">2021-02-26T07:19:42Z</dcterms:modified>
</cp:coreProperties>
</file>