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3" activeTab="0"/>
  </bookViews>
  <sheets>
    <sheet name="tartalom" sheetId="1" r:id="rId1"/>
    <sheet name="1bevétel" sheetId="2" r:id="rId2"/>
    <sheet name="1A" sheetId="3" state="hidden" r:id="rId3"/>
    <sheet name="Munka2" sheetId="4" state="hidden" r:id="rId4"/>
    <sheet name="1B" sheetId="5" state="hidden" r:id="rId5"/>
    <sheet name="1C" sheetId="6" r:id="rId6"/>
    <sheet name="1D" sheetId="7" state="hidden" r:id="rId7"/>
    <sheet name="1E" sheetId="8" state="hidden" r:id="rId8"/>
    <sheet name="1F" sheetId="9" state="hidden" r:id="rId9"/>
    <sheet name="1G" sheetId="10" state="hidden" r:id="rId10"/>
    <sheet name="1H" sheetId="11" state="hidden" r:id="rId11"/>
    <sheet name="2kiadás" sheetId="12" r:id="rId12"/>
    <sheet name="2A" sheetId="13" state="hidden" r:id="rId13"/>
    <sheet name="2B" sheetId="14" state="hidden" r:id="rId14"/>
    <sheet name="2C" sheetId="15" state="hidden" r:id="rId15"/>
    <sheet name="2D" sheetId="16" state="hidden" r:id="rId16"/>
    <sheet name="2E" sheetId="17" state="hidden" r:id="rId17"/>
    <sheet name="2F" sheetId="18" state="hidden" r:id="rId18"/>
    <sheet name="3mérleg" sheetId="19" r:id="rId19"/>
    <sheet name="4szoc" sheetId="20" r:id="rId20"/>
    <sheet name="4int" sheetId="21" state="hidden" r:id="rId21"/>
    <sheet name="Munka4" sheetId="22" state="hidden" r:id="rId22"/>
    <sheet name="5felh" sheetId="23" r:id="rId23"/>
    <sheet name="6átadott" sheetId="24" r:id="rId24"/>
    <sheet name="7átvett" sheetId="25" r:id="rId25"/>
    <sheet name="8több" sheetId="26" r:id="rId26"/>
    <sheet name="9pf" sheetId="27" r:id="rId27"/>
    <sheet name="10em" sheetId="28" r:id="rId28"/>
    <sheet name="11kötv" sheetId="29" r:id="rId29"/>
    <sheet name="Munka1" sheetId="30" state="hidden" r:id="rId30"/>
    <sheet name="12adók" sheetId="31" r:id="rId31"/>
    <sheet name="13Pm" sheetId="32" r:id="rId32"/>
    <sheet name="14vagyon" sheetId="33" r:id="rId33"/>
    <sheet name="14Aeszkkat" sheetId="34" r:id="rId34"/>
    <sheet name="7eifelh" sheetId="35" state="hidden" r:id="rId35"/>
    <sheet name="8gordulo" sheetId="36" state="hidden" r:id="rId36"/>
    <sheet name="9kötelezettségek" sheetId="37" state="hidden" r:id="rId37"/>
    <sheet name="10közvetett" sheetId="38" state="hidden" r:id="rId38"/>
    <sheet name="7" sheetId="39" state="hidden" r:id="rId39"/>
    <sheet name="8" sheetId="40" state="hidden" r:id="rId40"/>
    <sheet name="9" sheetId="41" state="hidden" r:id="rId41"/>
    <sheet name="10" sheetId="42" state="hidden" r:id="rId42"/>
    <sheet name="16" sheetId="43" state="hidden" r:id="rId43"/>
    <sheet name="54" sheetId="44" state="hidden" r:id="rId44"/>
    <sheet name="munkax" sheetId="45" state="hidden" r:id="rId45"/>
    <sheet name="02" sheetId="46" state="hidden" r:id="rId46"/>
    <sheet name="03" sheetId="47" state="hidden" r:id="rId47"/>
    <sheet name="04" sheetId="48" state="hidden" r:id="rId48"/>
    <sheet name="05" sheetId="49" state="hidden" r:id="rId49"/>
    <sheet name="06" sheetId="50" state="hidden" r:id="rId50"/>
    <sheet name="12" sheetId="51" state="hidden" r:id="rId51"/>
    <sheet name="Munka23" sheetId="52" state="hidden" r:id="rId52"/>
    <sheet name="Munka3" sheetId="53" state="hidden" r:id="rId53"/>
  </sheets>
  <externalReferences>
    <externalReference r:id="rId56"/>
  </externalReferences>
  <definedNames/>
  <calcPr fullCalcOnLoad="1"/>
</workbook>
</file>

<file path=xl/comments15.xml><?xml version="1.0" encoding="utf-8"?>
<comments xmlns="http://schemas.openxmlformats.org/spreadsheetml/2006/main">
  <authors>
    <author/>
  </authors>
  <commentList>
    <comment ref="E11" authorId="0">
      <text>
        <r>
          <rPr>
            <b/>
            <sz val="8"/>
            <color indexed="8"/>
            <rFont val="Times New Roman"/>
            <family val="1"/>
          </rPr>
          <t xml:space="preserve">Röszke Község Önkormányzat:
</t>
        </r>
        <r>
          <rPr>
            <sz val="8"/>
            <color indexed="8"/>
            <rFont val="Times New Roman"/>
            <family val="1"/>
          </rPr>
          <t>Int.tár.18.500e</t>
        </r>
      </text>
    </comment>
    <comment ref="E12" authorId="0">
      <text>
        <r>
          <rPr>
            <b/>
            <sz val="8"/>
            <color indexed="8"/>
            <rFont val="Times New Roman"/>
            <family val="1"/>
          </rPr>
          <t xml:space="preserve">Röszke Község Önkormányzat:
</t>
        </r>
        <r>
          <rPr>
            <sz val="8"/>
            <color indexed="8"/>
            <rFont val="Times New Roman"/>
            <family val="1"/>
          </rPr>
          <t>ebből védőnő 1.408.300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8"/>
            <color indexed="8"/>
            <rFont val="Times New Roman"/>
            <family val="1"/>
          </rPr>
          <t xml:space="preserve">Röszke Község Önkormányzat:
</t>
        </r>
        <r>
          <rPr>
            <sz val="8"/>
            <color indexed="8"/>
            <rFont val="Times New Roman"/>
            <family val="1"/>
          </rPr>
          <t>Szülőföld Alap 900 e Ft</t>
        </r>
      </text>
    </comment>
    <comment ref="E17" authorId="0">
      <text>
        <r>
          <rPr>
            <b/>
            <sz val="8"/>
            <color indexed="8"/>
            <rFont val="Times New Roman"/>
            <family val="1"/>
          </rPr>
          <t xml:space="preserve">Röszke Község Önkormányzat:
</t>
        </r>
        <r>
          <rPr>
            <sz val="8"/>
            <color indexed="8"/>
            <rFont val="Times New Roman"/>
            <family val="1"/>
          </rPr>
          <t>Közokt.Alap.338e
Diáksport Szöv.110</t>
        </r>
      </text>
    </comment>
  </commentList>
</comments>
</file>

<file path=xl/sharedStrings.xml><?xml version="1.0" encoding="utf-8"?>
<sst xmlns="http://schemas.openxmlformats.org/spreadsheetml/2006/main" count="3754" uniqueCount="1397">
  <si>
    <t>TARTALOMJEGYZÉK</t>
  </si>
  <si>
    <t>mellék-let sor-száma</t>
  </si>
  <si>
    <t>Melléklet címe</t>
  </si>
  <si>
    <t>1.</t>
  </si>
  <si>
    <t xml:space="preserve">Röszke Község Önkormányzatának 2013. évi költségvetési bevételei </t>
  </si>
  <si>
    <t>1/A</t>
  </si>
  <si>
    <t>Normatív hozzájárulások és támogatások jogcímenként</t>
  </si>
  <si>
    <t>2.</t>
  </si>
  <si>
    <t xml:space="preserve">Röszke Község Önkormányzatának 2013. évi költségvetési kiadásai </t>
  </si>
  <si>
    <t>3.</t>
  </si>
  <si>
    <t xml:space="preserve">Röszke Község Önkormányzat 2013. évi költségvetésének működési és felhalmozási célú bevételei és kiadásai </t>
  </si>
  <si>
    <t>4.</t>
  </si>
  <si>
    <t>Társadalom-, szociálpolitikai és egyéb juttatás, támogatás</t>
  </si>
  <si>
    <t>Ellátottak pénzbeli juttatásai</t>
  </si>
  <si>
    <t>5.</t>
  </si>
  <si>
    <t>Felhalmozások (felújítások, beruházások) és forrásaik</t>
  </si>
  <si>
    <t>6.</t>
  </si>
  <si>
    <t>Átadott pénzeszközök</t>
  </si>
  <si>
    <t xml:space="preserve">7. </t>
  </si>
  <si>
    <t>Átvett pénzeszközök</t>
  </si>
  <si>
    <t>8.</t>
  </si>
  <si>
    <t>Röszke Község Önkormányzatánál több éves kihatással járó feladatok előirányzatai éves bontásban</t>
  </si>
  <si>
    <t>9.</t>
  </si>
  <si>
    <t>Egyszerűsített éves pénzforgalmi jelentés</t>
  </si>
  <si>
    <t>10.</t>
  </si>
  <si>
    <t>Egyszerűsített mérleg</t>
  </si>
  <si>
    <t>11.</t>
  </si>
  <si>
    <t>Röszke Község Önkormányzata kötelezettségvállalásai</t>
  </si>
  <si>
    <t>12.</t>
  </si>
  <si>
    <t>Közvetett támogatások, 2013. évben a helyi adók kivetésének alakulása, 2013. évben a gépjárműadó kivetésének alakulása</t>
  </si>
  <si>
    <t>13.</t>
  </si>
  <si>
    <t>Egyszerűsített pénzmaradvány-kimutatás</t>
  </si>
  <si>
    <t>14.</t>
  </si>
  <si>
    <t>Röszke Község Önkormányzata 2013. évi vagyonkimutatása</t>
  </si>
  <si>
    <t>14/A</t>
  </si>
  <si>
    <t>Röszke Község Önkormányzata 2013. évi eszköz analitika- kataszter szerinti vagyonkimutatása</t>
  </si>
  <si>
    <t>1. sz. melléklet Röszke Község Önkormányzata Képviselő-testületének 7/2014. (IV.30.) önkormányzati rendeletéhez</t>
  </si>
  <si>
    <t>eFt-ban</t>
  </si>
  <si>
    <t>Önkormányzati konszolidált bevételek főösszesítője:</t>
  </si>
  <si>
    <t>Er.előirányzat 3/2013.(II.27.)sz. önk.rend.</t>
  </si>
  <si>
    <t>Módosított előirányzat</t>
  </si>
  <si>
    <t>Teljesítés 2013.12.31-ig</t>
  </si>
  <si>
    <t>Közhatalmi bevétel</t>
  </si>
  <si>
    <t>Egyéb saját bevétel</t>
  </si>
  <si>
    <t>Működési ÁFA-bevételek, visszatérülések</t>
  </si>
  <si>
    <t>Hozam és kamatbevételek összesen</t>
  </si>
  <si>
    <t xml:space="preserve">Intézményi működési bevételek összesen </t>
  </si>
  <si>
    <t>Helyi adó (kommunális adó nélkül)</t>
  </si>
  <si>
    <t>7.</t>
  </si>
  <si>
    <t xml:space="preserve">Pótlékok, bírságok </t>
  </si>
  <si>
    <t>Átengedett központi adók</t>
  </si>
  <si>
    <t>Környezetvédelmi bírság</t>
  </si>
  <si>
    <t>Egyéb sajátos bevételek</t>
  </si>
  <si>
    <t xml:space="preserve">Közhatalmi bevételei </t>
  </si>
  <si>
    <t>Önkormányzatok működési célú költségvetési hozzájárulása</t>
  </si>
  <si>
    <t xml:space="preserve">Központosított előirányzatok (működési) </t>
  </si>
  <si>
    <t>Egyes jövedelempótlő támogatások kiegészítése</t>
  </si>
  <si>
    <t>15.</t>
  </si>
  <si>
    <t xml:space="preserve">Egyéb központi támogatás </t>
  </si>
  <si>
    <t>16.</t>
  </si>
  <si>
    <t>Támogatásértékű működési bevételek</t>
  </si>
  <si>
    <t>17.</t>
  </si>
  <si>
    <t>Kiegészítések, visszatérítések</t>
  </si>
  <si>
    <t>18.</t>
  </si>
  <si>
    <t>Előző évi pénzmaradvány működési célú igénybevétele</t>
  </si>
  <si>
    <t>19.</t>
  </si>
  <si>
    <t>Felügyeleti szervtől kapott támogatás (működési)</t>
  </si>
  <si>
    <t>20.</t>
  </si>
  <si>
    <t xml:space="preserve">MŰKÖDÉSI BEVÉTELEK ÖSSZESEN </t>
  </si>
  <si>
    <t>21.</t>
  </si>
  <si>
    <t xml:space="preserve">Tárgyi eszközök, immateriális javak értékesítése </t>
  </si>
  <si>
    <t>22.</t>
  </si>
  <si>
    <t xml:space="preserve">Pénzügyi befektetések bevételei </t>
  </si>
  <si>
    <t>23.</t>
  </si>
  <si>
    <t xml:space="preserve">Felhalmozási és tőke jellegű bevételek </t>
  </si>
  <si>
    <t>24.</t>
  </si>
  <si>
    <t xml:space="preserve">Magánszemélyek kommunális adója </t>
  </si>
  <si>
    <t>25.</t>
  </si>
  <si>
    <t xml:space="preserve">Központosított előirányzatok (felhalmozási) </t>
  </si>
  <si>
    <t>26.</t>
  </si>
  <si>
    <t xml:space="preserve">Önkormányzatok sajátos felhalmozási és tőke bevételei </t>
  </si>
  <si>
    <t>27.</t>
  </si>
  <si>
    <t>Támogatásértékű felhalmozási bevételek</t>
  </si>
  <si>
    <t>28.</t>
  </si>
  <si>
    <t xml:space="preserve">Felhalmozási célú kölcsön visszatérülése </t>
  </si>
  <si>
    <t>29.</t>
  </si>
  <si>
    <t>Előző évi pénzmaradvány felhalmozási célú igénybevétele</t>
  </si>
  <si>
    <t>30.</t>
  </si>
  <si>
    <t xml:space="preserve">FELHALMOZÁSI BEVÉTELEK ÖSSZESEN </t>
  </si>
  <si>
    <t>31.</t>
  </si>
  <si>
    <t xml:space="preserve">KÖLTSÉGVETÉSI BEVÉTELEK ÖSSZESEN </t>
  </si>
  <si>
    <t>32.</t>
  </si>
  <si>
    <t>Egyéb finanszírozási bevételek</t>
  </si>
  <si>
    <t>33.</t>
  </si>
  <si>
    <t xml:space="preserve">BEVÉTELEK ÖSSZESEN </t>
  </si>
  <si>
    <t>Önkormányzat és a költségvetési szervek bevételei</t>
  </si>
  <si>
    <t>Röszke Község Önkormányzata</t>
  </si>
  <si>
    <t>Intézményi működési bevételek összesen</t>
  </si>
  <si>
    <t>Közhatalmi bevételek</t>
  </si>
  <si>
    <t>Kapott támogatások: önkormánzat költségvetési (működési) támogatása</t>
  </si>
  <si>
    <t>Magánszemélyek kommunális adója</t>
  </si>
  <si>
    <t>Központosított előirányzatok (felhalmozási)</t>
  </si>
  <si>
    <t>Önkormányzatok sajátos felhalmozási és tőke bevételei</t>
  </si>
  <si>
    <t>Röszkei Polgármesteri Hivatal</t>
  </si>
  <si>
    <t>Felhalmozási és tőke jellegű bevételek</t>
  </si>
  <si>
    <t>Petőfi Sándor Művelődési Ház és Községi Könyvtár</t>
  </si>
  <si>
    <t>Százholdas Pagony Óvoda és Zsebibaba Bölcsőde</t>
  </si>
  <si>
    <t>MŰKÖDÉSI BEVÉTELEK ÖSSZESEN</t>
  </si>
  <si>
    <t>FELHALMOZÁSI BEVÉTELEK ÖSSZESEN</t>
  </si>
  <si>
    <t>1/A sz. melléklet Röszke Község Önkormányzatának Képviselő-testülete …/2007.(……..)Kt. határozatához</t>
  </si>
  <si>
    <t xml:space="preserve"> </t>
  </si>
  <si>
    <t>Er.előirányzat 2/2007.(II.14.)Kt.Ör.</t>
  </si>
  <si>
    <t>Mód.előirányzat …/2007.(……)Kt.Ör.</t>
  </si>
  <si>
    <t>Teljesítés 2007.12.31-ig</t>
  </si>
  <si>
    <t>Igazgatási szolgáltatási díj</t>
  </si>
  <si>
    <t>Felügyeleti jellegű tevékenység díja</t>
  </si>
  <si>
    <t xml:space="preserve"> -       </t>
  </si>
  <si>
    <t>Bírság bevétele</t>
  </si>
  <si>
    <t>Hatósági jogkörhöz köthető működési bevétel (1+2+3)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</si>
  <si>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</si>
  <si>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</si>
  <si>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</si>
  <si>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</si>
  <si>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</si>
  <si>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</si>
  <si>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</si>
  <si>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</si>
  <si>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 tanuló stb kártérítése és egyéb térítése</t>
  </si>
  <si>
    <t>Egyéb saját bevétel (5+…+13)</t>
  </si>
  <si>
    <t>Működési kiadásokhoz kapcsolódó ÁFA visszatérülés</t>
  </si>
  <si>
    <t>Kiszámlázott termékek és szolgáltatások ÁFÁ-ja</t>
  </si>
  <si>
    <t>Működési ÁFA-bevételek, visszatérülések (15+16)</t>
  </si>
  <si>
    <t>Államháztartáson kívülről származó befektetett pénzügyi eszközök kamata, árfolyamnyereség</t>
  </si>
  <si>
    <t>Egyéb háztartáson kívülről származó kamat, árfolyamnyereség</t>
  </si>
  <si>
    <t>Kamatbevételek államháztartáson belülről</t>
  </si>
  <si>
    <t>Hozam és kamatbevételek összesen (18+…+20)</t>
  </si>
  <si>
    <t>INTÉZMÉNYI MŰKÖDÉSI BEVÉTELEK ÖSSZESEN (4+14+17+21)</t>
  </si>
  <si>
    <t>1/B sz. melléklet Röszke Község Önkormányzatának Képviselő-testülete …/2007.(……..)Kt. határozatához</t>
  </si>
  <si>
    <t xml:space="preserve">Módosított előirányzat </t>
  </si>
  <si>
    <t>Teljesítés 2007.13.31-ig</t>
  </si>
  <si>
    <t>Építményadó</t>
  </si>
  <si>
    <t>Telekadó</t>
  </si>
  <si>
    <t>Idegenforgalmi adó tartozkodás után</t>
  </si>
  <si>
    <t>Iparűzési adó állandó jelleggel végzett iparűzési tevékenység után</t>
  </si>
  <si>
    <t>Iparűzési adó ideiglenes jelleggel végzett iparűzési tevékenység után</t>
  </si>
  <si>
    <t>Helyi adó (kommunális adó nélkül) (1+…+5)</t>
  </si>
  <si>
    <t>Pótlékok, bírságok</t>
  </si>
  <si>
    <t>Személyi jövedelemadó helyben maradó része</t>
  </si>
  <si>
    <t>Jövedelemkülönbség mérséklése</t>
  </si>
  <si>
    <t>Személyi jövedelemadó normatív módon elosztott része</t>
  </si>
  <si>
    <t>Gépjárműadó</t>
  </si>
  <si>
    <t>Termőföld bérbeadásából származó jövedelemadó</t>
  </si>
  <si>
    <t>Átengedett egyéb központi adók</t>
  </si>
  <si>
    <t>Átengedett központi adók (8+…+13)</t>
  </si>
  <si>
    <t>ÖNKORMÁNYZATOK SAJÁTOS MŰKÖDÉSI BEVÉTELEI (6+7+14+15+16)</t>
  </si>
  <si>
    <t>Normatív hozzájárulás - lakossághoz kötött</t>
  </si>
  <si>
    <t>Normatív hozzájárulás - feladatmutatóhoz kötött</t>
  </si>
  <si>
    <t>Normatív hozzájárulások (18+19)</t>
  </si>
  <si>
    <t>Központosított előirányzatok (működési) (részletezést lásd:lent)</t>
  </si>
  <si>
    <t>Önhibájukon kívül hátrányos helyzetben lévő települési önkormányzatok támogatása</t>
  </si>
  <si>
    <t>Állami támogatás a tartósan fizetésképtelen helyzetbe került helyi önkormányzatok adósságrendezésére irányuló hitelfelvétel visszterhes kamattámogatására, az adósságrendezés alatt működési célra igényelhető támogatásra, valamint a pénzügyi gondnok díjára</t>
  </si>
  <si>
    <t>Működésképtelen önkormányzatok egyéb támogatása</t>
  </si>
  <si>
    <t>A helyi önkormányzatok működőképességének megőrzését szolgáló kiegészítő támogatás (22+…+24)</t>
  </si>
  <si>
    <t>Kiegészítő támogatás egyes közoktatási feladatokhoz</t>
  </si>
  <si>
    <t>Kiegészítő támogatás egyes szociális feladatokhoz</t>
  </si>
  <si>
    <t>Normatív kötött felhasználású támogatások (26+26)</t>
  </si>
  <si>
    <t>A helyi önkormányzatok vis maior feladatainak támogatása</t>
  </si>
  <si>
    <t>Vis maior tartalék</t>
  </si>
  <si>
    <t>Egyéb központi támogatás</t>
  </si>
  <si>
    <t>ÖNKORMÁNYZAT KÖLTSÉGVETÉSI (MŰKÖDÉSI) TÁMOGATÁSA (20+21+25+28+29+30+31)</t>
  </si>
  <si>
    <t>Határátkelőhely</t>
  </si>
  <si>
    <t>2006. évi belvízkárok EU Szol.Alap</t>
  </si>
  <si>
    <t>Heyi szervezési intézkedések (létszámleépítés)</t>
  </si>
  <si>
    <t>13.havi illetmény</t>
  </si>
  <si>
    <t>Könyvtár érdekeltségnövelő</t>
  </si>
  <si>
    <t>Informatikai eszközbeszerzés</t>
  </si>
  <si>
    <t>Központosított előirányzatok (működési)</t>
  </si>
  <si>
    <t>1/A sz. melléklet Röszke Község Önkormányzata Képviselő-testületének 7/2014. (IV.30.) önkormányzati rendeletéhez</t>
  </si>
  <si>
    <t>Ft-ban</t>
  </si>
  <si>
    <t>A települési önkormányzatok működésének támogatása</t>
  </si>
  <si>
    <t>Települési önkormányzatok egyes köznevelési és gyermekétkeztetési feladatainak támogatása</t>
  </si>
  <si>
    <t>Egyes jövedelmpótló támogatások kiegészítése</t>
  </si>
  <si>
    <t>Hozzájárulás a pénzbeli szociális ellátásokhoz</t>
  </si>
  <si>
    <t>Könyvtári, közművelődési és múzeumi feladatok támogatása</t>
  </si>
  <si>
    <t>Központosított, működési célú előirányzatok</t>
  </si>
  <si>
    <t>Központosított, felhalmozási célú előirányzatok</t>
  </si>
  <si>
    <t>Egyéb működési célú központi támogatás</t>
  </si>
  <si>
    <t>Egyes szoc.és gyermekjóléti fel.támogatása</t>
  </si>
  <si>
    <t>Összesen</t>
  </si>
  <si>
    <t>1/B sz. melléklet Röszke Község Önkormányzatának Képviselő-testülete ../2007.(…...)Kt. határozatához</t>
  </si>
  <si>
    <t>Támogatásértékű működési bevétel központi költségvetési szervtől (részletezés: lsd.: lent)</t>
  </si>
  <si>
    <t>Támogatásértékű működési bevétel fejezeti kezelésű előirányzattól (részletezés: lsd.: lent)</t>
  </si>
  <si>
    <t>Támogatásértékű működési bevétel társadalombiztosítási alapból (részletezés:lsd.lent)</t>
  </si>
  <si>
    <t>Támogatásértékű működési bevétel elkülönített állami pénzalapból</t>
  </si>
  <si>
    <t>Támogatásértékű működési bevétel helyi önkormányzatoktól és költségvetési szerveitől (részletezés: lsd.: lent)</t>
  </si>
  <si>
    <t>Támogatásértékű működési bevétel többcélú kistérségi társulástól</t>
  </si>
  <si>
    <t>Garancia- és kezességvállalásból származó visszatérülések, bevételek</t>
  </si>
  <si>
    <t>Támogatásértékű működési bevételek (1+…+7)</t>
  </si>
  <si>
    <t>Működési célú átvett pénzeszközök vállalkozástól</t>
  </si>
  <si>
    <t>Működési célú átvett pénzeszközök háztartásoktól</t>
  </si>
  <si>
    <t>Működési célú átvett pénzeszközök non-profit szervezetektől</t>
  </si>
  <si>
    <t>Működési célú átvett pénzeszközök külföldről</t>
  </si>
  <si>
    <t>Működési célú átvett pénzeszközök EU költségvetésből</t>
  </si>
  <si>
    <t>Garancia és kezességvállalásból származó megtérülések államháztartáson kívülről</t>
  </si>
  <si>
    <t>Működési célú pénzeszközátvétel államháztartáson kívülről (9+…+14)</t>
  </si>
  <si>
    <t>Tankonyha (Egészséges Településekért Alapítvány)Eü.Min.-tól</t>
  </si>
  <si>
    <t>Komplex turisztikai programkínálat (AVOP 3.5.2.)</t>
  </si>
  <si>
    <t>Falunapok előzetes bemutatása és közös rendezvénynaptár (AVOP 3.5.2.)</t>
  </si>
  <si>
    <t>Töltöttkáposztafőzők nemzetközi vetélkedője Leader (AVOP 3.5.2.))</t>
  </si>
  <si>
    <t>Töltöttkáposztafőzők nemzetközi vetélkedője ÖT.Min.-tól (2003.évi)</t>
  </si>
  <si>
    <t>Óvoda Leader+ pályázat</t>
  </si>
  <si>
    <t>Művelődési Ház Leader "Népi kismesterségek" pályázat</t>
  </si>
  <si>
    <t>Iskolatej Mg.és Vidékf.Min.-tól</t>
  </si>
  <si>
    <t>2005.évi normatíva felülvizsgálata MÁK</t>
  </si>
  <si>
    <t>Bursa Hungarica Okt.és Kult.Min.-tól</t>
  </si>
  <si>
    <t>Szoc.Munkaü.Min-tól</t>
  </si>
  <si>
    <t>Szakmai informatikai fejlesztés</t>
  </si>
  <si>
    <t>Könyvtár érdekeltségnövelő hozzájárulás</t>
  </si>
  <si>
    <t>Konferenciateremmel kapcsolatos működési kiadások</t>
  </si>
  <si>
    <t>Nyári szociális gyermekétkeztetés</t>
  </si>
  <si>
    <t xml:space="preserve">Közkönyvtárak EU-s támogatása </t>
  </si>
  <si>
    <t>Szociális szakmai műhely 2006. évi HEFOP pályázat kiadásainak utófinansz.</t>
  </si>
  <si>
    <t>Személykp.rehab. 2006. évi ROP 3.2.2 utófinanszírozása</t>
  </si>
  <si>
    <t>Támogatásértékű működési bevétel központi költségvetési szervtől</t>
  </si>
  <si>
    <t>Mozgáskorlátozottak közlekedési támogatása</t>
  </si>
  <si>
    <t>Támogatásértékű működési bevétel fejezeti kezelésű előirányzattól</t>
  </si>
  <si>
    <t>Védőnői szolgálatra (3 hó)</t>
  </si>
  <si>
    <t>Mentőszolgálat (ügyelet)</t>
  </si>
  <si>
    <t xml:space="preserve">Támogatásértékű működési bevétel társadalombiztosítási alapból </t>
  </si>
  <si>
    <t>Csongrádi üdülő fenntartási költségeire Domaszék K Önkormányzattól</t>
  </si>
  <si>
    <t>Kübekháza elsz.2006.évi Családsegítő Sz.</t>
  </si>
  <si>
    <t>Deszk elsz.2006.évi Családsegítő Sz.</t>
  </si>
  <si>
    <t>Tiszasziget elsz.2006.évi Családsegítő Sz.</t>
  </si>
  <si>
    <t>Támogatásértékű működési bevétel helyi önkormányzatoktól és költségvetési szerveitől</t>
  </si>
  <si>
    <t>1/E sz. melléklet Röszke Község Önkormányzatának Képviselő-testülete …/2007.(……..)Kt. határozatához</t>
  </si>
  <si>
    <t>Er.előirányzat 2/2007.(II.14)Kt.Ör.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</si>
  <si>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</si>
  <si>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</si>
  <si>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</si>
  <si>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</si>
  <si>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</si>
  <si>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</si>
  <si>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</si>
  <si>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</si>
  <si>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 (1+…+8)</t>
  </si>
  <si>
    <t>Osztalék és hozambevétel</t>
  </si>
  <si>
    <t>Tartós tulajdonú részesedést jelentő befektetések, részvények,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</si>
  <si>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</si>
  <si>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</si>
  <si>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</si>
  <si>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 (10+…+14)</t>
  </si>
  <si>
    <t>Felhalmozási kiadásokhoz kapcsolódó ÁFA visszatérülés</t>
  </si>
  <si>
    <t>Értékesített tárgyi eszközök, immateriális javak ÁFÁ-ja</t>
  </si>
  <si>
    <t>Felhalmozási ÁFA-bevételek, visszatérülések (16+17)</t>
  </si>
  <si>
    <t>FELHALMOZÁSI ÉS TŐKE JELLEGŰ BEVÉTELEK (9+15+18)</t>
  </si>
  <si>
    <t>1/F sz. melléklet Röszke Község Önkormányzatának Képviselő-testülete …/2007.(……..)Kt. határozatához</t>
  </si>
  <si>
    <t>Önkormányzati lakások értékesítése</t>
  </si>
  <si>
    <t>Önkormányzati lakótelek értékesítése</t>
  </si>
  <si>
    <t>Egyéb vagyoni értékű jog értékesítéséből származó bevétel</t>
  </si>
  <si>
    <t>Egyéb önkormányzati vagyon bérbeadásából származó bevétel</t>
  </si>
  <si>
    <t xml:space="preserve">Egyéb önkormányzati vagyon üzemeltetéséből, koncesszióból származó bevétel </t>
  </si>
  <si>
    <t>Egyéb felhalmozási bevétel</t>
  </si>
  <si>
    <t>Önkormányzatok sajátos felhalmozási és tőke bevételei (1+…+5)</t>
  </si>
  <si>
    <t>Címzett támogatás</t>
  </si>
  <si>
    <t xml:space="preserve">  -        </t>
  </si>
  <si>
    <t>Céltámogatás</t>
  </si>
  <si>
    <t>Céljellegű decentralizált támogatás</t>
  </si>
  <si>
    <t>A helyi önkormányzatok fejlesztési feladatainak támogatása</t>
  </si>
  <si>
    <t>Önkormányzati költségvetési (felhalmozási) támogatása (9+…+13)</t>
  </si>
  <si>
    <t>TEUT</t>
  </si>
  <si>
    <t>Közmű fejlesztési hozzájárulás</t>
  </si>
  <si>
    <t>Új képzési központ EU Önerő Alap</t>
  </si>
  <si>
    <t>1/G sz. melléklet Röszke Község Önkormányzatának Képviselő-testülete ../2007.(…...)Kt. határozatához</t>
  </si>
  <si>
    <t>Támogatásértékű felhalmozási bevétel központi költségvetési szervtől (részletezés lsd.: lent)</t>
  </si>
  <si>
    <t xml:space="preserve">Támogatásértékű felhalmozási bevétel fejezeti kezelésű előirányzattól </t>
  </si>
  <si>
    <t>Támogatásértékű felhalmozási bevétel társadalombiztosítási alapból</t>
  </si>
  <si>
    <t>Támogatásértékű felhalmozási bevétel elkülönített állami pénzalapból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</si>
  <si>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</si>
  <si>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</si>
  <si>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bevételek (1+…+6)</t>
  </si>
  <si>
    <t>Felhalmozási célú átvett pénzeszközök vállalkozástól (részletezés lsd.: lent)</t>
  </si>
  <si>
    <t>Felhalmozási célú átvett pénzeszközök háztartásoktól (részletezés lsd.: lent)</t>
  </si>
  <si>
    <t>Felhalmozási célú átvett pénzeszközök non-profit szervezetektől</t>
  </si>
  <si>
    <t>Felhalmozási célú átvett pénzeszközök külföldről</t>
  </si>
  <si>
    <t>Felhalmozási célú átvett pénzeszközök EU költségvetésből</t>
  </si>
  <si>
    <t>Felhalmozási célú pénzeszközátvétel államháztartáson kívülről (8+…+12)</t>
  </si>
  <si>
    <t>Útfelújítás (Lehel u., Rózsa u., Retek u.)</t>
  </si>
  <si>
    <t>Útfelújítás (Petőfi u.)</t>
  </si>
  <si>
    <t>Gépjármű beszerzés 2007. évi törlesztő részlete</t>
  </si>
  <si>
    <t>benyújtandó pályázat</t>
  </si>
  <si>
    <t>Tanyán vízvezetés</t>
  </si>
  <si>
    <t>Külterületi utak (Útépítő közösség)</t>
  </si>
  <si>
    <t>Szent Antal tér rekonstrukció</t>
  </si>
  <si>
    <t>Információs, köszöntő táblák</t>
  </si>
  <si>
    <t>Új képzési központ</t>
  </si>
  <si>
    <t>Phare Interreg</t>
  </si>
  <si>
    <t>Intézmények akadálymentesítése</t>
  </si>
  <si>
    <t>Belvízelvezető csatornák állapotfelmérése, tervezése</t>
  </si>
  <si>
    <t>Szent Antal tér transzformátor állomás áthelyezése</t>
  </si>
  <si>
    <t>Általános Iskola átépítés, bővítés</t>
  </si>
  <si>
    <t>Sportcsarnok felújítására</t>
  </si>
  <si>
    <t>ÖTM-től</t>
  </si>
  <si>
    <t>Csongrádi üdülő felújítása</t>
  </si>
  <si>
    <t>Iskola nyílászáróinak felújítása</t>
  </si>
  <si>
    <t>benyújtott/nyertes pályázat</t>
  </si>
  <si>
    <t>Művelődési Ház felújítása</t>
  </si>
  <si>
    <t>benyújtott pályázat</t>
  </si>
  <si>
    <t>Utak felújítása (Marx u., Május 1. u., Hunyadi u.)</t>
  </si>
  <si>
    <t>benyújtott/nem nyert pályázat</t>
  </si>
  <si>
    <t>Utak felújítása (Vasút u., Bercsényi u., Szegdi u.)</t>
  </si>
  <si>
    <t>Szent Antal tér trevdokumentáció</t>
  </si>
  <si>
    <t>Szennyvíztisztító</t>
  </si>
  <si>
    <t>Óvoda mászóka</t>
  </si>
  <si>
    <t>Fűnyíró Polgármesteri Hivatal</t>
  </si>
  <si>
    <t>Munkaügyi Központ</t>
  </si>
  <si>
    <t>Eü. Intézmények akadálymentesítése DAOP</t>
  </si>
  <si>
    <t>Utak felújítása (Rákóczi-Hunyadi-Marx-Május 1.-Vasút-Petőfi-Bercsényi-Szegedi-Pacsirta) DAOP</t>
  </si>
  <si>
    <t>Támogatásértékű felhalmozási bevétel központi költségvetési szervtől</t>
  </si>
  <si>
    <t>Útfelújítás</t>
  </si>
  <si>
    <t>Járdaépítés</t>
  </si>
  <si>
    <t>Rendezési terv UNILEVER</t>
  </si>
  <si>
    <t>Educatio Kht.</t>
  </si>
  <si>
    <t>Felhalmozási célú átvett pénzeszközök vállalkozástól</t>
  </si>
  <si>
    <t>Felhalmozási célú átvett pénzeszközök háztartásoktól</t>
  </si>
  <si>
    <t>1/B sz. melléklet Röszke Község Önkormányzatának Képviselő-testülete .../2012.(…….)sz. önkormányzati rendeletéhez</t>
  </si>
  <si>
    <t>Er.előirányzat 3/2011.(II.23.)sz. önk.rend.</t>
  </si>
  <si>
    <t xml:space="preserve">Mód.előirányzat </t>
  </si>
  <si>
    <t>Teljesítés 2011.12.31-ig</t>
  </si>
  <si>
    <t>Víztermelés, -kezelés, -ellátás</t>
  </si>
  <si>
    <t>Intézményi működési bevételek</t>
  </si>
  <si>
    <t>Felhalmozási célú pénzeszközátvétel államháztartáson kívülről</t>
  </si>
  <si>
    <t>Szennyvíz gyűjtési, tisztítása, elhelyezése</t>
  </si>
  <si>
    <t>Lakó- és nem lakó épület építése</t>
  </si>
  <si>
    <t>Támogatásértékű működési bevétel</t>
  </si>
  <si>
    <t>Út, autópálya építése</t>
  </si>
  <si>
    <t>Felhalmozási bevételek</t>
  </si>
  <si>
    <t>Lakóingatlan bérbeadása, üzemeltetése</t>
  </si>
  <si>
    <t>Nem lakóingatlan bérbeadása, üzemeltetése</t>
  </si>
  <si>
    <t>Önkormányzatok és többcélú kistérségi társulatok igazgatási tevékenysége</t>
  </si>
  <si>
    <t>Likviditási célú hitel felvétele pénzügyi vállalkozástól</t>
  </si>
  <si>
    <t>Támogatási kölcsönök visszatérülése államháztartáson kívülről</t>
  </si>
  <si>
    <t>Hosszú lejáratú hitelek felvétele pénzügyi vállalkozásoktól</t>
  </si>
  <si>
    <t>Adó, illeték kiszabása, beszedése, adóellenőrzés</t>
  </si>
  <si>
    <t>Önkormányzatok sajátos működési bevételei</t>
  </si>
  <si>
    <t>Magánszemélyek kommunális adója (felhalmozási)</t>
  </si>
  <si>
    <t>Statisztikai tevékenység</t>
  </si>
  <si>
    <t>Város-, községgazdálkodási m.n.s. szolgáltatatások</t>
  </si>
  <si>
    <t>Önkormányzatok és többcélú kistérségi társulatok elszámolásai</t>
  </si>
  <si>
    <t>Önkormánzat költségvetési (működési) támogatása</t>
  </si>
  <si>
    <t>Felhalmozási és tőkejellegű bevétel</t>
  </si>
  <si>
    <t>Önkormányzati költségvetési (felhalmozási) támogatás</t>
  </si>
  <si>
    <t>Rendszeres gyermekvédelmi pénzbeli támogatás</t>
  </si>
  <si>
    <t>Önkormányzatok által nyújtott lakástámogatás</t>
  </si>
  <si>
    <t>Támogatási kölcsönök visszatérülése</t>
  </si>
  <si>
    <t>Közcélú foglalkoztatás</t>
  </si>
  <si>
    <t>Közhasznú foglalkoztatás</t>
  </si>
  <si>
    <t>Könyvtári szolgáltatások</t>
  </si>
  <si>
    <t>Közművelődési intézmények, közösségi színterek működtetése</t>
  </si>
  <si>
    <t>Intézményi működési bevétel</t>
  </si>
  <si>
    <t>BEVÉTELEK ÖSSZESEN</t>
  </si>
  <si>
    <t>2. sz. melléklet Röszke Község Önkormányzata Képviselő-testületének 7/2014. (IV.30.) önkormányzati rendeletéhez</t>
  </si>
  <si>
    <t>Önkormányzati konszolidált kiadások összesítője:</t>
  </si>
  <si>
    <t>Rendszeres személyi juttatások</t>
  </si>
  <si>
    <t>Nem rendszeres személyi juttatások</t>
  </si>
  <si>
    <t>Külső személyi juttatások</t>
  </si>
  <si>
    <t xml:space="preserve">Személyi juttatások összesen </t>
  </si>
  <si>
    <t>Munkaadókat terhelő járulékok és szociális hozzájárulási adó</t>
  </si>
  <si>
    <t>Dologi kiadások</t>
  </si>
  <si>
    <t xml:space="preserve">Ellátottak pénzbeli juttatásai </t>
  </si>
  <si>
    <t>Irányítás (felügyelet) alá tartozó költségvetési szervnek folyósított támogatás</t>
  </si>
  <si>
    <t xml:space="preserve">Támogatásértékű működési kiadás </t>
  </si>
  <si>
    <t xml:space="preserve">Működési célú pénzeszközátadás </t>
  </si>
  <si>
    <t>Céltartalékok (működési, pályázatokhoz)</t>
  </si>
  <si>
    <t>ebből vis maior eseményekre elkülönített önerő</t>
  </si>
  <si>
    <t>MŰKÖDÉSI KIADÁSOK ÖSSZESEN</t>
  </si>
  <si>
    <t xml:space="preserve">Felhalmozási kiadások és pénzügyi befektetések </t>
  </si>
  <si>
    <t>Támogatásértékű felhalmozási kiadások</t>
  </si>
  <si>
    <t>Felhalmozási célú pénzeszközátadás</t>
  </si>
  <si>
    <t>Értékesített tárgyi eszközök, immateriális javak befizetése</t>
  </si>
  <si>
    <t xml:space="preserve">Felhalmozási célú kölcsön nyújtása </t>
  </si>
  <si>
    <t>Céltartalékok (felhalmozási, pályázatokhoz)</t>
  </si>
  <si>
    <t>Felhalmozási célú hitelek törlesztése</t>
  </si>
  <si>
    <t xml:space="preserve">FELHALMOZÁSI KIADÁSOK ÖSSZESEN </t>
  </si>
  <si>
    <t xml:space="preserve">KÖLTSÉGVETÉSI KIADÁSOK ÖSSZESEN </t>
  </si>
  <si>
    <t>Egyéb finanszírozás kiadásai</t>
  </si>
  <si>
    <t xml:space="preserve">KIADÁSOK ÖSSZESEN </t>
  </si>
  <si>
    <t>Engedélyezett álláshely (fő)</t>
  </si>
  <si>
    <t>Foglalkoztatottak átlaglétszáma (fő)</t>
  </si>
  <si>
    <t>Önkormányzat és a költségvetési szervek kiadásai:</t>
  </si>
  <si>
    <t>Támogatásértékű működési kiadás</t>
  </si>
  <si>
    <t>Felhalmozási kiadások és pénzügyi befektetések</t>
  </si>
  <si>
    <t xml:space="preserve">Felhalmozási célú pénzeszközátadás </t>
  </si>
  <si>
    <t>FELHALMOZÁSI KIADÁSOK ÖSSZESEN</t>
  </si>
  <si>
    <t xml:space="preserve">MŰKÖDÉSI KIADÁSOK ÖSSZESEN </t>
  </si>
  <si>
    <t>Személyi juttatások összesen</t>
  </si>
  <si>
    <t>2/A sz. melléklet Röszke Község Önkormányzatának Képviselő-testülete .../2007.(…….)Kt. Ör. rendeletéhez</t>
  </si>
  <si>
    <t>2/A sz. melléklet Röszke Község Önkormányzatának Képviselő-testülete 2/2007.(II.14.)Kt. Ör. Rendeletéhez</t>
  </si>
  <si>
    <t>1.1) Polgármesteri Hivatal</t>
  </si>
  <si>
    <t>1. Köztisztviselők és képviselők részére mobil telefonkészülék</t>
  </si>
  <si>
    <t>2. Köztisztviselők napja</t>
  </si>
  <si>
    <t>3. Pedagógusnap</t>
  </si>
  <si>
    <t>4. Egészségügyi dolgozók napja</t>
  </si>
  <si>
    <t>5. Önkormányzatok közötti kapcsolattartás (külföldi)</t>
  </si>
  <si>
    <t>6. Önkormányzatok közötti kapcsolattartás (belföldi)</t>
  </si>
  <si>
    <t>(így többek között: jegyzői, pénzügyes találkozó)</t>
  </si>
  <si>
    <t xml:space="preserve">7. Falunapok előzetes bemutatása és közös rendezvénynaptár </t>
  </si>
  <si>
    <t>8. Töltöttkáposztafőzők nemzetközi vetélkedőke</t>
  </si>
  <si>
    <t>9. Komplex turisztikai programkínálat a Szeged környéki településeken</t>
  </si>
  <si>
    <t xml:space="preserve">Összesen: </t>
  </si>
  <si>
    <t>1.2) Petőfi Sándor Művelődési Ház és Községi Könyvtár</t>
  </si>
  <si>
    <t>(Röszke Község Képviselő-testületének 3/2002.(II.20.)Kt.r.sz. rendelete alapján /továbbiakban: R/)</t>
  </si>
  <si>
    <t>I. Az R 4. §-a alapján</t>
  </si>
  <si>
    <t>1. Röszkei Falunapok</t>
  </si>
  <si>
    <t>2. Testvértelepülések Kulturális Fesztiválja</t>
  </si>
  <si>
    <t>3. Iskolások Rajzkiállítása</t>
  </si>
  <si>
    <t>4. Röszkei Alkotók Bemutatkozása</t>
  </si>
  <si>
    <t>5. Amatőr Színjátszók Színháza</t>
  </si>
  <si>
    <t>6. Nyugdíjasok koncertje</t>
  </si>
  <si>
    <t>7. Diáknap</t>
  </si>
  <si>
    <t>8. Határőrnap</t>
  </si>
  <si>
    <t>9. Művészeti Iskola bemutatói</t>
  </si>
  <si>
    <t>10. Szomszédoló</t>
  </si>
  <si>
    <t>11. Leader + pályázat</t>
  </si>
  <si>
    <t>Összesen:</t>
  </si>
  <si>
    <t>II. Az R mellékletének alább felsorolt feladataira</t>
  </si>
  <si>
    <t>1. A "település környezeti, … értékének, hagyományainak feltárása…"</t>
  </si>
  <si>
    <t>2. Az "ünnepek kultúrájának gondozása"</t>
  </si>
  <si>
    <t>3. Az "életminőséget és esélyt javító tanulási, felnőttoktatási …"</t>
  </si>
  <si>
    <t>4. Az "ismeretszerző, az amatőr alkotó, művelődő közösségek tev tám."</t>
  </si>
  <si>
    <t>5. A "szabadidő kulturális célú eltöltéséhez a feltételek biztosítása"</t>
  </si>
  <si>
    <t>6. Az " egyéb művelődést segítő lehetőségek biztosítása"</t>
  </si>
  <si>
    <t>7. A "különböző kultúrák közötti kapcsolatok kiépítésének és …"</t>
  </si>
  <si>
    <t>8. "közművelődési rendezvények"</t>
  </si>
  <si>
    <t>9. Teleház (költségvetési támogatás lásd: Átadott pénzeszk-nél)</t>
  </si>
  <si>
    <t>Összese:</t>
  </si>
  <si>
    <t>1.3) Általános Iskola</t>
  </si>
  <si>
    <t xml:space="preserve">1. Kötelező eszközfejlesztés </t>
  </si>
  <si>
    <t>1.4) Százholdas Pagony Óvoda</t>
  </si>
  <si>
    <t>1. Kötelező eszközfejlesztés</t>
  </si>
  <si>
    <t>2. Leader + pályázat</t>
  </si>
  <si>
    <t>2/A. sz. melléklet Röszke Község Önkormányzatának Képviselő-testülete …/2007.(……..)Kt. határozatához</t>
  </si>
  <si>
    <t>Családi támogatások</t>
  </si>
  <si>
    <t>Központi költségvetésből folyósított egyéb ellátások</t>
  </si>
  <si>
    <t>Nem foglalkoztatott személyek rendszeres szociális segélye Szt. 37/A. § (1) bek. b ) pont</t>
  </si>
  <si>
    <t>Rendszeres szociális segély egészségkárosodott személyek részére Szt.37/A. § (1) bek. a) pont</t>
  </si>
  <si>
    <t>Rendszeres szociális segély kereső tevékenység mellett 37/E. § (3) bek.</t>
  </si>
  <si>
    <t>Időskorúak járadéka Szt 32/B (1) bek.</t>
  </si>
  <si>
    <t>Lakásfenntartási támogatás Szt. 38. § (1) bek. a) pont (normatív)</t>
  </si>
  <si>
    <t>Adósságkezelési szolgáltatásban részesülőknek kifizetett lakásfenntartási támogatás Szt. 38. § (1) bek. b) pont</t>
  </si>
  <si>
    <t>Lakásfenntartási támogatás Szt. 38. § (1) bek. c) pont (helyi megállapítás)</t>
  </si>
  <si>
    <t>Adósságcsökkentési támogatás Szt. 55/A. § b) pont</t>
  </si>
  <si>
    <t>Ápolási díj Szt. 41. § (1) bek. 43/A. § (1) és (4) bek. (normatív)</t>
  </si>
  <si>
    <t>Ápolási díj Szt. 43/B. § (helyi megállapítás)</t>
  </si>
  <si>
    <t>Átmeneti segély Szt. 45. §</t>
  </si>
  <si>
    <t>Temetési segély Szt. 46. §</t>
  </si>
  <si>
    <t>Rendszeres gyermekvédelmi támogatás Gyvt. 19. §</t>
  </si>
  <si>
    <t>Rendszeres gyermekvédelmi kedvezményben részesülők pénzbeli támogatása Gyvt. 20/A.§</t>
  </si>
  <si>
    <t>Kiegészítő gyermekvédelmi támogatás és a kiegészítő gyermekvédelmi támogatás pótléka Gyvt. 20/B. §</t>
  </si>
  <si>
    <t>Rendkívüli gyermekvédelmi támogatás Gyvt. 21. § (helyi megállapítás)</t>
  </si>
  <si>
    <t>Egyéb, az önkormányzat rendeletében megállapított juttatás</t>
  </si>
  <si>
    <t>Rászorultságtól függő pénzbeli szociális, gyermekvédelmi ellátások összesen (3+…+19)</t>
  </si>
  <si>
    <t>Természetben nyújtott lakásfenntartási támogatás Szt. 47. § (1) bek. a) pont</t>
  </si>
  <si>
    <t>Adósságkezelési szolgáltatás keretében gáz- vagy áram fogyasztást mérő készülék biztosítása Szt.55/A. § (3) bek.</t>
  </si>
  <si>
    <t>Átmeneti segély Szt. 47. § (1) bek. b) pont</t>
  </si>
  <si>
    <t>Temetési segély Szt. 47. § (1) bek. c) pont</t>
  </si>
  <si>
    <t>Köztemetés Szt. 48. §</t>
  </si>
  <si>
    <t>Közgyógyellátás Szt. 49. §</t>
  </si>
  <si>
    <t>Rászorultságtól függő normatív kedvezmények Gyvt. 148. § (5) bek., Közokt. tv. 10. § (4) bek., Tpr. tv. 8. § (4) bek.</t>
  </si>
  <si>
    <t xml:space="preserve">Étkeztetés Szt. 62. § </t>
  </si>
  <si>
    <t>Házi segítségnyújtás Szt. 63. §</t>
  </si>
  <si>
    <t>Rendkívüli gyermekvédelmi támogatás Gyvt. 21. § (Gyvt.18. § (5) bek. alapján)</t>
  </si>
  <si>
    <t>Természetben nyújtott szociális ellátások összesen (21+…+30)</t>
  </si>
  <si>
    <t>Egészségügyi szolgáltatásra való jogosultság Szt. 54. §</t>
  </si>
  <si>
    <t>Önkormányzatok által folyósított szociális, gyermekvédelmi ellátások összesen (20+31+32)</t>
  </si>
  <si>
    <t>34.</t>
  </si>
  <si>
    <t>Pénzbeli kártérítés, egyéb pénzbeli juttatások</t>
  </si>
  <si>
    <t>35.</t>
  </si>
  <si>
    <t>Társadalom-, szociálpolitikai és egyéb juttatás, támogatás (1+2+33+34)</t>
  </si>
  <si>
    <t>36.</t>
  </si>
  <si>
    <t>Állami gondozásban lévők pénzbeli juttatásai</t>
  </si>
  <si>
    <t>37.</t>
  </si>
  <si>
    <t>Középfokú oktatásban részt vevők pénzbeli juttatásai</t>
  </si>
  <si>
    <t>38.</t>
  </si>
  <si>
    <t>Felsőfokú oktatásban részt vevők pénzbeli juttatásai</t>
  </si>
  <si>
    <t>39.</t>
  </si>
  <si>
    <t>Felnőttoktatásban részt vevők pénzbeli juttatásai</t>
  </si>
  <si>
    <t>40.</t>
  </si>
  <si>
    <t>Ellátottak egyéb pénzbeli juttatása</t>
  </si>
  <si>
    <t>41.</t>
  </si>
  <si>
    <t>Ellátottak pénzbeli juttatásai (36+...+40)</t>
  </si>
  <si>
    <t>2/B. sz. melléklet Röszke Község Önkormányzatának Képviselő-testülete …/2007.(……..)Kt. határozatához</t>
  </si>
  <si>
    <t>Támogatásértékű működési kiadás központi költségvetési szervnek</t>
  </si>
  <si>
    <t>Támogatásértékű működési kiadás fejezeti kezelésű előirányzatnak</t>
  </si>
  <si>
    <t>Támogatásértékű működési kiadás társadalombiztosítási alapok kezelőinek</t>
  </si>
  <si>
    <t>Támogatásértékű működési kiadás elkülönített állami pénzalapnak</t>
  </si>
  <si>
    <t>Támogatásértékű működési kiadás helyi önkormányzatoknak és költségvetési szerveinek</t>
  </si>
  <si>
    <t>Támogatásértékű működési kiadás többcélú kistérségi társulásnak</t>
  </si>
  <si>
    <t>Garancia- és kezességvállalásból származó kifizetés államháztartáson belülre</t>
  </si>
  <si>
    <t>Támogatásértékű működési kiadás összesen (1+...+7)</t>
  </si>
  <si>
    <t>Működési célú pénzeszközátadás államháztartáson kívülre (részletezés: lsd.: lent)</t>
  </si>
  <si>
    <t>Mentőszolgálat</t>
  </si>
  <si>
    <t>Szegedi Többcélú Kistérségi Társulás</t>
  </si>
  <si>
    <t>Újszentiván 2006.évi elszám.Családsegítő Sz.</t>
  </si>
  <si>
    <t>Domaszék Üdülő fenntart.</t>
  </si>
  <si>
    <t>Domaszék ÁMK</t>
  </si>
  <si>
    <t>Támogatásértékű működési kiadás helyi önkormányzatoknak és költségvetési szerveinek (1+2)</t>
  </si>
  <si>
    <t>Röszkei Sportkör</t>
  </si>
  <si>
    <t>Polgárőr Egyesület</t>
  </si>
  <si>
    <t>Egyház (temető: szemétszállítás)</t>
  </si>
  <si>
    <t>Homokháti Jegyzők Egyesülete</t>
  </si>
  <si>
    <t>Röszkei Kaláka Egyesület (gázdíj)</t>
  </si>
  <si>
    <t>Ifjúsági Önkormányzat</t>
  </si>
  <si>
    <t>Babakötvény-kiegészítés</t>
  </si>
  <si>
    <t>Egészségvédő Egyesület (egészséghét)</t>
  </si>
  <si>
    <t>Nyugdíjasklubok támogatása</t>
  </si>
  <si>
    <t>Röszkei Sporthorgász és Természetvédő Egyesület</t>
  </si>
  <si>
    <t>Beretzk Péter Természetvédő Egyesület</t>
  </si>
  <si>
    <t>Kisszéksósi Érdekvédő Polgári Egyesület</t>
  </si>
  <si>
    <t>Érdekeltségi hozzájárulás ATIVIZIG</t>
  </si>
  <si>
    <t>Mentőszolgálatnak átadott</t>
  </si>
  <si>
    <t>Falugondnoki Egyesület</t>
  </si>
  <si>
    <t>Magyar Cserkész Szövetség</t>
  </si>
  <si>
    <t>Működési célú pénzeszközátadás államháztartáson kívülre (1+…+12)</t>
  </si>
  <si>
    <t>2/C sz. melléklet Röszke Község Önkormányzatának Képviselő-testülete .../2007.(…….)Kt. határozatához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</si>
  <si>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</si>
  <si>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</si>
  <si>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</si>
  <si>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</si>
  <si>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</si>
  <si>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</si>
  <si>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</si>
  <si>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</si>
  <si>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</si>
  <si>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</si>
  <si>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</si>
  <si>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</si>
  <si>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(07+...+12)</t>
  </si>
  <si>
    <t>Felhalmozási célú pénzeszközátadás háztartásoknak</t>
  </si>
  <si>
    <t>Lakástámogatás (=14)</t>
  </si>
  <si>
    <t>Intézményi beruházások általános forgalmi adója</t>
  </si>
  <si>
    <t>Beruházásokhoz kapcsolódó általános forgalmi adó befizetés</t>
  </si>
  <si>
    <t>Beruházások általános forgalmi adója (16+17)</t>
  </si>
  <si>
    <t>Felhalmozási kiadások összesen (6+13+15+18)</t>
  </si>
  <si>
    <t>Részvények és részesedések vásárlása</t>
  </si>
  <si>
    <t>Kárpótlási jegyek vásárlása</t>
  </si>
  <si>
    <t>Államkötvények, egyéb értékpapírok vásárlása</t>
  </si>
  <si>
    <t>Egyéb pénzügyi befektetések</t>
  </si>
  <si>
    <t>Pénzügyi befektetések kiadásai (20+...+23)</t>
  </si>
  <si>
    <t>Felhalmozási kiadások és pénzügyi befektetések összesen (19+24)</t>
  </si>
  <si>
    <t>2/D. sz. melléklet Röszke Község Önkormányzatának Képviselő-testülete …/2007.(……..)Kt. határozatához</t>
  </si>
  <si>
    <t>Támogatásértékű felhalmozási kiadás központi költségvetési szervnek</t>
  </si>
  <si>
    <t>Támogatásértékű felhalmozási kiadás fejezeti kezelésű előirányzatnak</t>
  </si>
  <si>
    <t>Támogatásértékű felhalmozási kiadás társadalombiztosítási alapok kezelőinek</t>
  </si>
  <si>
    <t>Támogatásértékű felhalmozási kiadás elkülönített állami pénzalapnak</t>
  </si>
  <si>
    <t>Támogatásértékű felhalmozási kiadás helyi önkormányzatoknak és költségvetési szerveinek</t>
  </si>
  <si>
    <t>Támogatásértékű felhalmozási kiadás többcélú kistérségi társulásnak</t>
  </si>
  <si>
    <t>Támogatásértékű felhalmozási kiadás összesen (1+…+6)</t>
  </si>
  <si>
    <t>Felhalmozási célú pénzeszközátadás államháztartáson kívülre</t>
  </si>
  <si>
    <t>Röszkei Kábeltévé Kft</t>
  </si>
  <si>
    <t>Lakáshoz jutás tám. végleges jelleggel</t>
  </si>
  <si>
    <t>Közműfejlesztési hozzájárulás lakosságnak</t>
  </si>
  <si>
    <t>2/B sz. melléklet Röszke Község Önkormányzatának Képviselő-testülete .../2012.(…….)sz. önkormányzati rendeletéhez</t>
  </si>
  <si>
    <t>360000</t>
  </si>
  <si>
    <t xml:space="preserve">Víztermelés, -kezelés, - ellátás </t>
  </si>
  <si>
    <t xml:space="preserve">370000 </t>
  </si>
  <si>
    <t>Szennyvíz gyűjtése, tisztítása, elhelyezése</t>
  </si>
  <si>
    <t>Dologi kiadások és egyéb folyó kiadások</t>
  </si>
  <si>
    <t>Felhalmozási célú pénzeszközátadás áh-n kívülre</t>
  </si>
  <si>
    <t>370000</t>
  </si>
  <si>
    <t>382101</t>
  </si>
  <si>
    <t>Települési hulladék kezelése, ártalmatlanítása</t>
  </si>
  <si>
    <t>412000</t>
  </si>
  <si>
    <t>421100</t>
  </si>
  <si>
    <t>522110</t>
  </si>
  <si>
    <t>Közutak, hidak, alagutak üzemeltetése, fenntartása</t>
  </si>
  <si>
    <t>552001</t>
  </si>
  <si>
    <t>Üdülői szálláshely-szolgáltatás</t>
  </si>
  <si>
    <t>581400</t>
  </si>
  <si>
    <t>Folyóirat, időszaki kiadvány kiadása</t>
  </si>
  <si>
    <t>682001</t>
  </si>
  <si>
    <t>Lakóingatlan bérbedása,üzemeltetése</t>
  </si>
  <si>
    <t>682002</t>
  </si>
  <si>
    <t>813000</t>
  </si>
  <si>
    <t>Zöldterület-kezelés</t>
  </si>
  <si>
    <t>841126</t>
  </si>
  <si>
    <t xml:space="preserve">Személyi juttatások </t>
  </si>
  <si>
    <t>Munkaadót terhelő járulékok</t>
  </si>
  <si>
    <t>Működési célú pénzeszközátadás államháztartáson kívülre</t>
  </si>
  <si>
    <t>Kölcsönök nyújtása</t>
  </si>
  <si>
    <t>Finanszírozási kiadások</t>
  </si>
  <si>
    <t>841173</t>
  </si>
  <si>
    <t>Személyi juttatások</t>
  </si>
  <si>
    <t>Munkaadót terhelő járulék</t>
  </si>
  <si>
    <t>841402</t>
  </si>
  <si>
    <t>Közvilágítás</t>
  </si>
  <si>
    <t>841403</t>
  </si>
  <si>
    <t>Város és községgazdálkodás</t>
  </si>
  <si>
    <t>841901</t>
  </si>
  <si>
    <t>Önkormányzatok, valamint többcélú kistérségi társulások elszámolásai</t>
  </si>
  <si>
    <t>Céltartalékok (működési)</t>
  </si>
  <si>
    <t>Céltartalékok (felhalmozási)</t>
  </si>
  <si>
    <t>842155</t>
  </si>
  <si>
    <t xml:space="preserve">Önkormányzatok m.n.s.nemzetközi kapcsolatai </t>
  </si>
  <si>
    <t>854234</t>
  </si>
  <si>
    <t>Szociális ösztöndíjak</t>
  </si>
  <si>
    <t>Ellátottak pénzbeli juttatása</t>
  </si>
  <si>
    <t>882000</t>
  </si>
  <si>
    <t>Önkormányzati szociális támogatások finanszírozása</t>
  </si>
  <si>
    <t>882111</t>
  </si>
  <si>
    <t>Rendszeres szociális segély</t>
  </si>
  <si>
    <t>882112</t>
  </si>
  <si>
    <t>Időskorúak járadéka</t>
  </si>
  <si>
    <t>882113</t>
  </si>
  <si>
    <t>Lakásfenntartási támogatás normatív alapon</t>
  </si>
  <si>
    <t>882114</t>
  </si>
  <si>
    <t>Helyi rendszeres lakásfenntartási támogatás</t>
  </si>
  <si>
    <t>882115</t>
  </si>
  <si>
    <t>Ápolási díj alanyi jogon</t>
  </si>
  <si>
    <t>882116</t>
  </si>
  <si>
    <t>Ápolási díj méltányossági alapon</t>
  </si>
  <si>
    <t>882117</t>
  </si>
  <si>
    <t>Rendszeres gyermekvédelmi pénzbeli ellátás</t>
  </si>
  <si>
    <t>882119</t>
  </si>
  <si>
    <t>Óvodáztatási támogatás</t>
  </si>
  <si>
    <t>882122</t>
  </si>
  <si>
    <t>Átmeneti segély</t>
  </si>
  <si>
    <t>882123</t>
  </si>
  <si>
    <t>Temetési segély</t>
  </si>
  <si>
    <t>882124</t>
  </si>
  <si>
    <t>Rendkívüli gyermekvédelmi támogatás</t>
  </si>
  <si>
    <t>882125</t>
  </si>
  <si>
    <t>882129</t>
  </si>
  <si>
    <t>Egyéb önkormányzati eseti pénzbeli ellátások</t>
  </si>
  <si>
    <t>882202</t>
  </si>
  <si>
    <t>Közgyógyellátás</t>
  </si>
  <si>
    <t>882203</t>
  </si>
  <si>
    <t>Köztemetés</t>
  </si>
  <si>
    <t>889942</t>
  </si>
  <si>
    <t>Felhalmozási célú pénzeszköz átadás</t>
  </si>
  <si>
    <t>890301</t>
  </si>
  <si>
    <t>Civil szervezetek működési támogatása</t>
  </si>
  <si>
    <t>890441</t>
  </si>
  <si>
    <t>890442</t>
  </si>
  <si>
    <t>910121</t>
  </si>
  <si>
    <t>Könyvtári állomány gyarapítása, nyilvántartása</t>
  </si>
  <si>
    <t>910212</t>
  </si>
  <si>
    <t>910123</t>
  </si>
  <si>
    <t>910502</t>
  </si>
  <si>
    <t>960302</t>
  </si>
  <si>
    <t>Köztmető-fenntartás és működtetés</t>
  </si>
  <si>
    <t xml:space="preserve">Dologi kiadások és egyéb folyó kiadások </t>
  </si>
  <si>
    <t>KIADÁSOK ÖSSZESEN</t>
  </si>
  <si>
    <t>3. sz. melléklet Röszke Község Önkormányzata  Képviselő-testületének 7/2014. (IV.30.) önkormányzati rendeletéhez</t>
  </si>
  <si>
    <t>(ezer Ft)</t>
  </si>
  <si>
    <t>MŰKÖDÉSI KÖLTSÉGVETÉS</t>
  </si>
  <si>
    <t>Kapott támogatás: önkormányzat költségvetési (működési) támogatása</t>
  </si>
  <si>
    <t>Kapott támogatás: felügyeleti szervtől kapott támogatás (működési)</t>
  </si>
  <si>
    <t>Kiegészítések, visszatérülések</t>
  </si>
  <si>
    <t>Működési célú átadott pénzeszközök</t>
  </si>
  <si>
    <t>FELHALMOZÁSI KÖLTSÉGVETÉS</t>
  </si>
  <si>
    <t>Felhalmozái kiadások és pénzügyi befektetések</t>
  </si>
  <si>
    <t>Közhatalmi bevétel: magánszemélyek kommunális adója</t>
  </si>
  <si>
    <t>Kapott támogatás: központosított előirányzatok (felhalmozási)</t>
  </si>
  <si>
    <t>Felhalmozási célú átadott pénzeszközök</t>
  </si>
  <si>
    <t>Értékesített tárgyi eszközök, imm.javak ÁFA befizetése</t>
  </si>
  <si>
    <t xml:space="preserve">Felhalmozási célú támogatási kölcsön visszatérülése </t>
  </si>
  <si>
    <t xml:space="preserve">Felhalmozási célú támogatási kölcsön nyújtása </t>
  </si>
  <si>
    <t>KÖLTSÉGVETÉSI BEVÉTELEK ÖSSZESEN</t>
  </si>
  <si>
    <t>KÖLTSÉGVETÉSI KIADÁSOK ÖSSZESEN</t>
  </si>
  <si>
    <t>Pénzkészlet január 1-én</t>
  </si>
  <si>
    <t>Pénzkészlet december 31-én</t>
  </si>
  <si>
    <t>Egyéb finanszírozási kiadások</t>
  </si>
  <si>
    <t>Pénzforgalom nélküli bevételek</t>
  </si>
  <si>
    <t>4. sz. melléklet Röszke Község Önkormányzata Képviselő-testületének 7/2014. (IV.30.) önkormányzati rendeletéhez</t>
  </si>
  <si>
    <t xml:space="preserve">Rendszeres szociális segély Szt. 37.§ (1) bek. a)-d) pontok szerint </t>
  </si>
  <si>
    <t>Foglalkoztatást helyettesítő támogatás a Szt. 35. § (1) bek. szerint</t>
  </si>
  <si>
    <t>Időskorúak járadéka Szt. 32/B § (1) bek.</t>
  </si>
  <si>
    <t>2012. január 1-je előtt megállapított, legkésőbb 2012. március 31-éig folyosított helyi lakásfenntartási támogatás, a Szt. 2011. december 1-jén hatályos 38. § (1) bek. c) pont szerint</t>
  </si>
  <si>
    <t>Adósságcsökkentési támogatás Szt. 55/A. § 1. bek. b) pont</t>
  </si>
  <si>
    <t>Óvodáztatási támogatás Gyvt. 20/C. §</t>
  </si>
  <si>
    <t>Rászorultságtól függő pénzbeli szociális, gyermekvédelmi ellátások összesen (1+…+20)</t>
  </si>
  <si>
    <t>Természetben nyújtott lakásfenntartási támogatás Szt. 47. § (1) bek. b) pont</t>
  </si>
  <si>
    <t>Természetben nyújtott rendszeres szociális segély Szt. 47. § (1) bek. a) pont</t>
  </si>
  <si>
    <t>Átmeneti segély Szt. 47. § (1) bek. c) pont</t>
  </si>
  <si>
    <t>Temetési segély Szt. 47. § (1) bek. d) pont</t>
  </si>
  <si>
    <t>Rendkívüli gyermekvédelmi támogatás Gyvt. 18. § (5) bek.</t>
  </si>
  <si>
    <t>Természetben nyújtott óvodáztatási támogatás Gyvt. 20/C.§(4)bek.</t>
  </si>
  <si>
    <t>Természetben nyújtott szociális ellátások összesen (22+…+33)</t>
  </si>
  <si>
    <t>Önkormányzatok által folyósított szociális, gyermekvédelmi ellátások összesen (21+34)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</si>
  <si>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</si>
  <si>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</si>
  <si>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Önkormányzat által folyósított ellátások összesen</t>
  </si>
  <si>
    <t>Társadalom-, szociálpolitikai és egyéb juttatás, támogatás (38+39)</t>
  </si>
  <si>
    <t>42.</t>
  </si>
  <si>
    <t>43.</t>
  </si>
  <si>
    <t>44.</t>
  </si>
  <si>
    <t>45.</t>
  </si>
  <si>
    <t>46.</t>
  </si>
  <si>
    <t>4. sz. melléklet Röszke Község Önkormányzatának Képviselő-testülete .../2007.(…….)Kt. Ör. rendeletéhez</t>
  </si>
  <si>
    <t>4. sz. melléklet Röszke Község Önkormányzatának Képviselő-testülete 2/2007.(II.14.)Kt. Ör. rendeletéhez</t>
  </si>
  <si>
    <t>Polgármesteri Hivatal</t>
  </si>
  <si>
    <t>Működési célú pénzeszközátvétel államháztartáson kívülről</t>
  </si>
  <si>
    <t>MŰKÖDÉSI BEVÉTELEK ÖSSZESEN (1+…+6)</t>
  </si>
  <si>
    <t>Felhalmozási célú támogatási kölcsön visszatérülése államháztartáson kívülről</t>
  </si>
  <si>
    <t>FELHALMOZÁSI BEVÉTELEK ÖSSZESEN (8+…+16)</t>
  </si>
  <si>
    <t>BEVÉTELEK ÖSSZESEN (7+17)</t>
  </si>
  <si>
    <t>Személyi juttatások összesen (1+2+3)</t>
  </si>
  <si>
    <t>Munkaadókat terhelő járulékok</t>
  </si>
  <si>
    <t>Egyéb folyó kiadások</t>
  </si>
  <si>
    <t>MŰKÖDÉSI KIADÁSOK ÖSSZESEN (4+…+11)</t>
  </si>
  <si>
    <t>FELHALMOZÁSI KIADÁSOK ÖSSZESEN (13+14)</t>
  </si>
  <si>
    <t>KIADÁSOK ÖSSZESEN (12+15)</t>
  </si>
  <si>
    <t>Önkormányzati finanszírozás</t>
  </si>
  <si>
    <t>Összesen (17+18):</t>
  </si>
  <si>
    <t>Általános Iskola</t>
  </si>
  <si>
    <t>Normatív hozzájárulások és támogatások</t>
  </si>
  <si>
    <t>Önkormányzati finanszírozás (működési)</t>
  </si>
  <si>
    <t>Önkormányzati finanszírozás (felhalmozási)</t>
  </si>
  <si>
    <t>MŰKÖDÉSI KIADÁSOK ÖSSZESEN (4+…+9)</t>
  </si>
  <si>
    <t>FELHALMOZÁSI KIADÁSOK ÖSSZESEN (11+…+13)</t>
  </si>
  <si>
    <t>KIADÁSOK ÖSSZESEN (10+14)</t>
  </si>
  <si>
    <t>Óvoda</t>
  </si>
  <si>
    <t>Művelődési Ház</t>
  </si>
  <si>
    <r>
      <t xml:space="preserve">Szociális intézmény, Röszke </t>
    </r>
    <r>
      <rPr>
        <sz val="9"/>
        <rFont val="Times New Roman"/>
        <family val="1"/>
      </rPr>
      <t>(tájékoztató jellegű, tényleges bevétel e költségvetési rendeletben nem szerepel)</t>
    </r>
  </si>
  <si>
    <t>Normatív támogatás</t>
  </si>
  <si>
    <t>Támogatásértékű működési bevételek (4 önkormányzattól)</t>
  </si>
  <si>
    <t>Támogatásértékű működési bevételek (Röszke K Önk-tól Tb finanszírozás)</t>
  </si>
  <si>
    <t>Felügyeleti szervtől kapott támogatás (felhalmozási)</t>
  </si>
  <si>
    <t>FELHALMOZÁSI BEVÉTELEK ÖSSZESEN (8+…+10)</t>
  </si>
  <si>
    <t>BEVÉTELEK ÖSSZESEN (7+11)</t>
  </si>
  <si>
    <t>5. sz. melléklet Röszke Község Önkormányzata Képviselő-testületének 7/2014. (IV.30.) önkormányzati rendeletéhez</t>
  </si>
  <si>
    <t>Megnevezés</t>
  </si>
  <si>
    <t>Támogatás vagy átvett</t>
  </si>
  <si>
    <t>Saját</t>
  </si>
  <si>
    <t>Összeg</t>
  </si>
  <si>
    <t>eredeti előirányzat</t>
  </si>
  <si>
    <t>módosított előirányzat</t>
  </si>
  <si>
    <t>Járda felújítás eng.tervdokumentáció</t>
  </si>
  <si>
    <t>Utak felújítása</t>
  </si>
  <si>
    <t>Műv.ház kiállítóhely tervek</t>
  </si>
  <si>
    <t>Felújítások összesen (1+…+8)</t>
  </si>
  <si>
    <t>Falukemence építése</t>
  </si>
  <si>
    <t>ÚMVP-Leader</t>
  </si>
  <si>
    <t>Tanyafejlesztés - tárgyi eszköz beszerzés</t>
  </si>
  <si>
    <t>Szabadidőpark</t>
  </si>
  <si>
    <t>Ford mikrobusz beszerzése</t>
  </si>
  <si>
    <t>Üzletrész vásárlás</t>
  </si>
  <si>
    <t>fűnyíró traktor beszerzése</t>
  </si>
  <si>
    <t>Téli közfoglalk.</t>
  </si>
  <si>
    <t>Beruházások összesen (1+…+8)</t>
  </si>
  <si>
    <t>Felhalmozások összesen</t>
  </si>
  <si>
    <t>6. sz. melléklet Röszke Község Önkormányzata Képviselő-testületének 7/2014. (IV.30.) önkormányzati rendeletéhez</t>
  </si>
  <si>
    <t>Támogatásértékű működési kiadás helyi önkormányzatoknak és költségvetési szerveinek (részletezés lsd.: lent)</t>
  </si>
  <si>
    <t xml:space="preserve">Támogatásértékű működési kiadás összesen </t>
  </si>
  <si>
    <t>Támogatásértékű működési kiadások részletezve</t>
  </si>
  <si>
    <t>Domaszék Önkormányzat (ÁMK: óvoda, bölcsőde))</t>
  </si>
  <si>
    <t>Domaszék Röszke Intézményfenntartó Társulás (ált. isk. működtetés)</t>
  </si>
  <si>
    <t>Domaszék Község Önkormányzata 2012. évi elszámolása</t>
  </si>
  <si>
    <t>Működési célú pénzeszközátadás részletezve</t>
  </si>
  <si>
    <t>Röszkei Kaláka Egyesület</t>
  </si>
  <si>
    <t xml:space="preserve">Egészségvédő Egyesület </t>
  </si>
  <si>
    <t>Röszkei Hagyományőrző Nyugdíjas Klub</t>
  </si>
  <si>
    <t>Őszirózsák Nyugdíjas Klub</t>
  </si>
  <si>
    <t>Röszkei Gyermek- és Ifjúsági Önkormányzat</t>
  </si>
  <si>
    <t xml:space="preserve">10. </t>
  </si>
  <si>
    <t>Domaszék-Röszke Szennyvíztisztító Társulás</t>
  </si>
  <si>
    <t>Működési célú pénzeszközátadás államháztartáson kívülre (1+…+8)</t>
  </si>
  <si>
    <t xml:space="preserve">Támogatásértékű felhalmozási kiadás összesen </t>
  </si>
  <si>
    <t>Beruházási célú pée.átadás nonprofit szervezetnek</t>
  </si>
  <si>
    <t>Támogatásértékű felhalmozási kiadások részletezve</t>
  </si>
  <si>
    <t xml:space="preserve">Tisza-Maros Ivóvízminőség-javító Önkormányzati Társulás </t>
  </si>
  <si>
    <t>Domaszék-Röszke Szennyvíztisztító Fejlesztési Társulás</t>
  </si>
  <si>
    <t>Kerékpárút építése</t>
  </si>
  <si>
    <t>Rendezvénysátor beszerzése</t>
  </si>
  <si>
    <t>KEOP 1.1.1/B/10 Szeged</t>
  </si>
  <si>
    <t>7. sz. melléklet Röszke Község Önkormányzata Képviselő-testületének 7/2014. (IV.30.) önkormányzati rendeletéhez</t>
  </si>
  <si>
    <t>Támogatásértékű működési bevétel fejezeti kezelésű előirányzattól hazai programokra (részletezés: lsd.: lent)</t>
  </si>
  <si>
    <t xml:space="preserve">Támogatásértékű működési bevétel fejezeti kezelésű előirányzattól EU-s programokra </t>
  </si>
  <si>
    <t xml:space="preserve">Támogatásértékű működési bevétel helyi önkormányzatoktól és költségvetési szerveitől </t>
  </si>
  <si>
    <t>Támogatásértékű működési bevételek részletezve</t>
  </si>
  <si>
    <t xml:space="preserve">TÁMOP </t>
  </si>
  <si>
    <t>Tanyafejlesztés</t>
  </si>
  <si>
    <t>Integrált Közösségi Szolgáltató Tér</t>
  </si>
  <si>
    <t>Támogatásértékű működési bevétel fejezeti kezelésű előirányzattól hazai programokra összesen</t>
  </si>
  <si>
    <t xml:space="preserve">1. </t>
  </si>
  <si>
    <t xml:space="preserve">Támogatásértékű felhalmozási fe.kez.hazai programokra </t>
  </si>
  <si>
    <t xml:space="preserve">Felhalmozási célú pénzeszközátvétel államháztartáson kívülről </t>
  </si>
  <si>
    <t>Támogatásértékű felhalmozási bevételek részletezve</t>
  </si>
  <si>
    <t>Szabadidőpark ÚMVP</t>
  </si>
  <si>
    <t>Falukemence ÚMVP</t>
  </si>
  <si>
    <t>Tanyafejlesztés-TE beszerzés ÚMVP</t>
  </si>
  <si>
    <t>8. sz. melléklet Röszke Község Önkormányzata Képviselő-testületének 7/2014. (IV.30.) önkormányzati rendeletéhez</t>
  </si>
  <si>
    <t>Beruházás megnevezése</t>
  </si>
  <si>
    <t>Forrás megnevezése</t>
  </si>
  <si>
    <t>Lejárat dátuma</t>
  </si>
  <si>
    <t>2013.</t>
  </si>
  <si>
    <t>2014.</t>
  </si>
  <si>
    <t>2015.</t>
  </si>
  <si>
    <t>2016.</t>
  </si>
  <si>
    <t>2017. és azt követően lejáratig</t>
  </si>
  <si>
    <t>9. sz. melléklet Röszke Község Önkormányzata Képviselő-testületének 7/2014. (IV.30.) önkormányzati rendeletéhez</t>
  </si>
  <si>
    <t xml:space="preserve">eredeti </t>
  </si>
  <si>
    <t>módosított</t>
  </si>
  <si>
    <t>tény</t>
  </si>
  <si>
    <t>Irányító szerv alá tartozó költségvetési szervnek folyósított működési támogatás</t>
  </si>
  <si>
    <t>Működési célú támogatásértékű kiadások, egyéb támogatások</t>
  </si>
  <si>
    <t>Államháztaráson kívülre végleges működési pénzeszközátadások</t>
  </si>
  <si>
    <t>Felújítás</t>
  </si>
  <si>
    <t>Felhalmozási kiadások</t>
  </si>
  <si>
    <t>Felhalmozási célú támogatásértékű kiadások, egyéb támogatások</t>
  </si>
  <si>
    <t>Államháztaráson kívülre végleges felhalmozási pénzeszközátadások</t>
  </si>
  <si>
    <t>Egyéb intézményi felhalmozási kiadások</t>
  </si>
  <si>
    <t>Tartalékok</t>
  </si>
  <si>
    <t>KÖLTSÉGVETÉSI PÉNZFORGALMI KIADÁSOK ÖSSZESEN</t>
  </si>
  <si>
    <t xml:space="preserve">FINANSZÍROZÁSI KIADÁSOK </t>
  </si>
  <si>
    <t>PÉNZFORGALMI KIADÁSOK</t>
  </si>
  <si>
    <t>Kiegyenlítő, függő, átfutó kiadások</t>
  </si>
  <si>
    <t>Működési célú támogatásértékű bevételek, egyéb támogatások</t>
  </si>
  <si>
    <t>Államháztartáson kívülről végleges működési pénzeszköz átvétel</t>
  </si>
  <si>
    <t>Felhalmozási és tőke jellegű bevétel</t>
  </si>
  <si>
    <t>28-ból önkormányzati sajátos felhalmozási és tőkebevételei</t>
  </si>
  <si>
    <t>Felhalmozási célú támogatásértékű bevételek, egyéb támogatások</t>
  </si>
  <si>
    <t>Államháztartáson kívülről végleges felhalmozási pénzeszköz átvétel</t>
  </si>
  <si>
    <t>Támogatások, kiegészítések</t>
  </si>
  <si>
    <t>32-ből önkormányzatok költségvetési támogatása</t>
  </si>
  <si>
    <t xml:space="preserve">Kapott támogatás: felügyeleti szervtől kapott támogatás </t>
  </si>
  <si>
    <t>Hosszú lejáratú kölcsönök visszatérülése</t>
  </si>
  <si>
    <t>Rövid lejáratú kölcsönök visszatérülése</t>
  </si>
  <si>
    <t>KÖLTSÉGVETÉSI PÉNZFORGALMI BEVÉTELEK ÖSSZESEN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</si>
  <si>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</si>
  <si>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</si>
  <si>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</si>
  <si>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</si>
  <si>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FINANSZÍROZÁSI BEVÉTELEK ÖSSZESEN</t>
  </si>
  <si>
    <t>PÉNZFORGALMI BEVÉTELEK</t>
  </si>
  <si>
    <t>Továbbadási (lebonyolítási) célú bevételek</t>
  </si>
  <si>
    <t>Kiegyenlítő, függő, átfutó bevételek</t>
  </si>
  <si>
    <t>10. sz. melléklet Röszke Község Önkormányzata Képviselő-testületének 7/2014. (IV.30.) önkormányzati rendeletéhez</t>
  </si>
  <si>
    <t>EGYSZERŰSÍTETT MÉRLEG</t>
  </si>
  <si>
    <t>ESZKÖZÖK</t>
  </si>
  <si>
    <t>Előző év</t>
  </si>
  <si>
    <t>Tárgy év</t>
  </si>
  <si>
    <t>A</t>
  </si>
  <si>
    <t>Befektetett eszközök összesen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</si>
  <si>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</si>
  <si>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</si>
  <si>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</si>
  <si>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</si>
  <si>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</si>
  <si>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</si>
  <si>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</si>
  <si>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</si>
  <si>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</t>
  </si>
  <si>
    <t>Forgóeszközök összesen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</si>
  <si>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</si>
  <si>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</si>
  <si>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</si>
  <si>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</si>
  <si>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</si>
  <si>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</si>
  <si>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ESZKÖZÖK ÖSSZESEN</t>
  </si>
  <si>
    <t>FORRÁSOK</t>
  </si>
  <si>
    <t>D</t>
  </si>
  <si>
    <t>Saját tőke összesen</t>
  </si>
  <si>
    <t>Tartós tőke</t>
  </si>
  <si>
    <t>Tökeváltozások</t>
  </si>
  <si>
    <t>Értékelési tartalék</t>
  </si>
  <si>
    <t>E</t>
  </si>
  <si>
    <t>Tartalékok összesen</t>
  </si>
  <si>
    <t>Költségvetési tartalékok</t>
  </si>
  <si>
    <t>Vállalkozási tartalékok</t>
  </si>
  <si>
    <t>F</t>
  </si>
  <si>
    <t>Kötelezettségek összesen</t>
  </si>
  <si>
    <t>Hosszúlejáratú kötelezettségek</t>
  </si>
  <si>
    <t>Rövidlejáratú kötelezettségek</t>
  </si>
  <si>
    <t>Egyéb passzív pénzügyi elszámolások</t>
  </si>
  <si>
    <t>FORRÁSOK ÖSSZEN</t>
  </si>
  <si>
    <t>11. sz. melléklet Röszke Község Önkormányzata Képviselő-testületének 7/2014. (IV.30.) önkormányzati rendeletéhez</t>
  </si>
  <si>
    <t>Röszke Község Önkormányzat kötelezettségvállalásai</t>
  </si>
  <si>
    <t>Adós</t>
  </si>
  <si>
    <t>Hitel lejárata</t>
  </si>
  <si>
    <t>Összeg (eFt)</t>
  </si>
  <si>
    <t>I. Készfizető kezességvállalásai (aláírt szerződések alapján)</t>
  </si>
  <si>
    <t>12. sz. melléklet Röszke Község Önkormányzata Képviselő-testületének 7/2014. (IV.30.) önkormányzati rendeletéhez</t>
  </si>
  <si>
    <t>I. Közvetett támogatások</t>
  </si>
  <si>
    <t>Adatok: Ft-ban</t>
  </si>
  <si>
    <t>2013. évben a kommunális adókedvezményben részesültek száma</t>
  </si>
  <si>
    <t>38 fő, a mentesség összértéke</t>
  </si>
  <si>
    <t>2013. évben teljes adómentesség (70 éven felüli, egyedülálló)</t>
  </si>
  <si>
    <t xml:space="preserve">A fent megjelölt személyek szociális és jövedelmi viszonyaik alapján mentesülnek a  helyi adó megfizetése alól a 14/2011. (XII.14.) Kt rendelet 1. § alapján. </t>
  </si>
  <si>
    <t>II. 2013. évben a helyi adók kivetésének alakulása</t>
  </si>
  <si>
    <t>Adónem</t>
  </si>
  <si>
    <t>Adózók száma</t>
  </si>
  <si>
    <t>Adótárgyak száma</t>
  </si>
  <si>
    <t>Kivetett adó (Ft)</t>
  </si>
  <si>
    <t>Utalás saját költségvetésnek (Ft)</t>
  </si>
  <si>
    <t>Idegenforgalmi adó</t>
  </si>
  <si>
    <t>Helyi iparűzési adó</t>
  </si>
  <si>
    <t>III. 2013. évben a gépjárműadó kivetésének alakulása</t>
  </si>
  <si>
    <t>Utalás saját költségvetésnek (Ft)      40 %</t>
  </si>
  <si>
    <t>13. sz. melléklet Röszke Község Önkormányzata Képviselő-testületének 7/2014. (IV.30.) önkormányzati rendeletéhez</t>
  </si>
  <si>
    <t>MEGNEVEZÉS</t>
  </si>
  <si>
    <t>ELŐZŐ ÉV</t>
  </si>
  <si>
    <t>TÁRGYÉV</t>
  </si>
  <si>
    <t>Záró pénzkészlet</t>
  </si>
  <si>
    <t>Egyéb aktív és passzív pü-i elszámolások összevont záróegyenlege</t>
  </si>
  <si>
    <t>Előző években képzett tartalékok maradványa</t>
  </si>
  <si>
    <t>Vállalkozási tevékenység pénzforgalmi eredménye</t>
  </si>
  <si>
    <t>Tárgyévi helyesbített pénzmaradvány</t>
  </si>
  <si>
    <t>Finanszírozásból származó korrekciók</t>
  </si>
  <si>
    <t>Pénzmaradványt terhelő elvonások</t>
  </si>
  <si>
    <t>Vállalkozási tevékenység eredményéből alaptevékenység ellátására felhasznált össze</t>
  </si>
  <si>
    <t>Költségvetési pénzmaradványt külön jogszabály alapján mód. tétel</t>
  </si>
  <si>
    <t>MÓDOSÍTOTT PÉNZMARADVÁNY</t>
  </si>
  <si>
    <t>10-ből egészségbiztosítási alapból folyósított pénzeszköz maradvány</t>
  </si>
  <si>
    <t>10-ből kötelezettséggel terhelt pénzmaradvány</t>
  </si>
  <si>
    <t>10-ből szabad pénzmaradvány</t>
  </si>
  <si>
    <t>14. sz. mellékletRöszke Község Önkormányzata Képviselő-testületének 7/2014. (IV.30.) önkormányzati rendeletéhez</t>
  </si>
  <si>
    <t>(Immateriális javak, Tárgyi eszközök és Befektetett pénzügyi eszközök)</t>
  </si>
  <si>
    <t>Bruttó érték</t>
  </si>
  <si>
    <t>Értékcsökkenés</t>
  </si>
  <si>
    <t>Nettó érték</t>
  </si>
  <si>
    <t>Ingatlanok</t>
  </si>
  <si>
    <t>Gépek, berendezések, felszerelések</t>
  </si>
  <si>
    <t>Járművek</t>
  </si>
  <si>
    <t>Átadott eszközök</t>
  </si>
  <si>
    <t>Beruházások</t>
  </si>
  <si>
    <t>I.    Immateriális javak</t>
  </si>
  <si>
    <t>II.  Tárgyi eszközök</t>
  </si>
  <si>
    <t>III. Befektetett pénzügyi eszközök</t>
  </si>
  <si>
    <t xml:space="preserve">       Részesedések</t>
  </si>
  <si>
    <t>ebből:</t>
  </si>
  <si>
    <t>Móra Tourist Kft.</t>
  </si>
  <si>
    <t>Szeged Kistérségi Társulás</t>
  </si>
  <si>
    <t xml:space="preserve">Tisza-Maros Víziközmű Kft </t>
  </si>
  <si>
    <t>Röszkei Közétk. Kht.</t>
  </si>
  <si>
    <t>Déli Napfény Kft</t>
  </si>
  <si>
    <t>Alföldvíz Zrt.</t>
  </si>
  <si>
    <t xml:space="preserve">       Tartósan adott kölcsönök (ifjú házasok, Déli Napfény Kft)</t>
  </si>
  <si>
    <t>IV. Üzemeltetésre átadott eszközök</t>
  </si>
  <si>
    <t>14/A. sz. melléklet Röszke Község Önkormányzata Képviselő-testületének 7/2014. (IV.30.) önkormányzati rendeletéhez</t>
  </si>
  <si>
    <t>Főkönyvi szám</t>
  </si>
  <si>
    <t>Főkönyvi szám megnevezés</t>
  </si>
  <si>
    <t>Db</t>
  </si>
  <si>
    <t>Bruttó</t>
  </si>
  <si>
    <t>ÉCS</t>
  </si>
  <si>
    <t>Nettó</t>
  </si>
  <si>
    <t>Ing:Földterületek,FképTelen, KNVT</t>
  </si>
  <si>
    <t>Ing:Földterületek,Korl.fkép.</t>
  </si>
  <si>
    <t>Ing:Földterületek,F.képes</t>
  </si>
  <si>
    <t>Ing:Lakótelkek,FképTelen, NgSzKJ</t>
  </si>
  <si>
    <t>Ing:Lakótelkek,Korl.fkép.</t>
  </si>
  <si>
    <t>Ing:Lakótelkek,F.képes</t>
  </si>
  <si>
    <t>Ing:Egyéb telkek,Korl.fkép.</t>
  </si>
  <si>
    <t>Ing:Egyéb telkek,F.képes</t>
  </si>
  <si>
    <t>Ing:Egyéb épületek,FképTelen, KNVT</t>
  </si>
  <si>
    <t>Ing:Egyéb épületek,Korl.fkép.</t>
  </si>
  <si>
    <t>Ing:Egyéb épületek,F.képes</t>
  </si>
  <si>
    <t>Ing:Lakóép.(lakás),Korl.fkép.</t>
  </si>
  <si>
    <t>Ing:Lakóép.(lakás),F.képes</t>
  </si>
  <si>
    <t>Ing:Építmény:Ültetvény,F.képes</t>
  </si>
  <si>
    <t>Ing:Építmény:Erdők,F.képes</t>
  </si>
  <si>
    <t>Ing:Építmény:Egyéb,FképTelen, KNVT</t>
  </si>
  <si>
    <t>Ing:Építmény:Egyéb,Korl.fkép.</t>
  </si>
  <si>
    <t>Ing:Építmény:Egyéb,F.képes</t>
  </si>
  <si>
    <t>Ing:Építmény:Egyéb,Nullára leírt,FképTelen, KNVT</t>
  </si>
  <si>
    <t>Ing:Építmény:Egyéb,Nullára leírt,Korl.fkép.</t>
  </si>
  <si>
    <t>Imm:Vagyoni ért.jogok,Korl.fkép.</t>
  </si>
  <si>
    <t>Imm:Szellemi termékék,F.képes</t>
  </si>
  <si>
    <t>Imm:Szellemi termékék,Nullára leírt,Korl.fkép.</t>
  </si>
  <si>
    <t>Imm:Szellemi termékék,Nullára leírt,F.képes</t>
  </si>
  <si>
    <t>Ing:Építmény,Beruházás,Korl.fkép.,Idegen kivitelez.</t>
  </si>
  <si>
    <t>Gép:Ügyvitel és szám.,Korl.fkép.</t>
  </si>
  <si>
    <t>Gép:Ügyvitel és szám.,F.képes</t>
  </si>
  <si>
    <t>Gép:Egyéb gépek,ber,f.,Korl.fkép.</t>
  </si>
  <si>
    <t>Gép:Egyéb gépek,ber,f.,F.képes</t>
  </si>
  <si>
    <t>Gép:Képzőművészeti a.,F.képes</t>
  </si>
  <si>
    <t>Gép:Hangszerek,F.képes</t>
  </si>
  <si>
    <t>Gép:Ügyvitel és szám.,Nullára leírt,Korl.fkép.</t>
  </si>
  <si>
    <t>Gép:Ügyvitel és szám.,Nullára leírt,F.képes</t>
  </si>
  <si>
    <t>Gép:Egyéb gépek,ber,f.,Nullára leírt,F.képes</t>
  </si>
  <si>
    <t>Gép:Járművek,F.képes</t>
  </si>
  <si>
    <t>Gép:Járművek,Nullára leírt,F.képes</t>
  </si>
  <si>
    <t>Üz:Gépek,ber.,felsz.,Korl.fkép.</t>
  </si>
  <si>
    <t>Üz:Gépek,ber.,felsz.,F.képes</t>
  </si>
  <si>
    <t>Üz:Járművek,F.képes</t>
  </si>
  <si>
    <t>Üz:Imm.jav.,Nullára leírt,Korl.fkép.</t>
  </si>
  <si>
    <t>Üz:Gépek,ber.,felsz.,Nullára leírt,Korl.fkép.</t>
  </si>
  <si>
    <t>Üz:Gépek,ber.,felsz.,Nullára leírt,F.képes</t>
  </si>
  <si>
    <t>6. sz. melléklet Röszke Község Önkormányzatának Képviselő-testülete .../2007.(…….)Kt. Ör. rendeletéhez</t>
  </si>
  <si>
    <t>7. sz. melléklet Röszke Község Önkormányzatának Képviselő-testülete 2/2007.(II.14.)Kt. Ör. rendeletéhez</t>
  </si>
  <si>
    <t>Me.: eFt</t>
  </si>
  <si>
    <t>Működési célú támogatási kölcsön nyújtása államháztartáson belülre</t>
  </si>
  <si>
    <t>Működési célú támogatási kölcsön nyújtása államháztartáson kívülre</t>
  </si>
  <si>
    <t>Működési célú támogatási kölcsön törlesztése államháztartáson belülre</t>
  </si>
  <si>
    <t>Likviditási célú hitel törlesztése pénzügyi vállalkozásnak</t>
  </si>
  <si>
    <t>Felhalmozási célú támogatási kölcsön nyújtása államháztartáson belülre</t>
  </si>
  <si>
    <t>Felhalmozási célú támogatási kölcsön nyújtása államháztartáson kívülre</t>
  </si>
  <si>
    <t>Felhalmozási célú támogatási kölcsön törlesztése államháztartáson belülre</t>
  </si>
  <si>
    <t>Hosszú lejáratú hitelek visszafizetése (törlesztése) pénzügyi vállalkozásoknak</t>
  </si>
  <si>
    <t>Rövid lejáratú hitelek visszafizetése (törlesztése) pénzügyi vállalkozásnak</t>
  </si>
  <si>
    <t>7. sz. melléklet Röszke Község Önkormányzatának Képviselő-testülete .../2007.(…….)Kt. Ör. rendeletéhez</t>
  </si>
  <si>
    <t>8. sz. melléklet Röszke Község Önkormányzatának Képviselő-testülete 2/2007.(II.14.)Kt. Ör. rendeletéhez</t>
  </si>
  <si>
    <t>../2007.(VI.06.)Kt.Ör.</t>
  </si>
  <si>
    <t>…/2007.(……)Kt.Ör.</t>
  </si>
  <si>
    <t>2007.</t>
  </si>
  <si>
    <t>2008.</t>
  </si>
  <si>
    <t>2009.</t>
  </si>
  <si>
    <t>WORD dokumentumban</t>
  </si>
  <si>
    <t>10. sz. melléklet Röszke Község Képviselő-testülete …/2007. (………….) Kt. Ör. rendeléthez</t>
  </si>
  <si>
    <t>10. sz. melléklet Röszke Község Képviselő-testülete 2/2007. (II.14.) Kt. Ör. rendeléthez</t>
  </si>
  <si>
    <t>2007. évre a kommunális adó kedvezéményben részesülők várható száma a 2006-os adatok alapulvételével, amennyiben a kedvezményben részesülők száma, s a kedvezmény mértéke nem változik:</t>
  </si>
  <si>
    <t>71 fő, a mentesség összértéke:</t>
  </si>
  <si>
    <t>408 650 Ft</t>
  </si>
  <si>
    <t>2006-ban teljes adómentsség (70 éven felüli, egyedülálló)</t>
  </si>
  <si>
    <t>105 600 Ft</t>
  </si>
  <si>
    <t>Az a) pontban megjelölt személyek szociális és jövedelmi viszonyaik alapján mentesülnek a helyi adó megfizetése alól a 8/1991.(XII.12.) KT. rendelet 5 § (1) bekezdése alapján.</t>
  </si>
  <si>
    <t>sorsz</t>
  </si>
  <si>
    <t>Műv Ház</t>
  </si>
  <si>
    <t>Önkormányzat összesen</t>
  </si>
  <si>
    <t>853211</t>
  </si>
  <si>
    <t>ÁFA-bevételek, visszatérülések (15+…+18)</t>
  </si>
  <si>
    <t>Hozam és kamatbevételek összesen (20+21+22)</t>
  </si>
  <si>
    <t>Működési célú pénzeszközátvétel államháztartáson kívülről (24+…+29)</t>
  </si>
  <si>
    <t>INTÉZMÉNYI MŰKÖDÉSI BEVÉTELEK ÖSSZESEN (4+14+19+23+30)</t>
  </si>
  <si>
    <t>sorsz.</t>
  </si>
  <si>
    <t>452025</t>
  </si>
  <si>
    <t>551414</t>
  </si>
  <si>
    <t>Felhalmozási célú pénzeszközátvétel államháztartáson kívülről (16+…+20)</t>
  </si>
  <si>
    <t>Felhalmozási és tőke jellegű bevételek (9+15+21)</t>
  </si>
  <si>
    <t>Iskola</t>
  </si>
  <si>
    <t>önkornányzat összesen</t>
  </si>
  <si>
    <t>751845</t>
  </si>
  <si>
    <t>szakfeladat</t>
  </si>
  <si>
    <t>összesen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</si>
  <si>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</si>
  <si>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</si>
  <si>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</si>
  <si>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</si>
  <si>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(1+…+4)</t>
  </si>
  <si>
    <t>Önkormányzatok költségvetési támogatása</t>
  </si>
  <si>
    <t>Támogatásértékű működési bevétel társadalombiztosítási alapból</t>
  </si>
  <si>
    <t>Támogatásértékű működési bevétel összesen (7+…+13)</t>
  </si>
  <si>
    <t>Támogatásértékű felhalmozási bevétel fejezeti kezelésű előirányzattól</t>
  </si>
  <si>
    <t>Támogatásértékű felhalmozási bevételek összesen (15+…+20)</t>
  </si>
  <si>
    <t>Támogatásértékű bevételek összesen (14+21)</t>
  </si>
  <si>
    <t>Előző évi központi költségvetési kiegészítések, visszatérülések</t>
  </si>
  <si>
    <t>Előző évi egyéb költésgvetési kiegészítések, visszatérülések</t>
  </si>
  <si>
    <t>Előző évi előirányzat-maradvány, pénzmaradvány átvétel</t>
  </si>
  <si>
    <t>Kiegészítések, visszatérülések (23+…+25)</t>
  </si>
  <si>
    <t>Támogatások, támogatásértékű bevételek, kiegészítések összesen (5+6+22+26)</t>
  </si>
  <si>
    <t>Hitelek, értékpapírok, támogatási kölcsönök visszatérülése és igénybevétele, pénzforgalom nélküli bevételek, függő, átfutó, kiegyenlítő, illetve továbbadási (lebonyolítási) célú bevételek</t>
  </si>
  <si>
    <t>Működési célú támogatási kölcsön visszatérülése államháztartáson belülről</t>
  </si>
  <si>
    <t>Felhalmozási célú támogatási kölcsön visszatérülése államháztartáson belülről</t>
  </si>
  <si>
    <t>Támogatási kölcsönök visszatérülése államháztartáson belülről (1+2)</t>
  </si>
  <si>
    <t>Működési célú támogatási kölcsön visszatérülése államháztartáson kívülről</t>
  </si>
  <si>
    <t>Támogatási kölcsönök visszatérülése államháztartáson kívülről (4+5)</t>
  </si>
  <si>
    <t>Működési célú támogatási kölcsön igénybevétele államháztartáson belülről</t>
  </si>
  <si>
    <t>Felhalmozási célú támogatási kölcsön igénybevétele államháztartáson belülről</t>
  </si>
  <si>
    <t>Támogatási kölcsönök igénybevétele államháztartáson belülről (7+8)</t>
  </si>
  <si>
    <t>Támogatási kölcsönök visszatérülése és igénybevétele összesen (3+6+9)</t>
  </si>
  <si>
    <t>Előző évi előirányzat-maradvány, pénzmaradvány igénybevétele</t>
  </si>
  <si>
    <t>Előző évi vállalkozási eredmény igénybevétele</t>
  </si>
  <si>
    <t>Alap- és vállalkozási tevékenység közötti elszámolások</t>
  </si>
  <si>
    <t>Pénzforgalom nélküli bevételek (11+…+13)</t>
  </si>
  <si>
    <t>Rövid lejáratú hitelek felvétele pénzügyi vállalkozásoktól</t>
  </si>
  <si>
    <t>Rövid lejáratú hitelfelvétel egyéb belföldi forrásból</t>
  </si>
  <si>
    <t>Hosszú lejáratú hitelfelvétel egyéb belföldi forrásból</t>
  </si>
  <si>
    <t>Hitelfelvétel államháztartáson kívülről (15+…+19)</t>
  </si>
  <si>
    <t>Likviditási célú hitel felvétele központi költségvetéstől</t>
  </si>
  <si>
    <t>Hitelfelvétel más alaptól</t>
  </si>
  <si>
    <t>Hitelfelvétel államháztartáson belülről (21+22)</t>
  </si>
  <si>
    <t>Belföldi hitelek felvétele (20+23)</t>
  </si>
  <si>
    <t>Forgatási célú értékpapírok értékesítése</t>
  </si>
  <si>
    <t>Forgatási célú értékpapírok kibocsátása</t>
  </si>
  <si>
    <t>Befektetési célú belföldi értékpapírok kibocsátása</t>
  </si>
  <si>
    <t>Belföldi értékpapírok bevételei (25+…+27)</t>
  </si>
  <si>
    <t>Belföldi hitelműveletek bevételei (24+28)</t>
  </si>
  <si>
    <t>Hosszú lejáratú külföldi értékpapírok kibocsátása</t>
  </si>
  <si>
    <t>Hitelfelvétel nemzetközi fejlesztési szervezetektől</t>
  </si>
  <si>
    <t>Hitelfelvétel kormányoktól</t>
  </si>
  <si>
    <t>Hitelfelvétel külföldi pénzintézetektől</t>
  </si>
  <si>
    <t>Hitelfelvétel egyéb külföldi hitelezőtől</t>
  </si>
  <si>
    <t>Külföldi finanszírozás bevételei (30+…+34)</t>
  </si>
  <si>
    <t>Finanszírozási bevételek összesen (29+35)</t>
  </si>
  <si>
    <t>Továbbadási (lebonyolítási) célú működési bevétel központi költségvetési szervtől</t>
  </si>
  <si>
    <t>Továbbadási (lebonyolítási) célú működési bevétel fejezeti kezelésű előirányzattól</t>
  </si>
  <si>
    <t>Továbbadási (lebonyolítási) célú működési bevétel társadalombiztosítási alaptól</t>
  </si>
  <si>
    <t>Továbbadási (lebonyolítási) célú működési bevétel elkülönített állami pénzalaptól</t>
  </si>
  <si>
    <t>Továbbadási (lebonyolítási) célú működési bevétel helyi önkormányzatoktól és költségvetési szerveiktől</t>
  </si>
  <si>
    <t>Továbbadási (lebonyolítási) célú működési bevétel többcélú kistérségi társulástól</t>
  </si>
  <si>
    <t>Továbbadási (lebonyolítási) célú működési bevétel összesen (37+…+42)</t>
  </si>
  <si>
    <t>Továbbadási (lebonyolítási) célú felhalmozási bevétel központi költségvetési szervtől</t>
  </si>
  <si>
    <t>Továbbadási (lebonyolítási) célú felhalmozási bevétel fejezeti kezelésű előirányzattól</t>
  </si>
  <si>
    <t>Továbbadási (lebonyolítási) célú felhalmozási bevétel társadalombiztosítási alaptól</t>
  </si>
  <si>
    <t>47.</t>
  </si>
  <si>
    <t>Továbbadási (lebonyolítási) célú felhalmozási bevétel elkülönített állami pénzalaptól</t>
  </si>
  <si>
    <t>48.</t>
  </si>
  <si>
    <t>Továbbadási (lebonyolítási) célú felhalmozási bevétel helyi önkormányzatoktól és költségvetési szerveiktől</t>
  </si>
  <si>
    <t>49.</t>
  </si>
  <si>
    <t>Továbbadási (lebonyolítási) célú felhalmozási bevétel többcélú kistérségi társulástól</t>
  </si>
  <si>
    <t>50.</t>
  </si>
  <si>
    <t>Továbbadási (lebonyolítási) célú felhalmozási bevétel összesen (44+…+49)</t>
  </si>
  <si>
    <t>51.</t>
  </si>
  <si>
    <t>Továbbadási (lebonyolítási) célú bevétel államháztartáson belülről összesen (43+50)</t>
  </si>
  <si>
    <t>52.</t>
  </si>
  <si>
    <t>Továbbadási (lebonyolítási) célú működési bevétel vállalkozásoktól</t>
  </si>
  <si>
    <t>53.</t>
  </si>
  <si>
    <t>Továbbadási (lebonyolítási) célú működési bevétel háztartásoktól</t>
  </si>
  <si>
    <t>54.</t>
  </si>
  <si>
    <t>Továbbadási (lebonyolítási) célú működési bevétel non-profit szervezetektől</t>
  </si>
  <si>
    <t>55.</t>
  </si>
  <si>
    <t>Továbbadási (lebonyolítási) célú működési bevétel külföldről</t>
  </si>
  <si>
    <t>56.</t>
  </si>
  <si>
    <t>Továbbadási (lebonyolítási) célú működési bevétel összesen (52+…+55)</t>
  </si>
  <si>
    <t>57.</t>
  </si>
  <si>
    <t>Továbbadási (lebonyolítási) célú felhalmozási bevétel vállalkozásoktól</t>
  </si>
  <si>
    <t>58.</t>
  </si>
  <si>
    <t>Továbbadási (lebonyolítási) célú felhalmozási bevétel háztartásoktól</t>
  </si>
  <si>
    <t>59.</t>
  </si>
  <si>
    <t>Továbbadási (lebonyolítási) célú felhalmozási bevétel non-profit szervezetektől</t>
  </si>
  <si>
    <t>60.</t>
  </si>
  <si>
    <t>Továbbadási (lebonyolítási) célú felhalmozási bevétel külföldről</t>
  </si>
  <si>
    <t>61.</t>
  </si>
  <si>
    <t>Továbbadási (lebonyolítási) célú felhalmozási bevétel összesen (57+60)</t>
  </si>
  <si>
    <t>62.</t>
  </si>
  <si>
    <t>Továbbadási (lebonyolítási) célú bevétel államháztartáson kívülről összesen (56+61)</t>
  </si>
  <si>
    <t>63.</t>
  </si>
  <si>
    <t>Függő bevétel</t>
  </si>
  <si>
    <t>64.</t>
  </si>
  <si>
    <t>Átfutó bevételek</t>
  </si>
  <si>
    <t>65.</t>
  </si>
  <si>
    <t>Kiegyenlítő bevételek</t>
  </si>
  <si>
    <t>66.</t>
  </si>
  <si>
    <t>Függő, átfutó, kiegyenlítő bevételek (63+…65)</t>
  </si>
  <si>
    <t>67.</t>
  </si>
  <si>
    <t>Összesen (10+14+36+51+62+66)</t>
  </si>
  <si>
    <t>Illetékek</t>
  </si>
  <si>
    <t>Vállalkozók kommunális adója</t>
  </si>
  <si>
    <t>Idegenforgalmi adó épület után</t>
  </si>
  <si>
    <t>Helyi adók összesen (2+…+9)</t>
  </si>
  <si>
    <t>Luxusadó</t>
  </si>
  <si>
    <t>Átengedett központi adók (12+…+18)</t>
  </si>
  <si>
    <t>Természetvédelmi bírság</t>
  </si>
  <si>
    <t>Műemlékvédelmi bírság</t>
  </si>
  <si>
    <t>Építésügyi bírság</t>
  </si>
  <si>
    <t>Talajterhelési díj</t>
  </si>
  <si>
    <t>Önkormányzatok sajátos működési bevételei (1+10+11+19+…+25)</t>
  </si>
  <si>
    <t>Privatizációból származó bevétel</t>
  </si>
  <si>
    <t>Vállalatértékesítésből származó bevétel</t>
  </si>
  <si>
    <t>Vadászati jog értékesítéséből származó bevétel</t>
  </si>
  <si>
    <t>Önkormányzatok sajátos felhalmozási és tőke bevételei (27+…+34)</t>
  </si>
  <si>
    <t>Normatív hozzájárulások (36+37)</t>
  </si>
  <si>
    <t>Központosított előirányzatok</t>
  </si>
  <si>
    <t xml:space="preserve">   kp ei működési</t>
  </si>
  <si>
    <t xml:space="preserve">   kp ei felhalmozási</t>
  </si>
  <si>
    <t>A helyi önkormányzatok működőképességének megőrzését szolgáló kiegészítő támogatás (40+…42)</t>
  </si>
  <si>
    <t>Helyi önkormányzatok színházi támogatása</t>
  </si>
  <si>
    <t>Normatív kötött felhasználású támogatások (45+46)</t>
  </si>
  <si>
    <t>A helyi önkormányzatok fejlesztési és vis maior feladatainak támogatása</t>
  </si>
  <si>
    <t xml:space="preserve">   A helyi önkormányzatok fejlesztési feladatainak támogatása</t>
  </si>
  <si>
    <t xml:space="preserve">   A helyi önkormányzatok vis maior feladatainak támogatása</t>
  </si>
  <si>
    <t>Budapest 4-es metrovonal építésének támogatása</t>
  </si>
  <si>
    <t>Leghátrányosabb helyzetű kistérségek felzárkóztatásának támogatása</t>
  </si>
  <si>
    <t>Önkormányzati költségvetési támogatás (38+39+43+44+47+…+54)</t>
  </si>
  <si>
    <t>Űrlap összesen</t>
  </si>
  <si>
    <t>***</t>
  </si>
  <si>
    <t>Általános Iskola, Röszke</t>
  </si>
  <si>
    <t>Százholdas Pagony Óvoda és Bölcsőde, Röszke</t>
  </si>
  <si>
    <t>Petőfi Sándor Művelődési Ház és KK</t>
  </si>
  <si>
    <t>751153</t>
  </si>
  <si>
    <t>751757</t>
  </si>
  <si>
    <t>902113</t>
  </si>
  <si>
    <t>PH Összesen</t>
  </si>
  <si>
    <t>801214</t>
  </si>
  <si>
    <t>805113</t>
  </si>
  <si>
    <t>924014</t>
  </si>
  <si>
    <t>Isk Összesen</t>
  </si>
  <si>
    <t>552312</t>
  </si>
  <si>
    <t>751768</t>
  </si>
  <si>
    <t>801115</t>
  </si>
  <si>
    <t>Ovi Össz</t>
  </si>
  <si>
    <t>921815</t>
  </si>
  <si>
    <t>923127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</si>
  <si>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</si>
  <si>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</si>
  <si>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</si>
  <si>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</si>
  <si>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</si>
  <si>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</si>
  <si>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</si>
  <si>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</si>
  <si>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</si>
  <si>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</si>
  <si>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</si>
  <si>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</si>
  <si>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</si>
  <si>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 munkavégzéshez kapcsolódó juttatásai összesen (10+....+13)</t>
  </si>
  <si>
    <t xml:space="preserve">Részmunkaidőben foglalkoztatottak munkavégzéshez kapcsolódó juttatásai 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</si>
  <si>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</si>
  <si>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</si>
  <si>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</si>
  <si>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</si>
  <si>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</si>
  <si>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</si>
  <si>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</si>
  <si>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</si>
  <si>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</si>
  <si>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</si>
  <si>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</si>
  <si>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</si>
  <si>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</si>
  <si>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</si>
  <si>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</si>
  <si>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</si>
  <si>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 xml:space="preserve">Részmunkaidőben foglalkoztatottak személyhez kapcsolódó költségtérítései 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</si>
  <si>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</si>
  <si>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</si>
  <si>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</si>
  <si>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</si>
  <si>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</si>
  <si>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</si>
  <si>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</si>
  <si>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</si>
  <si>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</si>
  <si>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</si>
  <si>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</si>
  <si>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</si>
  <si>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</si>
  <si>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Sorkatonai szolgálatot teljesítők juttatásai</t>
  </si>
  <si>
    <t>Fegyveres erők, testületi és rendvédelmi szervek állományába nem tartozók juttatásai (44+...+47)</t>
  </si>
  <si>
    <t>Külső személyi juttatások (43+48)</t>
  </si>
  <si>
    <t>Személyi juttatások összesen (09+42+49)</t>
  </si>
  <si>
    <t xml:space="preserve">Társadalombiztosítási járulék 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</si>
  <si>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</si>
  <si>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</si>
  <si>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</si>
  <si>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</si>
  <si>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</si>
  <si>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(51+...+56)</t>
  </si>
  <si>
    <t>631221</t>
  </si>
  <si>
    <t>701015</t>
  </si>
  <si>
    <t>751878</t>
  </si>
  <si>
    <t>851219</t>
  </si>
  <si>
    <t>851286</t>
  </si>
  <si>
    <t>852018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</si>
  <si>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</si>
  <si>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</si>
  <si>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</si>
  <si>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</si>
  <si>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</si>
  <si>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</si>
  <si>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</si>
  <si>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</si>
  <si>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</si>
  <si>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</si>
  <si>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</si>
  <si>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</si>
  <si>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</si>
  <si>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</si>
  <si>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</si>
  <si>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</si>
  <si>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</si>
  <si>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</si>
  <si>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</si>
  <si>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</si>
  <si>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 xml:space="preserve">      ebből: PPP konstrukcióhoz kapcsolódó szolgáltatási díj fizetés</t>
  </si>
  <si>
    <t>Szállítási szolgáltatás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</si>
  <si>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</si>
  <si>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</si>
  <si>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</si>
  <si>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</si>
  <si>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</si>
  <si>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</si>
  <si>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</si>
  <si>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</si>
  <si>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Szolgáltatási kiadások (19+20+22+…+30)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</si>
  <si>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</si>
  <si>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</si>
  <si>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</si>
  <si>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Értékesített tárgyi eszközök, immateriális javak általános forgalmi adó befizetése (05. űrlapon szereplők nélkül)</t>
  </si>
  <si>
    <t>Általános forgalmi adó összesen (33+34+35)</t>
  </si>
  <si>
    <t>Belföldi kiküldetés</t>
  </si>
  <si>
    <t>Külföldi kiküldetés</t>
  </si>
  <si>
    <t>Reprezentáció</t>
  </si>
  <si>
    <t>Reklám és propagandakiadások</t>
  </si>
  <si>
    <t>Kiküldetés, reprezentáció, reklámkiadások (37+…+40)</t>
  </si>
  <si>
    <t>Szellemi tevékenység végzésére kifizetés</t>
  </si>
  <si>
    <t>Egyéb dologi kiadások</t>
  </si>
  <si>
    <t>Dologi kiadások (14+18+31+32+36+41+42+43)</t>
  </si>
  <si>
    <t>Előző évi maradvány visszafizetése (felügyeleti nélkül)</t>
  </si>
  <si>
    <t>Vállalkozási tevékenység eredménye utáni befizetés</t>
  </si>
  <si>
    <t>Felügyeleti szerv javára teljesített egyéb befizetés</t>
  </si>
  <si>
    <t>Eredeti előirányzatot meghaladó bevétel utáni befizetés</t>
  </si>
  <si>
    <t>Bevételek meghatározott köre utáni befizetés</t>
  </si>
  <si>
    <t>Befektetett eszközökkel kapcsolatos befizetési kötelezettség</t>
  </si>
  <si>
    <t>Egyéb befizetési kötelezettség</t>
  </si>
  <si>
    <t>Különféle költségvetési befizetések (45+…+51)</t>
  </si>
  <si>
    <t>Munkáltató által fizetett személyi jövedelemadó</t>
  </si>
  <si>
    <t>Nemzetközi tagsági díjak</t>
  </si>
  <si>
    <t>Adók, díjak, egyéb  befizetések</t>
  </si>
  <si>
    <t>Adók, díjak, befizetések (53+54+55)</t>
  </si>
  <si>
    <t>Kamatkiadások államháztartáson kívülre</t>
  </si>
  <si>
    <t>Kamatkiadások államháztartáson belülre</t>
  </si>
  <si>
    <t>Kamatkiadások (57+58)</t>
  </si>
  <si>
    <t>Realizált árfolyamveszteségek</t>
  </si>
  <si>
    <t>Egyéb folyó kiadások (52+56+59+60)</t>
  </si>
  <si>
    <t>Dologi kiadások és egyéb folyó kiadások (44+61)</t>
  </si>
  <si>
    <t>Felügyelet alá tartozó költségvetési szervnek folyósított működési támogatás</t>
  </si>
  <si>
    <t>Felügyelet alá tartozó költségvetési szervnek folyósított felhalmozási támogatás</t>
  </si>
  <si>
    <t>Támogatások folyósítása összesen (01+02)</t>
  </si>
  <si>
    <t>Támogatásértékű működési kiadás összesen (04+...+10)</t>
  </si>
  <si>
    <t>Támogatásértékű felhalmozási kiadás összesen (12+13+14+15+16+17)</t>
  </si>
  <si>
    <t>Támogatásértékű kiadás összesen (11+18)</t>
  </si>
  <si>
    <t>Előző évi előirányzat-maradvány, pénzmaradvány átadása</t>
  </si>
  <si>
    <t>Államháztartáson belüli támogatások és támogatás jellegű kiadások összesen (03+19+20)</t>
  </si>
  <si>
    <t>Garancia- és kezességvállalásból származó kifizetés államháztartáson kívülre</t>
  </si>
  <si>
    <t>Államháztartáson kívüli pénzeszközátadás összesen (22+23+24)</t>
  </si>
  <si>
    <t>Önkormányzatok által folyósított ellátások</t>
  </si>
  <si>
    <t>Társadalom-, szociálpolitikai és egyéb juttatás, támogatás (26+27+28+29)</t>
  </si>
  <si>
    <t>Ellátottak pénzbeli juttatásai (31+...+35)</t>
  </si>
  <si>
    <t>Ingatlanok vásárlása, létesítése (föld nélkül)</t>
  </si>
  <si>
    <t>Földterület vásárlása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</si>
  <si>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</si>
  <si>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</si>
  <si>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</si>
  <si>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Központi beruházási kiadások (14+…+20)</t>
  </si>
  <si>
    <t>Lakástámogatás (=22)</t>
  </si>
  <si>
    <t>Ingatlanok vásárlása, létesítése</t>
  </si>
  <si>
    <t>Lakásépítés (=24)</t>
  </si>
  <si>
    <t>Állami készletek, tartalékok felhalmozási kiadásai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</si>
  <si>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</si>
  <si>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</si>
  <si>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</si>
  <si>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 általános forgalmi adója (27+..+31)</t>
  </si>
  <si>
    <t>Felhalmozási kiadások összesen (13+21+23+25+26+32)</t>
  </si>
  <si>
    <t>Pénzügyi befektetések kiadásai (34+...+37)</t>
  </si>
  <si>
    <t>Felhalmozási kiadások és pénzügyi befektetések összesen (33+38)</t>
  </si>
  <si>
    <t>Felh.célú tám.-i kölcs.nyújt.áh-n kívülre</t>
  </si>
  <si>
    <t>Mindösszesen</t>
  </si>
  <si>
    <t>Támogatási kölcsönök nyújtása államháztartáson belülre (01+02)</t>
  </si>
  <si>
    <t>Támogatási kölcsönök nyújtása államháztartáson kívülre (04+05)</t>
  </si>
  <si>
    <t>Támogatási kölcsönök törlesztése államháztartáson belülre (07+08)</t>
  </si>
  <si>
    <t>Kölcsönök nyújtása és törlesztése (03+06+09)</t>
  </si>
  <si>
    <t>Tervezett maradvány, eredmény</t>
  </si>
  <si>
    <t>Államháztartási tartalék (felhalmozási)</t>
  </si>
  <si>
    <t>Pénzforgalom nélküli kiadások (11+12+13+14)</t>
  </si>
  <si>
    <t>Hosszú lejáratú hitelek visszafizetése (törlesztése) egyéb belföldi hitelezőnek</t>
  </si>
  <si>
    <t>Rövid lejáratú hitelek visszafizetése (törlesztése) egyéb belföldi hitelezőnek</t>
  </si>
  <si>
    <t>Likviditási célú hitel törlesztése központi költségvetésnek</t>
  </si>
  <si>
    <t>Működési célú hitel visszafizetése más elkülönített állami pénzalapoknak</t>
  </si>
  <si>
    <t>Hosszú lejáratú belföldi értékpapírok beváltása</t>
  </si>
  <si>
    <t>Rövid lejáratú belföldi értékpapírok beváltása</t>
  </si>
  <si>
    <t>Rövid lejáratú értékpapírok vásárlása</t>
  </si>
  <si>
    <t>Belföldi finanszírozás kiadásai (16+...+25)</t>
  </si>
  <si>
    <t>Hosszú lejáratú külföldi értékpapírok beváltása</t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</si>
  <si>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</si>
  <si>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</si>
  <si>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</si>
  <si>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</si>
  <si>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(27+28+29+30+31)</t>
  </si>
  <si>
    <t>Finanszírozási kiadás összesen (26+32)</t>
  </si>
  <si>
    <t>Központi költségvetési szervtől kapott továbbadási (lebonyolítási) célú működési kiadás</t>
  </si>
  <si>
    <t>Fejezeti kezelésű előirányzattól kapott továbbadási (lebonyolítási) célú működési kiadás</t>
  </si>
  <si>
    <t>Társadalombiztosítási alaptól kapott továbbadási (lebonyolítási) célú működési kiadás</t>
  </si>
  <si>
    <t>Elkülönített állami pénzalaptól kapott továbbadási (lebonyolítási) célú működési kiadás</t>
  </si>
  <si>
    <t>Helyi önkormányzatoktól és költségvetési szerveitől kapott továbbadási (lebonyolítási) célú működési kiadás</t>
  </si>
  <si>
    <t>Többcélú kistérségi társulástól kapott továbbadási (lebonyolítási) célú működési kiadás</t>
  </si>
  <si>
    <t>Továbbadási (lebonyolítási) célú működési kiadás összesen (34+…+39)</t>
  </si>
  <si>
    <t>Központi költségvetési szervtől kapott továbbadási (lebonyolítási) célú felhalmozási kiadás</t>
  </si>
  <si>
    <t>Fejezeti kezelésű előirányzattól kapott továbbadási (lebonyolítási) célú felhalmozási kiadás</t>
  </si>
  <si>
    <t>Társadalombiztosítási alaptól kapott továbbadási (lebonyolítási) célú felhalmozási kiadás</t>
  </si>
  <si>
    <t>Elkülönített állami pénzalaptól kapott továbbadási (lebonyolítási) célú felhalmozási kiadás</t>
  </si>
  <si>
    <t>Helyi önkormányzatoktól és költségvetési szerveitől kapott továbbadási (lebonyolítási) célú felhalmozási kiadás</t>
  </si>
  <si>
    <t>Többcélú kistérségi társulástól kapott továbbadási (lebonyolítási) célú felhalmozási kiadás</t>
  </si>
  <si>
    <t>Továbbadási (lebonyolítási) célú felhalmozási kiadás összesen (41+42+43+44+45+46)</t>
  </si>
  <si>
    <t>Államháztartáson belülről kapott továbbadási (lebonyolítási) célú kiadás összesen (40+47)</t>
  </si>
  <si>
    <t>Vállalkozásoktól kapott továbbadási (lebonyolítási) célú működési kiadás</t>
  </si>
  <si>
    <t>Háztartásoktól kapott továbbadási (lebonyolítási) célú működési kiadás</t>
  </si>
  <si>
    <t>Non-profit szervezetektől kapott továbbadási (lebonyolítási) célú működési kiadás</t>
  </si>
  <si>
    <t>Külföldtől kapott továbbadási (lebonyolítási) célú működési kiadás</t>
  </si>
  <si>
    <t>Továbbadási (lebonyolítási) célú működési kiadás összesen (49+50+51+52)</t>
  </si>
  <si>
    <t>Vállalkozásoktól kapott továbbadási (lebonyolítási) célú felhalmozási kiadás</t>
  </si>
  <si>
    <t>Háztartásoktól kapott továbbadási (lebonyolítási) célú felhalmozási kiadás</t>
  </si>
  <si>
    <t>Non-profit szervezetektől kapott továbbadási (lebonyolítási) célú felhalmozási kiadás</t>
  </si>
  <si>
    <t>Külföldtől kapott továbbadási (lebonyolítási) célú felhalmozási kiadás</t>
  </si>
  <si>
    <t>Továbbadási (lebonyolítási) célú felhalmozási kiadás összesen (54+55+56+57)</t>
  </si>
  <si>
    <t>Államháztartáson kívülről kapott továbbadási (lebonyolítási) célú kiadás összesen (53+58)</t>
  </si>
  <si>
    <t>Függő kiadások</t>
  </si>
  <si>
    <t>Átfutó kiadások</t>
  </si>
  <si>
    <t>Kiegyenlítő kiadások</t>
  </si>
  <si>
    <t>Függő, átfutó, kiegyenlítő kiadások (60+61+62)</t>
  </si>
  <si>
    <t>Rendszeres</t>
  </si>
  <si>
    <t>Eseti</t>
  </si>
  <si>
    <t>Rászorultságtól függő pénzbeli szociális, gyermekvédelmi ellátások összesen (1+…+17)</t>
  </si>
  <si>
    <t>Természetben nyújtott szociális ellátások összesen (19+…+28)</t>
  </si>
  <si>
    <t>Önkormányzatok által folyósított szociális, gyermekvédelmi ellátások összesen (18+29+30)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</si>
</sst>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"/>
    <numFmt numFmtId="167" formatCode="_-* #,##0.00\ _F_t_-;\-* #,##0.00\ _F_t_-;_-* \-??\ _F_t_-;_-@_-"/>
    <numFmt numFmtId="168" formatCode="_-* #,##0\ _F_t_-;\-* #,##0\ _F_t_-;_-* \-??\ _F_t_-;_-@_-"/>
    <numFmt numFmtId="169" formatCode="0.00"/>
    <numFmt numFmtId="170" formatCode="#,###"/>
    <numFmt numFmtId="171" formatCode="_-* #,##0&quot; Ft&quot;_-;\-* #,##0&quot; Ft&quot;_-;_-* &quot;- Ft&quot;_-;_-@_-"/>
    <numFmt numFmtId="172" formatCode="#,##0&quot; Ft&quot;;[RED]\-#,##0&quot; Ft&quot;"/>
    <numFmt numFmtId="173" formatCode="_-* #,##0\ _F_t_-;\-* #,##0\ _F_t_-;_-* &quot;- &quot;_F_t_-;_-@_-"/>
    <numFmt numFmtId="174" formatCode="0__"/>
  </numFmts>
  <fonts count="3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2"/>
      <color indexed="17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vertical="center" wrapText="1"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horizontal="right" vertical="center" wrapText="1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right" vertical="center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 horizontal="left" vertical="center" wrapText="1"/>
    </xf>
    <xf numFmtId="164" fontId="0" fillId="0" borderId="0" xfId="0" applyFont="1" applyAlignment="1">
      <alignment horizontal="right" vertical="center" wrapText="1"/>
    </xf>
    <xf numFmtId="164" fontId="0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wrapText="1"/>
    </xf>
    <xf numFmtId="164" fontId="1" fillId="0" borderId="0" xfId="0" applyFont="1" applyAlignment="1">
      <alignment horizontal="justify"/>
    </xf>
    <xf numFmtId="165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wrapText="1"/>
    </xf>
    <xf numFmtId="166" fontId="1" fillId="0" borderId="0" xfId="0" applyNumberFormat="1" applyFont="1" applyAlignment="1">
      <alignment vertical="center" wrapText="1"/>
    </xf>
    <xf numFmtId="166" fontId="1" fillId="0" borderId="0" xfId="15" applyNumberFormat="1" applyFont="1" applyFill="1" applyBorder="1" applyAlignment="1" applyProtection="1">
      <alignment vertical="center"/>
      <protection/>
    </xf>
    <xf numFmtId="165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4" fontId="4" fillId="0" borderId="0" xfId="0" applyFont="1" applyAlignment="1">
      <alignment horizontal="right" vertical="center"/>
    </xf>
    <xf numFmtId="164" fontId="2" fillId="0" borderId="0" xfId="0" applyFont="1" applyAlignment="1">
      <alignment vertical="center"/>
    </xf>
    <xf numFmtId="166" fontId="1" fillId="0" borderId="0" xfId="15" applyNumberFormat="1" applyFont="1" applyFill="1" applyBorder="1" applyAlignment="1" applyProtection="1">
      <alignment horizontal="right" vertical="center"/>
      <protection/>
    </xf>
    <xf numFmtId="168" fontId="1" fillId="0" borderId="0" xfId="15" applyNumberFormat="1" applyFont="1" applyFill="1" applyBorder="1" applyAlignment="1" applyProtection="1">
      <alignment horizontal="right" vertical="center"/>
      <protection/>
    </xf>
    <xf numFmtId="164" fontId="2" fillId="0" borderId="0" xfId="0" applyFont="1" applyAlignment="1">
      <alignment horizontal="left"/>
    </xf>
    <xf numFmtId="166" fontId="4" fillId="0" borderId="0" xfId="0" applyNumberFormat="1" applyFont="1" applyAlignment="1">
      <alignment horizontal="center" vertical="center" wrapText="1"/>
    </xf>
    <xf numFmtId="168" fontId="4" fillId="0" borderId="0" xfId="15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8" fontId="1" fillId="0" borderId="0" xfId="15" applyNumberFormat="1" applyFont="1" applyFill="1" applyBorder="1" applyAlignment="1" applyProtection="1">
      <alignment vertical="center"/>
      <protection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8" fontId="2" fillId="0" borderId="0" xfId="15" applyNumberFormat="1" applyFont="1" applyFill="1" applyBorder="1" applyAlignment="1" applyProtection="1">
      <alignment vertical="center"/>
      <protection/>
    </xf>
    <xf numFmtId="165" fontId="2" fillId="0" borderId="0" xfId="0" applyNumberFormat="1" applyFont="1" applyAlignment="1">
      <alignment vertical="center" wrapText="1"/>
    </xf>
    <xf numFmtId="164" fontId="5" fillId="0" borderId="0" xfId="0" applyFont="1" applyAlignment="1">
      <alignment vertical="center" wrapText="1"/>
    </xf>
    <xf numFmtId="166" fontId="1" fillId="0" borderId="0" xfId="0" applyNumberFormat="1" applyFont="1" applyAlignment="1">
      <alignment horizontal="right" vertical="center" wrapText="1"/>
    </xf>
    <xf numFmtId="169" fontId="1" fillId="0" borderId="0" xfId="0" applyNumberFormat="1" applyFont="1" applyAlignment="1">
      <alignment vertical="center" wrapText="1"/>
    </xf>
    <xf numFmtId="164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70" fontId="1" fillId="0" borderId="0" xfId="15" applyNumberFormat="1" applyFont="1" applyFill="1" applyBorder="1" applyAlignment="1" applyProtection="1">
      <alignment horizontal="right" vertical="center"/>
      <protection/>
    </xf>
    <xf numFmtId="168" fontId="4" fillId="0" borderId="0" xfId="15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horizontal="center" vertical="center" wrapText="1"/>
    </xf>
    <xf numFmtId="165" fontId="4" fillId="0" borderId="0" xfId="15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Border="1" applyAlignment="1">
      <alignment horizontal="center" vertical="center" wrapText="1"/>
    </xf>
    <xf numFmtId="170" fontId="1" fillId="0" borderId="0" xfId="15" applyNumberFormat="1" applyFont="1" applyFill="1" applyBorder="1" applyAlignment="1" applyProtection="1">
      <alignment horizontal="right"/>
      <protection/>
    </xf>
    <xf numFmtId="164" fontId="2" fillId="0" borderId="0" xfId="0" applyFont="1" applyAlignment="1">
      <alignment horizontal="center" vertical="center"/>
    </xf>
    <xf numFmtId="170" fontId="2" fillId="0" borderId="0" xfId="15" applyNumberFormat="1" applyFont="1" applyFill="1" applyBorder="1" applyAlignment="1" applyProtection="1">
      <alignment horizontal="right"/>
      <protection/>
    </xf>
    <xf numFmtId="170" fontId="4" fillId="0" borderId="0" xfId="15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horizontal="center" vertical="center" wrapText="1"/>
    </xf>
    <xf numFmtId="170" fontId="2" fillId="0" borderId="0" xfId="15" applyNumberFormat="1" applyFont="1" applyFill="1" applyBorder="1" applyAlignment="1" applyProtection="1">
      <alignment horizontal="right" vertical="center"/>
      <protection/>
    </xf>
    <xf numFmtId="164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 wrapText="1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wrapText="1"/>
    </xf>
    <xf numFmtId="168" fontId="1" fillId="0" borderId="0" xfId="15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164" fontId="4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8" fontId="2" fillId="0" borderId="0" xfId="15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Alignment="1">
      <alignment/>
    </xf>
    <xf numFmtId="167" fontId="0" fillId="0" borderId="0" xfId="15" applyFont="1" applyFill="1" applyBorder="1" applyAlignment="1" applyProtection="1">
      <alignment horizontal="center"/>
      <protection/>
    </xf>
    <xf numFmtId="164" fontId="7" fillId="0" borderId="0" xfId="0" applyFont="1" applyAlignment="1">
      <alignment horizontal="center" vertical="center"/>
    </xf>
    <xf numFmtId="167" fontId="0" fillId="0" borderId="0" xfId="15" applyFont="1" applyFill="1" applyBorder="1" applyAlignment="1" applyProtection="1">
      <alignment horizontal="center" vertical="center"/>
      <protection/>
    </xf>
    <xf numFmtId="166" fontId="2" fillId="0" borderId="0" xfId="15" applyNumberFormat="1" applyFont="1" applyFill="1" applyBorder="1" applyAlignment="1" applyProtection="1">
      <alignment vertical="center"/>
      <protection/>
    </xf>
    <xf numFmtId="166" fontId="1" fillId="0" borderId="0" xfId="15" applyNumberFormat="1" applyFont="1" applyFill="1" applyBorder="1" applyAlignment="1" applyProtection="1">
      <alignment vertical="center"/>
      <protection/>
    </xf>
    <xf numFmtId="166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70" fontId="4" fillId="0" borderId="0" xfId="15" applyNumberFormat="1" applyFont="1" applyFill="1" applyBorder="1" applyAlignment="1" applyProtection="1">
      <alignment horizontal="right" vertical="center" wrapText="1"/>
      <protection/>
    </xf>
    <xf numFmtId="164" fontId="2" fillId="0" borderId="0" xfId="0" applyFont="1" applyAlignment="1">
      <alignment horizontal="center" vertical="top"/>
    </xf>
    <xf numFmtId="164" fontId="1" fillId="0" borderId="0" xfId="0" applyFont="1" applyAlignment="1">
      <alignment horizontal="center" vertical="top"/>
    </xf>
    <xf numFmtId="164" fontId="2" fillId="0" borderId="0" xfId="0" applyFont="1" applyAlignment="1">
      <alignment horizontal="center"/>
    </xf>
    <xf numFmtId="168" fontId="1" fillId="0" borderId="0" xfId="15" applyNumberFormat="1" applyFont="1" applyFill="1" applyBorder="1" applyAlignment="1" applyProtection="1">
      <alignment horizontal="center"/>
      <protection/>
    </xf>
    <xf numFmtId="168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15" applyNumberFormat="1" applyFont="1" applyFill="1" applyBorder="1" applyAlignment="1" applyProtection="1">
      <alignment horizontal="right"/>
      <protection/>
    </xf>
    <xf numFmtId="168" fontId="4" fillId="0" borderId="0" xfId="15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8" fontId="1" fillId="0" borderId="0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wrapText="1"/>
    </xf>
    <xf numFmtId="166" fontId="1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/>
    </xf>
    <xf numFmtId="164" fontId="10" fillId="0" borderId="0" xfId="0" applyFont="1" applyAlignment="1">
      <alignment/>
    </xf>
    <xf numFmtId="164" fontId="10" fillId="0" borderId="0" xfId="0" applyFont="1" applyAlignment="1">
      <alignment wrapText="1"/>
    </xf>
    <xf numFmtId="170" fontId="1" fillId="0" borderId="0" xfId="0" applyNumberFormat="1" applyFont="1" applyAlignment="1">
      <alignment horizontal="right" vertical="center"/>
    </xf>
    <xf numFmtId="164" fontId="7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7" fillId="0" borderId="0" xfId="15" applyNumberFormat="1" applyFont="1" applyFill="1" applyBorder="1" applyAlignment="1" applyProtection="1">
      <alignment vertical="center"/>
      <protection/>
    </xf>
    <xf numFmtId="170" fontId="2" fillId="0" borderId="0" xfId="0" applyNumberFormat="1" applyFont="1" applyAlignment="1">
      <alignment horizontal="right" vertical="center"/>
    </xf>
    <xf numFmtId="164" fontId="11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8" fontId="1" fillId="0" borderId="1" xfId="15" applyNumberFormat="1" applyFont="1" applyFill="1" applyBorder="1" applyAlignment="1" applyProtection="1">
      <alignment horizontal="right" vertical="center"/>
      <protection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8" fontId="2" fillId="0" borderId="0" xfId="15" applyNumberFormat="1" applyFont="1" applyFill="1" applyBorder="1" applyAlignment="1" applyProtection="1">
      <alignment horizontal="center"/>
      <protection/>
    </xf>
    <xf numFmtId="168" fontId="2" fillId="0" borderId="0" xfId="15" applyNumberFormat="1" applyFont="1" applyFill="1" applyBorder="1" applyAlignment="1" applyProtection="1">
      <alignment horizontal="right" vertical="center"/>
      <protection/>
    </xf>
    <xf numFmtId="168" fontId="2" fillId="0" borderId="1" xfId="15" applyNumberFormat="1" applyFont="1" applyFill="1" applyBorder="1" applyAlignment="1" applyProtection="1">
      <alignment horizontal="right" vertical="center"/>
      <protection/>
    </xf>
    <xf numFmtId="168" fontId="2" fillId="0" borderId="1" xfId="15" applyNumberFormat="1" applyFont="1" applyFill="1" applyBorder="1" applyAlignment="1" applyProtection="1">
      <alignment horizontal="center"/>
      <protection/>
    </xf>
    <xf numFmtId="166" fontId="1" fillId="0" borderId="1" xfId="0" applyNumberFormat="1" applyFont="1" applyBorder="1" applyAlignment="1">
      <alignment vertical="center"/>
    </xf>
    <xf numFmtId="168" fontId="1" fillId="0" borderId="0" xfId="0" applyNumberFormat="1" applyFont="1" applyAlignment="1">
      <alignment/>
    </xf>
    <xf numFmtId="168" fontId="1" fillId="0" borderId="1" xfId="15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Border="1" applyAlignment="1">
      <alignment vertical="center"/>
    </xf>
    <xf numFmtId="165" fontId="1" fillId="0" borderId="1" xfId="15" applyNumberFormat="1" applyFont="1" applyFill="1" applyBorder="1" applyAlignment="1" applyProtection="1">
      <alignment horizontal="left" vertical="center" wrapText="1"/>
      <protection/>
    </xf>
    <xf numFmtId="168" fontId="2" fillId="0" borderId="0" xfId="0" applyNumberFormat="1" applyFont="1" applyAlignment="1">
      <alignment/>
    </xf>
    <xf numFmtId="168" fontId="1" fillId="0" borderId="0" xfId="15" applyNumberFormat="1" applyFont="1" applyFill="1" applyBorder="1" applyAlignment="1" applyProtection="1">
      <alignment/>
      <protection/>
    </xf>
    <xf numFmtId="168" fontId="2" fillId="0" borderId="0" xfId="15" applyNumberFormat="1" applyFont="1" applyFill="1" applyBorder="1" applyAlignment="1" applyProtection="1">
      <alignment/>
      <protection/>
    </xf>
    <xf numFmtId="168" fontId="2" fillId="0" borderId="1" xfId="15" applyNumberFormat="1" applyFont="1" applyFill="1" applyBorder="1" applyAlignment="1" applyProtection="1">
      <alignment/>
      <protection/>
    </xf>
    <xf numFmtId="165" fontId="1" fillId="0" borderId="1" xfId="15" applyNumberFormat="1" applyFont="1" applyFill="1" applyBorder="1" applyAlignment="1" applyProtection="1">
      <alignment horizontal="left" wrapText="1"/>
      <protection/>
    </xf>
    <xf numFmtId="165" fontId="2" fillId="0" borderId="0" xfId="15" applyNumberFormat="1" applyFont="1" applyFill="1" applyBorder="1" applyAlignment="1" applyProtection="1">
      <alignment horizontal="left" wrapText="1"/>
      <protection/>
    </xf>
    <xf numFmtId="165" fontId="1" fillId="0" borderId="0" xfId="15" applyNumberFormat="1" applyFont="1" applyFill="1" applyBorder="1" applyAlignment="1" applyProtection="1">
      <alignment horizontal="center" wrapText="1"/>
      <protection/>
    </xf>
    <xf numFmtId="164" fontId="1" fillId="0" borderId="1" xfId="0" applyFont="1" applyBorder="1" applyAlignment="1">
      <alignment horizontal="left" wrapText="1"/>
    </xf>
    <xf numFmtId="164" fontId="12" fillId="0" borderId="1" xfId="0" applyFont="1" applyBorder="1" applyAlignment="1">
      <alignment/>
    </xf>
    <xf numFmtId="166" fontId="1" fillId="0" borderId="1" xfId="15" applyNumberFormat="1" applyFont="1" applyFill="1" applyBorder="1" applyAlignment="1" applyProtection="1">
      <alignment vertical="center"/>
      <protection/>
    </xf>
    <xf numFmtId="164" fontId="12" fillId="0" borderId="0" xfId="0" applyFont="1" applyBorder="1" applyAlignment="1">
      <alignment/>
    </xf>
    <xf numFmtId="164" fontId="13" fillId="0" borderId="0" xfId="0" applyFont="1" applyAlignment="1">
      <alignment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8" fontId="1" fillId="0" borderId="0" xfId="15" applyNumberFormat="1" applyFont="1" applyFill="1" applyBorder="1" applyAlignment="1" applyProtection="1">
      <alignment horizontal="left"/>
      <protection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168" fontId="4" fillId="0" borderId="0" xfId="15" applyNumberFormat="1" applyFont="1" applyFill="1" applyBorder="1" applyAlignment="1" applyProtection="1">
      <alignment horizontal="right"/>
      <protection/>
    </xf>
    <xf numFmtId="168" fontId="2" fillId="0" borderId="0" xfId="15" applyNumberFormat="1" applyFont="1" applyFill="1" applyBorder="1" applyAlignment="1" applyProtection="1">
      <alignment horizontal="left"/>
      <protection/>
    </xf>
    <xf numFmtId="164" fontId="1" fillId="0" borderId="0" xfId="0" applyFont="1" applyBorder="1" applyAlignment="1">
      <alignment horizontal="left" vertical="center"/>
    </xf>
    <xf numFmtId="164" fontId="0" fillId="0" borderId="0" xfId="0" applyAlignment="1">
      <alignment horizontal="left"/>
    </xf>
    <xf numFmtId="166" fontId="2" fillId="0" borderId="0" xfId="0" applyNumberFormat="1" applyFont="1" applyAlignment="1">
      <alignment horizontal="right"/>
    </xf>
    <xf numFmtId="164" fontId="14" fillId="0" borderId="0" xfId="0" applyFont="1" applyAlignment="1">
      <alignment/>
    </xf>
    <xf numFmtId="164" fontId="5" fillId="0" borderId="0" xfId="0" applyFont="1" applyAlignment="1">
      <alignment/>
    </xf>
    <xf numFmtId="166" fontId="14" fillId="0" borderId="0" xfId="0" applyNumberFormat="1" applyFont="1" applyAlignment="1">
      <alignment/>
    </xf>
    <xf numFmtId="164" fontId="1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left" vertical="center" wrapText="1"/>
    </xf>
    <xf numFmtId="166" fontId="1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7" fillId="0" borderId="0" xfId="0" applyFont="1" applyAlignment="1">
      <alignment vertical="center" wrapText="1"/>
    </xf>
    <xf numFmtId="166" fontId="7" fillId="0" borderId="0" xfId="0" applyNumberFormat="1" applyFont="1" applyAlignment="1">
      <alignment vertical="center" wrapText="1"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6" fontId="15" fillId="0" borderId="0" xfId="0" applyNumberFormat="1" applyFont="1" applyAlignment="1">
      <alignment/>
    </xf>
    <xf numFmtId="164" fontId="16" fillId="0" borderId="0" xfId="0" applyFont="1" applyAlignment="1">
      <alignment/>
    </xf>
    <xf numFmtId="166" fontId="15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/>
    </xf>
    <xf numFmtId="166" fontId="1" fillId="0" borderId="0" xfId="15" applyNumberFormat="1" applyFont="1" applyFill="1" applyBorder="1" applyAlignment="1" applyProtection="1">
      <alignment/>
      <protection/>
    </xf>
    <xf numFmtId="166" fontId="1" fillId="0" borderId="0" xfId="15" applyNumberFormat="1" applyFont="1" applyFill="1" applyBorder="1" applyAlignment="1" applyProtection="1">
      <alignment horizontal="center"/>
      <protection/>
    </xf>
    <xf numFmtId="165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68" fontId="4" fillId="0" borderId="1" xfId="15" applyNumberFormat="1" applyFont="1" applyFill="1" applyBorder="1" applyAlignment="1" applyProtection="1">
      <alignment horizontal="right" vertical="center"/>
      <protection/>
    </xf>
    <xf numFmtId="168" fontId="1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/>
    </xf>
    <xf numFmtId="168" fontId="1" fillId="0" borderId="1" xfId="15" applyNumberFormat="1" applyFont="1" applyFill="1" applyBorder="1" applyAlignment="1" applyProtection="1">
      <alignment/>
      <protection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Alignment="1">
      <alignment horizontal="left"/>
    </xf>
    <xf numFmtId="168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17" fillId="0" borderId="1" xfId="0" applyFont="1" applyBorder="1" applyAlignment="1">
      <alignment/>
    </xf>
    <xf numFmtId="168" fontId="17" fillId="0" borderId="1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left" vertical="center" wrapText="1"/>
    </xf>
    <xf numFmtId="164" fontId="18" fillId="0" borderId="1" xfId="0" applyFont="1" applyBorder="1" applyAlignment="1">
      <alignment/>
    </xf>
    <xf numFmtId="168" fontId="18" fillId="0" borderId="1" xfId="0" applyNumberFormat="1" applyFont="1" applyBorder="1" applyAlignment="1">
      <alignment/>
    </xf>
    <xf numFmtId="165" fontId="19" fillId="0" borderId="0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right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right" vertical="center" wrapText="1"/>
    </xf>
    <xf numFmtId="168" fontId="7" fillId="0" borderId="0" xfId="15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Border="1" applyAlignment="1">
      <alignment horizontal="right" vertical="center" wrapText="1"/>
    </xf>
    <xf numFmtId="166" fontId="1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Alignment="1">
      <alignment horizontal="right" vertical="center" wrapText="1"/>
    </xf>
    <xf numFmtId="170" fontId="1" fillId="0" borderId="0" xfId="0" applyNumberFormat="1" applyFont="1" applyAlignment="1">
      <alignment horizontal="right" vertical="center" wrapText="1"/>
    </xf>
    <xf numFmtId="166" fontId="5" fillId="0" borderId="0" xfId="0" applyNumberFormat="1" applyFont="1" applyAlignment="1">
      <alignment horizontal="right" vertical="center" wrapText="1"/>
    </xf>
    <xf numFmtId="166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8" fontId="2" fillId="0" borderId="0" xfId="15" applyNumberFormat="1" applyFont="1" applyFill="1" applyBorder="1" applyAlignment="1" applyProtection="1">
      <alignment horizontal="right"/>
      <protection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8" fontId="1" fillId="0" borderId="4" xfId="15" applyNumberFormat="1" applyFont="1" applyFill="1" applyBorder="1" applyAlignment="1" applyProtection="1">
      <alignment horizontal="center" vertical="center"/>
      <protection/>
    </xf>
    <xf numFmtId="168" fontId="1" fillId="0" borderId="5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 vertical="center"/>
    </xf>
    <xf numFmtId="164" fontId="1" fillId="0" borderId="6" xfId="0" applyFont="1" applyBorder="1" applyAlignment="1">
      <alignment horizontal="center" vertical="center"/>
    </xf>
    <xf numFmtId="168" fontId="1" fillId="0" borderId="7" xfId="15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Border="1" applyAlignment="1">
      <alignment horizontal="center" wrapText="1"/>
    </xf>
    <xf numFmtId="168" fontId="4" fillId="0" borderId="8" xfId="15" applyNumberFormat="1" applyFont="1" applyFill="1" applyBorder="1" applyAlignment="1" applyProtection="1">
      <alignment horizontal="center" vertical="center" wrapText="1"/>
      <protection/>
    </xf>
    <xf numFmtId="168" fontId="4" fillId="0" borderId="9" xfId="15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Font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0" fillId="0" borderId="11" xfId="0" applyFont="1" applyBorder="1" applyAlignment="1">
      <alignment/>
    </xf>
    <xf numFmtId="164" fontId="1" fillId="0" borderId="7" xfId="0" applyFont="1" applyBorder="1" applyAlignment="1">
      <alignment/>
    </xf>
    <xf numFmtId="166" fontId="1" fillId="0" borderId="7" xfId="15" applyNumberFormat="1" applyFont="1" applyFill="1" applyBorder="1" applyAlignment="1" applyProtection="1">
      <alignment vertical="center"/>
      <protection/>
    </xf>
    <xf numFmtId="168" fontId="1" fillId="0" borderId="7" xfId="15" applyNumberFormat="1" applyFont="1" applyFill="1" applyBorder="1" applyAlignment="1" applyProtection="1">
      <alignment/>
      <protection/>
    </xf>
    <xf numFmtId="168" fontId="1" fillId="0" borderId="12" xfId="15" applyNumberFormat="1" applyFont="1" applyFill="1" applyBorder="1" applyAlignment="1" applyProtection="1">
      <alignment/>
      <protection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/>
    </xf>
    <xf numFmtId="168" fontId="1" fillId="0" borderId="0" xfId="15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Border="1" applyAlignment="1">
      <alignment horizontal="center"/>
    </xf>
    <xf numFmtId="168" fontId="2" fillId="0" borderId="7" xfId="0" applyNumberFormat="1" applyFont="1" applyBorder="1" applyAlignment="1">
      <alignment/>
    </xf>
    <xf numFmtId="168" fontId="2" fillId="0" borderId="7" xfId="15" applyNumberFormat="1" applyFont="1" applyFill="1" applyBorder="1" applyAlignment="1" applyProtection="1">
      <alignment/>
      <protection/>
    </xf>
    <xf numFmtId="168" fontId="2" fillId="0" borderId="12" xfId="15" applyNumberFormat="1" applyFont="1" applyFill="1" applyBorder="1" applyAlignment="1" applyProtection="1">
      <alignment/>
      <protection/>
    </xf>
    <xf numFmtId="164" fontId="1" fillId="0" borderId="7" xfId="0" applyFont="1" applyBorder="1" applyAlignment="1">
      <alignment horizontal="center"/>
    </xf>
    <xf numFmtId="168" fontId="1" fillId="0" borderId="7" xfId="0" applyNumberFormat="1" applyFont="1" applyBorder="1" applyAlignment="1">
      <alignment/>
    </xf>
    <xf numFmtId="168" fontId="1" fillId="0" borderId="7" xfId="0" applyNumberFormat="1" applyFont="1" applyBorder="1" applyAlignment="1">
      <alignment wrapText="1"/>
    </xf>
    <xf numFmtId="166" fontId="2" fillId="0" borderId="0" xfId="0" applyNumberFormat="1" applyFont="1" applyAlignment="1">
      <alignment/>
    </xf>
    <xf numFmtId="164" fontId="21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4" fontId="1" fillId="0" borderId="16" xfId="0" applyFont="1" applyBorder="1" applyAlignment="1">
      <alignment horizontal="center"/>
    </xf>
    <xf numFmtId="164" fontId="1" fillId="0" borderId="16" xfId="0" applyFont="1" applyBorder="1" applyAlignment="1">
      <alignment/>
    </xf>
    <xf numFmtId="168" fontId="2" fillId="0" borderId="16" xfId="0" applyNumberFormat="1" applyFont="1" applyBorder="1" applyAlignment="1">
      <alignment/>
    </xf>
    <xf numFmtId="168" fontId="2" fillId="0" borderId="16" xfId="15" applyNumberFormat="1" applyFont="1" applyFill="1" applyBorder="1" applyAlignment="1" applyProtection="1">
      <alignment/>
      <protection/>
    </xf>
    <xf numFmtId="168" fontId="2" fillId="0" borderId="17" xfId="15" applyNumberFormat="1" applyFont="1" applyFill="1" applyBorder="1" applyAlignment="1" applyProtection="1">
      <alignment/>
      <protection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vertical="center" wrapText="1"/>
    </xf>
    <xf numFmtId="164" fontId="22" fillId="0" borderId="0" xfId="0" applyFont="1" applyBorder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22" fillId="0" borderId="0" xfId="0" applyFont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8" fontId="1" fillId="0" borderId="0" xfId="15" applyNumberFormat="1" applyFont="1" applyFill="1" applyBorder="1" applyAlignment="1" applyProtection="1">
      <alignment horizontal="center" vertical="top"/>
      <protection/>
    </xf>
    <xf numFmtId="164" fontId="1" fillId="0" borderId="0" xfId="0" applyFont="1" applyFill="1" applyBorder="1" applyAlignment="1">
      <alignment horizontal="center"/>
    </xf>
    <xf numFmtId="164" fontId="22" fillId="0" borderId="0" xfId="0" applyFont="1" applyAlignment="1">
      <alignment wrapText="1"/>
    </xf>
    <xf numFmtId="164" fontId="2" fillId="0" borderId="7" xfId="0" applyFont="1" applyBorder="1" applyAlignment="1">
      <alignment vertical="center"/>
    </xf>
    <xf numFmtId="164" fontId="2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/>
    </xf>
    <xf numFmtId="164" fontId="1" fillId="0" borderId="7" xfId="0" applyFont="1" applyBorder="1" applyAlignment="1">
      <alignment vertical="center"/>
    </xf>
    <xf numFmtId="168" fontId="1" fillId="0" borderId="7" xfId="15" applyNumberFormat="1" applyFont="1" applyFill="1" applyBorder="1" applyAlignment="1" applyProtection="1">
      <alignment vertical="center"/>
      <protection/>
    </xf>
    <xf numFmtId="168" fontId="2" fillId="0" borderId="7" xfId="15" applyNumberFormat="1" applyFont="1" applyFill="1" applyBorder="1" applyAlignment="1" applyProtection="1">
      <alignment horizontal="right" vertical="center"/>
      <protection/>
    </xf>
    <xf numFmtId="164" fontId="1" fillId="0" borderId="7" xfId="0" applyFont="1" applyBorder="1" applyAlignment="1">
      <alignment vertical="center" wrapText="1"/>
    </xf>
    <xf numFmtId="168" fontId="2" fillId="0" borderId="7" xfId="0" applyNumberFormat="1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8" fontId="5" fillId="0" borderId="0" xfId="15" applyNumberFormat="1" applyFont="1" applyFill="1" applyBorder="1" applyAlignment="1" applyProtection="1">
      <alignment vertical="center" wrapText="1"/>
      <protection/>
    </xf>
    <xf numFmtId="168" fontId="5" fillId="0" borderId="0" xfId="15" applyNumberFormat="1" applyFont="1" applyFill="1" applyBorder="1" applyAlignment="1" applyProtection="1">
      <alignment vertical="center"/>
      <protection/>
    </xf>
    <xf numFmtId="164" fontId="4" fillId="0" borderId="0" xfId="0" applyFont="1" applyBorder="1" applyAlignment="1">
      <alignment horizontal="right" vertical="center"/>
    </xf>
    <xf numFmtId="168" fontId="5" fillId="0" borderId="0" xfId="15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vertical="center"/>
    </xf>
    <xf numFmtId="168" fontId="6" fillId="0" borderId="0" xfId="15" applyNumberFormat="1" applyFont="1" applyFill="1" applyBorder="1" applyAlignment="1" applyProtection="1">
      <alignment vertical="center" wrapText="1"/>
      <protection/>
    </xf>
    <xf numFmtId="168" fontId="6" fillId="0" borderId="0" xfId="15" applyNumberFormat="1" applyFont="1" applyFill="1" applyBorder="1" applyAlignment="1" applyProtection="1">
      <alignment vertical="center"/>
      <protection/>
    </xf>
    <xf numFmtId="168" fontId="6" fillId="0" borderId="0" xfId="0" applyNumberFormat="1" applyFont="1" applyBorder="1" applyAlignment="1">
      <alignment vertic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8" fontId="5" fillId="0" borderId="0" xfId="15" applyNumberFormat="1" applyFont="1" applyFill="1" applyBorder="1" applyAlignment="1" applyProtection="1">
      <alignment horizontal="right"/>
      <protection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8" fontId="5" fillId="0" borderId="0" xfId="15" applyNumberFormat="1" applyFont="1" applyFill="1" applyBorder="1" applyAlignment="1" applyProtection="1">
      <alignment/>
      <protection/>
    </xf>
    <xf numFmtId="168" fontId="5" fillId="0" borderId="0" xfId="15" applyNumberFormat="1" applyFont="1" applyFill="1" applyBorder="1" applyAlignment="1" applyProtection="1">
      <alignment horizontal="center"/>
      <protection/>
    </xf>
    <xf numFmtId="168" fontId="5" fillId="0" borderId="0" xfId="15" applyNumberFormat="1" applyFont="1" applyFill="1" applyBorder="1" applyAlignment="1" applyProtection="1">
      <alignment horizontal="left"/>
      <protection/>
    </xf>
    <xf numFmtId="164" fontId="0" fillId="0" borderId="0" xfId="0" applyFont="1" applyBorder="1" applyAlignment="1">
      <alignment horizontal="right" wrapText="1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71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3" fontId="0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wrapText="1"/>
    </xf>
    <xf numFmtId="164" fontId="23" fillId="0" borderId="0" xfId="0" applyFont="1" applyAlignment="1">
      <alignment horizontal="center"/>
    </xf>
    <xf numFmtId="164" fontId="25" fillId="0" borderId="0" xfId="0" applyFont="1" applyAlignment="1">
      <alignment/>
    </xf>
    <xf numFmtId="164" fontId="0" fillId="0" borderId="0" xfId="0" applyFont="1" applyAlignment="1">
      <alignment horizontal="right"/>
    </xf>
    <xf numFmtId="173" fontId="0" fillId="0" borderId="0" xfId="0" applyNumberFormat="1" applyFont="1" applyAlignment="1">
      <alignment horizontal="right"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21" fillId="0" borderId="0" xfId="0" applyFont="1" applyBorder="1" applyAlignment="1">
      <alignment/>
    </xf>
    <xf numFmtId="164" fontId="4" fillId="0" borderId="0" xfId="0" applyFont="1" applyBorder="1" applyAlignment="1">
      <alignment horizontal="right"/>
    </xf>
    <xf numFmtId="164" fontId="23" fillId="0" borderId="1" xfId="0" applyFont="1" applyBorder="1" applyAlignment="1">
      <alignment horizontal="center" wrapText="1"/>
    </xf>
    <xf numFmtId="164" fontId="23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26" fillId="0" borderId="7" xfId="0" applyFont="1" applyBorder="1" applyAlignment="1">
      <alignment horizontal="center" vertical="center" wrapText="1"/>
    </xf>
    <xf numFmtId="164" fontId="27" fillId="0" borderId="7" xfId="0" applyFont="1" applyBorder="1" applyAlignment="1">
      <alignment wrapText="1"/>
    </xf>
    <xf numFmtId="164" fontId="26" fillId="0" borderId="7" xfId="0" applyFont="1" applyBorder="1" applyAlignment="1">
      <alignment wrapText="1"/>
    </xf>
    <xf numFmtId="164" fontId="20" fillId="0" borderId="0" xfId="0" applyFont="1" applyAlignment="1">
      <alignment vertical="center"/>
    </xf>
    <xf numFmtId="164" fontId="20" fillId="0" borderId="0" xfId="0" applyFont="1" applyAlignment="1">
      <alignment vertical="center" wrapText="1"/>
    </xf>
    <xf numFmtId="168" fontId="20" fillId="0" borderId="0" xfId="15" applyNumberFormat="1" applyFont="1" applyFill="1" applyBorder="1" applyAlignment="1" applyProtection="1">
      <alignment vertical="center"/>
      <protection/>
    </xf>
    <xf numFmtId="164" fontId="4" fillId="0" borderId="0" xfId="0" applyFont="1" applyAlignment="1">
      <alignment vertical="center"/>
    </xf>
    <xf numFmtId="168" fontId="20" fillId="0" borderId="0" xfId="15" applyNumberFormat="1" applyFont="1" applyFill="1" applyBorder="1" applyAlignment="1" applyProtection="1">
      <alignment horizontal="right" vertical="center"/>
      <protection/>
    </xf>
    <xf numFmtId="168" fontId="20" fillId="0" borderId="0" xfId="15" applyNumberFormat="1" applyFont="1" applyFill="1" applyBorder="1" applyAlignment="1" applyProtection="1">
      <alignment vertical="center" wrapText="1"/>
      <protection/>
    </xf>
    <xf numFmtId="164" fontId="28" fillId="0" borderId="0" xfId="0" applyFont="1" applyAlignment="1">
      <alignment vertical="center" wrapText="1"/>
    </xf>
    <xf numFmtId="168" fontId="28" fillId="0" borderId="0" xfId="15" applyNumberFormat="1" applyFont="1" applyFill="1" applyBorder="1" applyAlignment="1" applyProtection="1">
      <alignment vertical="center" wrapText="1"/>
      <protection/>
    </xf>
    <xf numFmtId="168" fontId="28" fillId="0" borderId="0" xfId="15" applyNumberFormat="1" applyFont="1" applyFill="1" applyBorder="1" applyAlignment="1" applyProtection="1">
      <alignment vertical="center"/>
      <protection/>
    </xf>
    <xf numFmtId="164" fontId="29" fillId="0" borderId="0" xfId="0" applyFont="1" applyAlignment="1">
      <alignment vertical="center"/>
    </xf>
    <xf numFmtId="168" fontId="30" fillId="0" borderId="0" xfId="15" applyNumberFormat="1" applyFont="1" applyFill="1" applyBorder="1" applyAlignment="1" applyProtection="1">
      <alignment vertical="center" wrapText="1"/>
      <protection/>
    </xf>
    <xf numFmtId="164" fontId="29" fillId="0" borderId="0" xfId="0" applyFont="1" applyAlignment="1">
      <alignment vertical="center" wrapText="1"/>
    </xf>
    <xf numFmtId="164" fontId="28" fillId="0" borderId="0" xfId="0" applyFont="1" applyAlignment="1">
      <alignment vertical="center"/>
    </xf>
    <xf numFmtId="164" fontId="20" fillId="0" borderId="0" xfId="0" applyFont="1" applyAlignment="1">
      <alignment horizontal="left" vertical="center"/>
    </xf>
    <xf numFmtId="164" fontId="20" fillId="0" borderId="0" xfId="0" applyFont="1" applyAlignment="1">
      <alignment horizontal="left" vertical="center" wrapText="1"/>
    </xf>
    <xf numFmtId="164" fontId="20" fillId="0" borderId="0" xfId="0" applyFont="1" applyBorder="1" applyAlignment="1">
      <alignment horizontal="left" vertical="center" wrapText="1"/>
    </xf>
    <xf numFmtId="164" fontId="28" fillId="0" borderId="0" xfId="0" applyFont="1" applyAlignment="1">
      <alignment horizontal="left" vertical="center"/>
    </xf>
    <xf numFmtId="164" fontId="28" fillId="0" borderId="0" xfId="0" applyFont="1" applyAlignment="1">
      <alignment horizontal="left" vertical="center" wrapText="1"/>
    </xf>
    <xf numFmtId="168" fontId="4" fillId="0" borderId="0" xfId="15" applyNumberFormat="1" applyFont="1" applyFill="1" applyBorder="1" applyAlignment="1" applyProtection="1">
      <alignment vertical="center"/>
      <protection/>
    </xf>
    <xf numFmtId="164" fontId="2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6" fontId="21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center" wrapText="1"/>
    </xf>
    <xf numFmtId="168" fontId="4" fillId="0" borderId="0" xfId="15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Alignment="1">
      <alignment horizontal="right" vertical="center"/>
    </xf>
    <xf numFmtId="166" fontId="29" fillId="0" borderId="0" xfId="0" applyNumberFormat="1" applyFont="1" applyAlignment="1">
      <alignment horizontal="right" vertical="center" wrapText="1"/>
    </xf>
    <xf numFmtId="168" fontId="29" fillId="0" borderId="0" xfId="15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Alignment="1">
      <alignment horizontal="right" vertical="center" wrapText="1"/>
    </xf>
    <xf numFmtId="166" fontId="4" fillId="0" borderId="0" xfId="0" applyNumberFormat="1" applyFont="1" applyBorder="1" applyAlignment="1">
      <alignment horizontal="right" vertical="center" wrapText="1"/>
    </xf>
    <xf numFmtId="164" fontId="4" fillId="0" borderId="0" xfId="0" applyFont="1" applyAlignment="1">
      <alignment horizontal="left"/>
    </xf>
    <xf numFmtId="164" fontId="1" fillId="0" borderId="0" xfId="0" applyFont="1" applyBorder="1" applyAlignment="1">
      <alignment horizontal="left" wrapText="1"/>
    </xf>
    <xf numFmtId="165" fontId="31" fillId="0" borderId="7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7" xfId="15" applyNumberFormat="1" applyFont="1" applyFill="1" applyBorder="1" applyAlignment="1" applyProtection="1">
      <alignment horizontal="center" vertical="center"/>
      <protection/>
    </xf>
    <xf numFmtId="168" fontId="1" fillId="0" borderId="7" xfId="15" applyNumberFormat="1" applyFont="1" applyFill="1" applyBorder="1" applyAlignment="1" applyProtection="1">
      <alignment horizontal="center" vertical="center" wrapText="1"/>
      <protection/>
    </xf>
    <xf numFmtId="165" fontId="1" fillId="0" borderId="0" xfId="15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>
      <alignment horizontal="center" vertical="center"/>
    </xf>
    <xf numFmtId="164" fontId="1" fillId="0" borderId="7" xfId="0" applyFont="1" applyBorder="1" applyAlignment="1">
      <alignment horizontal="center" vertical="center" wrapText="1"/>
    </xf>
    <xf numFmtId="165" fontId="1" fillId="0" borderId="7" xfId="15" applyNumberFormat="1" applyFont="1" applyFill="1" applyBorder="1" applyAlignment="1" applyProtection="1">
      <alignment horizontal="center" vertical="center" wrapText="1"/>
      <protection/>
    </xf>
    <xf numFmtId="164" fontId="1" fillId="0" borderId="18" xfId="0" applyFont="1" applyBorder="1" applyAlignment="1">
      <alignment horizontal="center"/>
    </xf>
    <xf numFmtId="164" fontId="1" fillId="0" borderId="9" xfId="0" applyFont="1" applyBorder="1" applyAlignment="1">
      <alignment/>
    </xf>
    <xf numFmtId="168" fontId="1" fillId="0" borderId="19" xfId="15" applyNumberFormat="1" applyFont="1" applyFill="1" applyBorder="1" applyAlignment="1" applyProtection="1">
      <alignment/>
      <protection/>
    </xf>
    <xf numFmtId="168" fontId="1" fillId="0" borderId="14" xfId="15" applyNumberFormat="1" applyFont="1" applyFill="1" applyBorder="1" applyAlignment="1" applyProtection="1">
      <alignment/>
      <protection/>
    </xf>
    <xf numFmtId="168" fontId="1" fillId="0" borderId="6" xfId="15" applyNumberFormat="1" applyFont="1" applyFill="1" applyBorder="1" applyAlignment="1" applyProtection="1">
      <alignment/>
      <protection/>
    </xf>
    <xf numFmtId="164" fontId="1" fillId="0" borderId="19" xfId="0" applyFont="1" applyBorder="1" applyAlignment="1">
      <alignment horizontal="center"/>
    </xf>
    <xf numFmtId="164" fontId="1" fillId="0" borderId="14" xfId="0" applyFont="1" applyBorder="1" applyAlignment="1">
      <alignment/>
    </xf>
    <xf numFmtId="164" fontId="2" fillId="0" borderId="19" xfId="0" applyFont="1" applyBorder="1" applyAlignment="1">
      <alignment horizontal="center"/>
    </xf>
    <xf numFmtId="164" fontId="2" fillId="0" borderId="14" xfId="0" applyFont="1" applyBorder="1" applyAlignment="1">
      <alignment/>
    </xf>
    <xf numFmtId="168" fontId="2" fillId="0" borderId="19" xfId="15" applyNumberFormat="1" applyFont="1" applyFill="1" applyBorder="1" applyAlignment="1" applyProtection="1">
      <alignment horizontal="center"/>
      <protection/>
    </xf>
    <xf numFmtId="168" fontId="2" fillId="0" borderId="14" xfId="15" applyNumberFormat="1" applyFont="1" applyFill="1" applyBorder="1" applyAlignment="1" applyProtection="1">
      <alignment horizontal="center"/>
      <protection/>
    </xf>
    <xf numFmtId="168" fontId="2" fillId="0" borderId="14" xfId="15" applyNumberFormat="1" applyFont="1" applyFill="1" applyBorder="1" applyAlignment="1" applyProtection="1">
      <alignment/>
      <protection/>
    </xf>
    <xf numFmtId="168" fontId="2" fillId="0" borderId="6" xfId="15" applyNumberFormat="1" applyFont="1" applyFill="1" applyBorder="1" applyAlignment="1" applyProtection="1">
      <alignment/>
      <protection/>
    </xf>
    <xf numFmtId="164" fontId="1" fillId="0" borderId="14" xfId="0" applyFont="1" applyBorder="1" applyAlignment="1">
      <alignment wrapText="1"/>
    </xf>
    <xf numFmtId="168" fontId="1" fillId="0" borderId="19" xfId="15" applyNumberFormat="1" applyFont="1" applyFill="1" applyBorder="1" applyAlignment="1" applyProtection="1">
      <alignment horizontal="center"/>
      <protection/>
    </xf>
    <xf numFmtId="164" fontId="2" fillId="0" borderId="14" xfId="0" applyFont="1" applyBorder="1" applyAlignment="1">
      <alignment wrapText="1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wrapText="1"/>
    </xf>
    <xf numFmtId="168" fontId="2" fillId="0" borderId="20" xfId="15" applyNumberFormat="1" applyFont="1" applyFill="1" applyBorder="1" applyAlignment="1" applyProtection="1">
      <alignment horizontal="center"/>
      <protection/>
    </xf>
    <xf numFmtId="168" fontId="2" fillId="0" borderId="21" xfId="15" applyNumberFormat="1" applyFont="1" applyFill="1" applyBorder="1" applyAlignment="1" applyProtection="1">
      <alignment horizontal="center"/>
      <protection/>
    </xf>
    <xf numFmtId="168" fontId="2" fillId="0" borderId="21" xfId="15" applyNumberFormat="1" applyFont="1" applyFill="1" applyBorder="1" applyAlignment="1" applyProtection="1">
      <alignment/>
      <protection/>
    </xf>
    <xf numFmtId="168" fontId="2" fillId="0" borderId="22" xfId="15" applyNumberFormat="1" applyFont="1" applyFill="1" applyBorder="1" applyAlignment="1" applyProtection="1">
      <alignment/>
      <protection/>
    </xf>
    <xf numFmtId="165" fontId="1" fillId="0" borderId="0" xfId="15" applyNumberFormat="1" applyFont="1" applyFill="1" applyBorder="1" applyAlignment="1" applyProtection="1">
      <alignment/>
      <protection/>
    </xf>
    <xf numFmtId="165" fontId="1" fillId="0" borderId="0" xfId="0" applyNumberFormat="1" applyFont="1" applyAlignment="1">
      <alignment/>
    </xf>
    <xf numFmtId="164" fontId="31" fillId="0" borderId="7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7" xfId="0" applyFont="1" applyBorder="1" applyAlignment="1">
      <alignment/>
    </xf>
    <xf numFmtId="167" fontId="1" fillId="0" borderId="7" xfId="15" applyFont="1" applyFill="1" applyBorder="1" applyAlignment="1" applyProtection="1">
      <alignment/>
      <protection/>
    </xf>
    <xf numFmtId="164" fontId="2" fillId="0" borderId="7" xfId="0" applyFont="1" applyBorder="1" applyAlignment="1">
      <alignment/>
    </xf>
    <xf numFmtId="167" fontId="2" fillId="0" borderId="7" xfId="15" applyFont="1" applyFill="1" applyBorder="1" applyAlignment="1" applyProtection="1">
      <alignment/>
      <protection/>
    </xf>
    <xf numFmtId="164" fontId="1" fillId="0" borderId="7" xfId="0" applyFont="1" applyBorder="1" applyAlignment="1">
      <alignment wrapText="1"/>
    </xf>
    <xf numFmtId="164" fontId="2" fillId="0" borderId="7" xfId="0" applyFont="1" applyBorder="1" applyAlignment="1">
      <alignment wrapText="1"/>
    </xf>
    <xf numFmtId="165" fontId="1" fillId="0" borderId="7" xfId="0" applyNumberFormat="1" applyFont="1" applyBorder="1" applyAlignment="1">
      <alignment horizontal="center"/>
    </xf>
    <xf numFmtId="165" fontId="1" fillId="0" borderId="7" xfId="15" applyNumberFormat="1" applyFont="1" applyFill="1" applyBorder="1" applyAlignment="1" applyProtection="1">
      <alignment horizontal="center"/>
      <protection/>
    </xf>
    <xf numFmtId="164" fontId="1" fillId="0" borderId="7" xfId="0" applyFont="1" applyBorder="1" applyAlignment="1">
      <alignment horizontal="center" wrapText="1"/>
    </xf>
    <xf numFmtId="165" fontId="1" fillId="0" borderId="7" xfId="15" applyNumberFormat="1" applyFont="1" applyFill="1" applyBorder="1" applyAlignment="1" applyProtection="1">
      <alignment/>
      <protection/>
    </xf>
    <xf numFmtId="165" fontId="1" fillId="0" borderId="7" xfId="0" applyNumberFormat="1" applyFont="1" applyBorder="1" applyAlignment="1">
      <alignment/>
    </xf>
    <xf numFmtId="168" fontId="2" fillId="0" borderId="19" xfId="15" applyNumberFormat="1" applyFont="1" applyFill="1" applyBorder="1" applyAlignment="1" applyProtection="1">
      <alignment/>
      <protection/>
    </xf>
    <xf numFmtId="168" fontId="2" fillId="0" borderId="20" xfId="15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>
      <alignment horizontal="left" wrapText="1"/>
    </xf>
    <xf numFmtId="164" fontId="1" fillId="0" borderId="23" xfId="0" applyFont="1" applyBorder="1" applyAlignment="1">
      <alignment horizontal="center"/>
    </xf>
    <xf numFmtId="164" fontId="1" fillId="0" borderId="24" xfId="0" applyFont="1" applyBorder="1" applyAlignment="1">
      <alignment/>
    </xf>
    <xf numFmtId="168" fontId="2" fillId="0" borderId="25" xfId="15" applyNumberFormat="1" applyFont="1" applyFill="1" applyBorder="1" applyAlignment="1" applyProtection="1">
      <alignment/>
      <protection/>
    </xf>
    <xf numFmtId="164" fontId="1" fillId="0" borderId="18" xfId="0" applyFont="1" applyBorder="1" applyAlignment="1">
      <alignment horizontal="center" vertical="center"/>
    </xf>
    <xf numFmtId="164" fontId="1" fillId="0" borderId="26" xfId="0" applyFont="1" applyBorder="1" applyAlignment="1">
      <alignment/>
    </xf>
    <xf numFmtId="168" fontId="1" fillId="0" borderId="9" xfId="15" applyNumberFormat="1" applyFont="1" applyFill="1" applyBorder="1" applyAlignment="1" applyProtection="1">
      <alignment horizontal="center"/>
      <protection/>
    </xf>
    <xf numFmtId="164" fontId="1" fillId="0" borderId="19" xfId="0" applyFont="1" applyBorder="1" applyAlignment="1">
      <alignment horizontal="center" vertical="center"/>
    </xf>
    <xf numFmtId="168" fontId="1" fillId="0" borderId="14" xfId="15" applyNumberFormat="1" applyFont="1" applyFill="1" applyBorder="1" applyAlignment="1" applyProtection="1">
      <alignment horizontal="center"/>
      <protection/>
    </xf>
    <xf numFmtId="164" fontId="2" fillId="0" borderId="19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2" fillId="0" borderId="20" xfId="0" applyFont="1" applyBorder="1" applyAlignment="1">
      <alignment horizontal="center" vertical="center"/>
    </xf>
    <xf numFmtId="164" fontId="31" fillId="0" borderId="18" xfId="0" applyFont="1" applyBorder="1" applyAlignment="1">
      <alignment horizontal="center" vertical="center"/>
    </xf>
    <xf numFmtId="164" fontId="1" fillId="0" borderId="9" xfId="0" applyFont="1" applyBorder="1" applyAlignment="1">
      <alignment vertical="center" wrapText="1"/>
    </xf>
    <xf numFmtId="165" fontId="1" fillId="0" borderId="20" xfId="15" applyNumberFormat="1" applyFont="1" applyFill="1" applyBorder="1" applyAlignment="1" applyProtection="1">
      <alignment vertical="center" wrapText="1"/>
      <protection/>
    </xf>
    <xf numFmtId="165" fontId="1" fillId="0" borderId="1" xfId="15" applyNumberFormat="1" applyFont="1" applyFill="1" applyBorder="1" applyAlignment="1" applyProtection="1">
      <alignment vertical="center" wrapText="1"/>
      <protection/>
    </xf>
    <xf numFmtId="165" fontId="1" fillId="0" borderId="1" xfId="15" applyNumberFormat="1" applyFont="1" applyFill="1" applyBorder="1" applyAlignment="1" applyProtection="1">
      <alignment horizontal="center" vertical="center" wrapText="1"/>
      <protection/>
    </xf>
    <xf numFmtId="165" fontId="1" fillId="0" borderId="21" xfId="15" applyNumberFormat="1" applyFont="1" applyFill="1" applyBorder="1" applyAlignment="1" applyProtection="1">
      <alignment vertical="center" wrapText="1"/>
      <protection/>
    </xf>
    <xf numFmtId="165" fontId="1" fillId="0" borderId="0" xfId="15" applyNumberFormat="1" applyFont="1" applyFill="1" applyBorder="1" applyAlignment="1" applyProtection="1">
      <alignment vertical="center" wrapText="1"/>
      <protection/>
    </xf>
    <xf numFmtId="164" fontId="1" fillId="0" borderId="14" xfId="0" applyFont="1" applyBorder="1" applyAlignment="1">
      <alignment horizontal="left" vertical="center" wrapText="1"/>
    </xf>
    <xf numFmtId="168" fontId="1" fillId="0" borderId="19" xfId="15" applyNumberFormat="1" applyFont="1" applyFill="1" applyBorder="1" applyAlignment="1" applyProtection="1">
      <alignment horizontal="center" vertical="center"/>
      <protection/>
    </xf>
    <xf numFmtId="168" fontId="1" fillId="0" borderId="14" xfId="15" applyNumberFormat="1" applyFont="1" applyFill="1" applyBorder="1" applyAlignment="1" applyProtection="1">
      <alignment vertical="center"/>
      <protection/>
    </xf>
    <xf numFmtId="168" fontId="1" fillId="0" borderId="19" xfId="15" applyNumberFormat="1" applyFont="1" applyFill="1" applyBorder="1" applyAlignment="1" applyProtection="1">
      <alignment vertical="center"/>
      <protection/>
    </xf>
    <xf numFmtId="168" fontId="1" fillId="0" borderId="14" xfId="15" applyNumberFormat="1" applyFont="1" applyFill="1" applyBorder="1" applyAlignment="1" applyProtection="1">
      <alignment vertical="center" wrapText="1"/>
      <protection/>
    </xf>
    <xf numFmtId="168" fontId="1" fillId="0" borderId="6" xfId="15" applyNumberFormat="1" applyFont="1" applyFill="1" applyBorder="1" applyAlignment="1" applyProtection="1">
      <alignment vertical="center"/>
      <protection/>
    </xf>
    <xf numFmtId="164" fontId="1" fillId="0" borderId="14" xfId="0" applyFont="1" applyBorder="1" applyAlignment="1">
      <alignment vertical="center" wrapText="1"/>
    </xf>
    <xf numFmtId="164" fontId="2" fillId="0" borderId="14" xfId="0" applyFont="1" applyBorder="1" applyAlignment="1">
      <alignment vertical="center" wrapText="1"/>
    </xf>
    <xf numFmtId="168" fontId="2" fillId="0" borderId="19" xfId="15" applyNumberFormat="1" applyFont="1" applyFill="1" applyBorder="1" applyAlignment="1" applyProtection="1">
      <alignment horizontal="center" vertical="center"/>
      <protection/>
    </xf>
    <xf numFmtId="168" fontId="2" fillId="0" borderId="14" xfId="15" applyNumberFormat="1" applyFont="1" applyFill="1" applyBorder="1" applyAlignment="1" applyProtection="1">
      <alignment vertical="center"/>
      <protection/>
    </xf>
    <xf numFmtId="168" fontId="2" fillId="0" borderId="14" xfId="15" applyNumberFormat="1" applyFont="1" applyFill="1" applyBorder="1" applyAlignment="1" applyProtection="1">
      <alignment vertical="center" wrapText="1"/>
      <protection/>
    </xf>
    <xf numFmtId="168" fontId="2" fillId="0" borderId="14" xfId="15" applyNumberFormat="1" applyFont="1" applyFill="1" applyBorder="1" applyAlignment="1" applyProtection="1">
      <alignment horizontal="center" vertical="center"/>
      <protection/>
    </xf>
    <xf numFmtId="168" fontId="2" fillId="0" borderId="6" xfId="15" applyNumberFormat="1" applyFont="1" applyFill="1" applyBorder="1" applyAlignment="1" applyProtection="1">
      <alignment vertical="center"/>
      <protection/>
    </xf>
    <xf numFmtId="168" fontId="2" fillId="0" borderId="19" xfId="15" applyNumberFormat="1" applyFont="1" applyFill="1" applyBorder="1" applyAlignment="1" applyProtection="1">
      <alignment vertical="center"/>
      <protection/>
    </xf>
    <xf numFmtId="174" fontId="1" fillId="0" borderId="14" xfId="0" applyNumberFormat="1" applyFont="1" applyBorder="1" applyAlignment="1">
      <alignment vertical="center" wrapText="1"/>
    </xf>
    <xf numFmtId="168" fontId="1" fillId="0" borderId="14" xfId="15" applyNumberFormat="1" applyFont="1" applyFill="1" applyBorder="1" applyAlignment="1" applyProtection="1">
      <alignment horizontal="center" vertical="center"/>
      <protection/>
    </xf>
    <xf numFmtId="164" fontId="2" fillId="0" borderId="21" xfId="0" applyFont="1" applyBorder="1" applyAlignment="1">
      <alignment vertical="center" wrapText="1"/>
    </xf>
    <xf numFmtId="168" fontId="2" fillId="0" borderId="20" xfId="15" applyNumberFormat="1" applyFont="1" applyFill="1" applyBorder="1" applyAlignment="1" applyProtection="1">
      <alignment horizontal="center" vertical="center"/>
      <protection/>
    </xf>
    <xf numFmtId="168" fontId="2" fillId="0" borderId="1" xfId="15" applyNumberFormat="1" applyFont="1" applyFill="1" applyBorder="1" applyAlignment="1" applyProtection="1">
      <alignment horizontal="center" vertical="center"/>
      <protection/>
    </xf>
    <xf numFmtId="168" fontId="2" fillId="0" borderId="21" xfId="15" applyNumberFormat="1" applyFont="1" applyFill="1" applyBorder="1" applyAlignment="1" applyProtection="1">
      <alignment horizontal="center" vertical="center"/>
      <protection/>
    </xf>
    <xf numFmtId="168" fontId="2" fillId="0" borderId="21" xfId="15" applyNumberFormat="1" applyFont="1" applyFill="1" applyBorder="1" applyAlignment="1" applyProtection="1">
      <alignment vertical="center"/>
      <protection/>
    </xf>
    <xf numFmtId="168" fontId="2" fillId="0" borderId="21" xfId="15" applyNumberFormat="1" applyFont="1" applyFill="1" applyBorder="1" applyAlignment="1" applyProtection="1">
      <alignment vertical="center" wrapText="1"/>
      <protection/>
    </xf>
    <xf numFmtId="168" fontId="2" fillId="0" borderId="22" xfId="15" applyNumberFormat="1" applyFont="1" applyFill="1" applyBorder="1" applyAlignment="1" applyProtection="1">
      <alignment vertical="center"/>
      <protection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7" xfId="15" applyNumberFormat="1" applyFont="1" applyFill="1" applyBorder="1" applyAlignment="1" applyProtection="1">
      <alignment vertical="center" wrapText="1"/>
      <protection/>
    </xf>
    <xf numFmtId="168" fontId="1" fillId="0" borderId="19" xfId="15" applyNumberFormat="1" applyFont="1" applyFill="1" applyBorder="1" applyAlignment="1" applyProtection="1">
      <alignment vertical="center" wrapText="1"/>
      <protection/>
    </xf>
    <xf numFmtId="168" fontId="1" fillId="0" borderId="0" xfId="15" applyNumberFormat="1" applyFont="1" applyFill="1" applyBorder="1" applyAlignment="1" applyProtection="1">
      <alignment vertical="center" wrapText="1"/>
      <protection/>
    </xf>
    <xf numFmtId="168" fontId="1" fillId="0" borderId="0" xfId="15" applyNumberFormat="1" applyFont="1" applyFill="1" applyBorder="1" applyAlignment="1" applyProtection="1">
      <alignment wrapText="1"/>
      <protection/>
    </xf>
    <xf numFmtId="168" fontId="1" fillId="0" borderId="19" xfId="15" applyNumberFormat="1" applyFont="1" applyFill="1" applyBorder="1" applyAlignment="1" applyProtection="1">
      <alignment wrapText="1"/>
      <protection/>
    </xf>
    <xf numFmtId="168" fontId="2" fillId="0" borderId="19" xfId="15" applyNumberFormat="1" applyFont="1" applyFill="1" applyBorder="1" applyAlignment="1" applyProtection="1">
      <alignment vertical="center" wrapText="1"/>
      <protection/>
    </xf>
    <xf numFmtId="168" fontId="2" fillId="0" borderId="0" xfId="15" applyNumberFormat="1" applyFont="1" applyFill="1" applyBorder="1" applyAlignment="1" applyProtection="1">
      <alignment vertical="center" wrapText="1"/>
      <protection/>
    </xf>
    <xf numFmtId="168" fontId="1" fillId="0" borderId="19" xfId="15" applyNumberFormat="1" applyFont="1" applyFill="1" applyBorder="1" applyAlignment="1" applyProtection="1">
      <alignment horizontal="left" vertical="center" wrapText="1"/>
      <protection/>
    </xf>
    <xf numFmtId="168" fontId="1" fillId="0" borderId="0" xfId="15" applyNumberFormat="1" applyFont="1" applyFill="1" applyBorder="1" applyAlignment="1" applyProtection="1">
      <alignment horizontal="left" vertical="center" wrapText="1"/>
      <protection/>
    </xf>
    <xf numFmtId="168" fontId="2" fillId="0" borderId="0" xfId="15" applyNumberFormat="1" applyFont="1" applyFill="1" applyBorder="1" applyAlignment="1" applyProtection="1">
      <alignment horizontal="left" vertical="center"/>
      <protection/>
    </xf>
    <xf numFmtId="168" fontId="2" fillId="0" borderId="19" xfId="15" applyNumberFormat="1" applyFont="1" applyFill="1" applyBorder="1" applyAlignment="1" applyProtection="1">
      <alignment horizontal="left" vertical="center"/>
      <protection/>
    </xf>
    <xf numFmtId="174" fontId="2" fillId="0" borderId="14" xfId="0" applyNumberFormat="1" applyFont="1" applyBorder="1" applyAlignment="1">
      <alignment vertical="center" wrapText="1"/>
    </xf>
    <xf numFmtId="164" fontId="1" fillId="0" borderId="26" xfId="0" applyFont="1" applyBorder="1" applyAlignment="1">
      <alignment vertical="center" wrapText="1"/>
    </xf>
    <xf numFmtId="164" fontId="1" fillId="0" borderId="25" xfId="0" applyFont="1" applyBorder="1" applyAlignment="1">
      <alignment/>
    </xf>
    <xf numFmtId="168" fontId="1" fillId="0" borderId="14" xfId="15" applyNumberFormat="1" applyFont="1" applyFill="1" applyBorder="1" applyAlignment="1" applyProtection="1">
      <alignment horizontal="center" vertical="center" wrapText="1"/>
      <protection/>
    </xf>
    <xf numFmtId="168" fontId="2" fillId="0" borderId="0" xfId="15" applyNumberFormat="1" applyFont="1" applyFill="1" applyBorder="1" applyAlignment="1" applyProtection="1">
      <alignment horizontal="center" vertical="center" wrapText="1"/>
      <protection/>
    </xf>
    <xf numFmtId="168" fontId="2" fillId="0" borderId="14" xfId="15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 vertical="center"/>
    </xf>
    <xf numFmtId="168" fontId="2" fillId="0" borderId="0" xfId="15" applyNumberFormat="1" applyFont="1" applyFill="1" applyBorder="1" applyAlignment="1" applyProtection="1">
      <alignment wrapText="1"/>
      <protection/>
    </xf>
    <xf numFmtId="168" fontId="2" fillId="0" borderId="0" xfId="15" applyNumberFormat="1" applyFont="1" applyFill="1" applyBorder="1" applyAlignment="1" applyProtection="1">
      <alignment horizontal="left" vertical="center" wrapText="1"/>
      <protection/>
    </xf>
    <xf numFmtId="164" fontId="13" fillId="0" borderId="0" xfId="0" applyFont="1" applyBorder="1" applyAlignment="1">
      <alignment vertical="center"/>
    </xf>
    <xf numFmtId="168" fontId="1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vertical="center" wrapText="1"/>
    </xf>
    <xf numFmtId="168" fontId="7" fillId="0" borderId="0" xfId="15" applyNumberFormat="1" applyFont="1" applyFill="1" applyBorder="1" applyAlignment="1" applyProtection="1">
      <alignment/>
      <protection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test&#252;leti080213\rendeletek\k&#246;lts&#233;gvet&#233;s%202008\2008eredeti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"/>
      <sheetName val="1bevétel"/>
      <sheetName val="1A"/>
      <sheetName val="Munka2"/>
      <sheetName val="1B"/>
      <sheetName val="1C"/>
      <sheetName val="1D"/>
      <sheetName val="1E"/>
      <sheetName val="1F"/>
      <sheetName val="1G"/>
      <sheetName val="1H"/>
      <sheetName val="2kiadás"/>
      <sheetName val="2A"/>
      <sheetName val="2B"/>
      <sheetName val="2C"/>
      <sheetName val="2D"/>
      <sheetName val="2E"/>
      <sheetName val="2F"/>
      <sheetName val="3mérleg"/>
      <sheetName val="4int"/>
      <sheetName val="5felh"/>
      <sheetName val="6tobb"/>
      <sheetName val="7eifelh"/>
      <sheetName val="8gordulo"/>
      <sheetName val="9kötelezettségek"/>
      <sheetName val="9kötváll"/>
      <sheetName val="10közvetett"/>
      <sheetName val="11létsz"/>
      <sheetName val="12_13_m"/>
      <sheetName val="14_15_m"/>
      <sheetName val="7"/>
      <sheetName val="8"/>
      <sheetName val="9"/>
      <sheetName val="10"/>
      <sheetName val="16"/>
      <sheetName val="54"/>
      <sheetName val="munkax"/>
      <sheetName val="02"/>
      <sheetName val="03"/>
      <sheetName val="04"/>
      <sheetName val="05"/>
      <sheetName val="06"/>
      <sheetName val="12"/>
      <sheetName val="Munka23"/>
      <sheetName val="Munka3"/>
    </sheetNames>
    <sheetDataSet>
      <sheetData sheetId="0">
        <row r="33">
          <cell r="B33" t="str">
            <v>Röszke Község Önkormányzatánál több éves kihatással járó feladatok előirányzatai éves bontásban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.421875" style="1" customWidth="1"/>
    <col min="2" max="2" width="68.7109375" style="1" customWidth="1"/>
    <col min="3" max="3" width="12.7109375" style="2" customWidth="1"/>
    <col min="4" max="16384" width="9.140625" style="1" customWidth="1"/>
  </cols>
  <sheetData>
    <row r="1" spans="1:3" ht="15.75">
      <c r="A1" s="3" t="s">
        <v>0</v>
      </c>
      <c r="B1" s="3"/>
      <c r="C1" s="3"/>
    </row>
    <row r="3" spans="1:3" s="5" customFormat="1" ht="31.5">
      <c r="A3" s="4" t="s">
        <v>1</v>
      </c>
      <c r="B3" s="5" t="s">
        <v>2</v>
      </c>
      <c r="C3" s="6"/>
    </row>
    <row r="4" s="5" customFormat="1" ht="15.75">
      <c r="C4" s="6"/>
    </row>
    <row r="5" spans="1:3" s="7" customFormat="1" ht="15.75">
      <c r="A5" s="7" t="s">
        <v>3</v>
      </c>
      <c r="B5" s="7" t="s">
        <v>4</v>
      </c>
      <c r="C5" s="8"/>
    </row>
    <row r="6" spans="1:3" s="7" customFormat="1" ht="15.75">
      <c r="A6" s="7" t="s">
        <v>5</v>
      </c>
      <c r="B6" s="7" t="s">
        <v>6</v>
      </c>
      <c r="C6" s="8"/>
    </row>
    <row r="7" spans="1:256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="7" customFormat="1" ht="15.75">
      <c r="C8" s="8"/>
    </row>
    <row r="9" spans="1:3" s="7" customFormat="1" ht="15.75">
      <c r="A9" s="7" t="s">
        <v>7</v>
      </c>
      <c r="B9" s="7" t="s">
        <v>8</v>
      </c>
      <c r="C9" s="8"/>
    </row>
    <row r="10" spans="1:256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="7" customFormat="1" ht="15.75">
      <c r="C11" s="8"/>
    </row>
    <row r="12" spans="1:3" s="7" customFormat="1" ht="31.5">
      <c r="A12" s="7" t="s">
        <v>9</v>
      </c>
      <c r="B12" s="5" t="s">
        <v>10</v>
      </c>
      <c r="C12" s="8"/>
    </row>
    <row r="13" spans="1:3" s="7" customFormat="1" ht="15.75">
      <c r="A13" s="7" t="s">
        <v>11</v>
      </c>
      <c r="B13" s="9" t="s">
        <v>12</v>
      </c>
      <c r="C13" s="8"/>
    </row>
    <row r="14" spans="2:3" s="7" customFormat="1" ht="15.75">
      <c r="B14" s="10" t="s">
        <v>13</v>
      </c>
      <c r="C14" s="8"/>
    </row>
    <row r="15" spans="1:3" s="7" customFormat="1" ht="15.75">
      <c r="A15" s="7" t="s">
        <v>14</v>
      </c>
      <c r="B15" s="1" t="s">
        <v>15</v>
      </c>
      <c r="C15" s="8"/>
    </row>
    <row r="16" spans="1:5" s="7" customFormat="1" ht="15.75">
      <c r="A16" s="7" t="s">
        <v>16</v>
      </c>
      <c r="B16" s="11" t="s">
        <v>17</v>
      </c>
      <c r="C16" s="12"/>
      <c r="D16" s="13"/>
      <c r="E16" s="13"/>
    </row>
    <row r="17" spans="1:5" s="7" customFormat="1" ht="15.75">
      <c r="A17" s="7" t="s">
        <v>18</v>
      </c>
      <c r="B17" s="1" t="s">
        <v>19</v>
      </c>
      <c r="C17" s="12"/>
      <c r="D17" s="13"/>
      <c r="E17" s="13"/>
    </row>
    <row r="18" spans="1:5" s="7" customFormat="1" ht="31.5">
      <c r="A18" s="7" t="s">
        <v>20</v>
      </c>
      <c r="B18" s="14" t="s">
        <v>21</v>
      </c>
      <c r="C18" s="12"/>
      <c r="D18" s="13"/>
      <c r="E18" s="13"/>
    </row>
    <row r="19" spans="1:3" s="7" customFormat="1" ht="15.75">
      <c r="A19" s="7" t="s">
        <v>22</v>
      </c>
      <c r="B19" s="15" t="s">
        <v>23</v>
      </c>
      <c r="C19" s="8"/>
    </row>
    <row r="20" spans="1:3" s="7" customFormat="1" ht="15.75">
      <c r="A20" s="7" t="s">
        <v>24</v>
      </c>
      <c r="B20" s="7" t="s">
        <v>25</v>
      </c>
      <c r="C20" s="16"/>
    </row>
    <row r="21" spans="1:2" ht="15.75">
      <c r="A21" s="1" t="s">
        <v>26</v>
      </c>
      <c r="B21" s="1" t="s">
        <v>27</v>
      </c>
    </row>
    <row r="22" spans="1:2" ht="31.5">
      <c r="A22" s="7" t="s">
        <v>28</v>
      </c>
      <c r="B22" s="17" t="s">
        <v>29</v>
      </c>
    </row>
    <row r="23" spans="1:2" ht="15.75">
      <c r="A23" s="1" t="s">
        <v>30</v>
      </c>
      <c r="B23" s="1" t="s">
        <v>31</v>
      </c>
    </row>
    <row r="24" spans="1:2" ht="15.75">
      <c r="A24" s="1" t="s">
        <v>32</v>
      </c>
      <c r="B24" s="1" t="s">
        <v>33</v>
      </c>
    </row>
    <row r="25" spans="1:2" ht="31.5">
      <c r="A25" s="7" t="s">
        <v>34</v>
      </c>
      <c r="B25" s="17" t="s">
        <v>35</v>
      </c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25">
      <selection activeCell="D61" sqref="D61"/>
    </sheetView>
  </sheetViews>
  <sheetFormatPr defaultColWidth="9.140625" defaultRowHeight="12.75"/>
  <cols>
    <col min="1" max="1" width="4.7109375" style="56" customWidth="1"/>
    <col min="2" max="2" width="48.7109375" style="1" customWidth="1"/>
    <col min="3" max="3" width="20.7109375" style="1" customWidth="1"/>
    <col min="4" max="4" width="17.28125" style="70" customWidth="1"/>
    <col min="5" max="5" width="16.8515625" style="83" customWidth="1"/>
    <col min="6" max="6" width="13.140625" style="1" customWidth="1"/>
    <col min="7" max="16384" width="9.140625" style="1" customWidth="1"/>
  </cols>
  <sheetData>
    <row r="1" ht="15.75">
      <c r="F1" s="42" t="s">
        <v>272</v>
      </c>
    </row>
    <row r="3" spans="2:7" ht="15.75">
      <c r="B3" s="62" t="e">
        <f>tartalom!#REF!</f>
        <v>#REF!</v>
      </c>
      <c r="C3" s="62"/>
      <c r="D3" s="72"/>
      <c r="G3" s="2"/>
    </row>
    <row r="4" spans="2:4" ht="15.75">
      <c r="B4" s="62" t="e">
        <f>tartalom!#REF!</f>
        <v>#REF!</v>
      </c>
      <c r="C4" s="62"/>
      <c r="D4" s="72"/>
    </row>
    <row r="5" spans="2:6" ht="15.75">
      <c r="B5" s="62"/>
      <c r="C5" s="62"/>
      <c r="D5" s="72"/>
      <c r="E5" s="79"/>
      <c r="F5" s="2" t="s">
        <v>37</v>
      </c>
    </row>
    <row r="6" spans="4:6" ht="26.25">
      <c r="D6" s="27" t="s">
        <v>111</v>
      </c>
      <c r="E6" s="28" t="s">
        <v>138</v>
      </c>
      <c r="F6" s="61" t="s">
        <v>113</v>
      </c>
    </row>
    <row r="7" spans="1:6" ht="15.75" customHeight="1">
      <c r="A7" s="84" t="s">
        <v>3</v>
      </c>
      <c r="B7" s="85" t="s">
        <v>273</v>
      </c>
      <c r="C7" s="85"/>
      <c r="D7" s="86">
        <v>834724</v>
      </c>
      <c r="E7" s="41">
        <v>520289</v>
      </c>
      <c r="F7" s="87">
        <f>F48</f>
        <v>76131</v>
      </c>
    </row>
    <row r="8" spans="1:6" ht="15.75">
      <c r="A8" s="84"/>
      <c r="B8" s="85"/>
      <c r="C8" s="85"/>
      <c r="D8" s="86"/>
      <c r="E8" s="41"/>
      <c r="F8" s="87"/>
    </row>
    <row r="9" spans="1:6" ht="15.75">
      <c r="A9" s="56" t="s">
        <v>7</v>
      </c>
      <c r="B9" s="88" t="s">
        <v>274</v>
      </c>
      <c r="C9" s="88"/>
      <c r="D9" s="40">
        <v>0</v>
      </c>
      <c r="E9" s="41" t="s">
        <v>116</v>
      </c>
      <c r="F9" s="40">
        <v>0</v>
      </c>
    </row>
    <row r="10" spans="1:6" ht="15.75">
      <c r="A10" s="56" t="s">
        <v>9</v>
      </c>
      <c r="B10" s="1" t="s">
        <v>275</v>
      </c>
      <c r="D10" s="40">
        <v>0</v>
      </c>
      <c r="E10" s="41" t="s">
        <v>116</v>
      </c>
      <c r="F10" s="40">
        <v>0</v>
      </c>
    </row>
    <row r="11" spans="1:6" ht="15.75">
      <c r="A11" s="56" t="s">
        <v>11</v>
      </c>
      <c r="B11" s="1" t="s">
        <v>276</v>
      </c>
      <c r="D11" s="40">
        <v>0</v>
      </c>
      <c r="E11" s="41">
        <v>90</v>
      </c>
      <c r="F11" s="40">
        <v>0</v>
      </c>
    </row>
    <row r="12" spans="1:6" ht="15.75" customHeight="1">
      <c r="A12" s="56" t="s">
        <v>14</v>
      </c>
      <c r="B12" s="85" t="s">
        <v>277</v>
      </c>
      <c r="C12" s="85"/>
      <c r="D12" s="18">
        <v>0</v>
      </c>
      <c r="E12" s="41" t="s">
        <v>116</v>
      </c>
      <c r="F12" s="40">
        <v>0</v>
      </c>
    </row>
    <row r="13" spans="1:6" ht="15.75">
      <c r="A13" s="56" t="s">
        <v>16</v>
      </c>
      <c r="B13" s="1" t="s">
        <v>278</v>
      </c>
      <c r="D13" s="40">
        <v>0</v>
      </c>
      <c r="E13" s="41" t="s">
        <v>116</v>
      </c>
      <c r="F13" s="40">
        <v>0</v>
      </c>
    </row>
    <row r="14" spans="1:6" s="62" customFormat="1" ht="15.75" customHeight="1">
      <c r="A14" s="76" t="s">
        <v>48</v>
      </c>
      <c r="B14" s="89" t="s">
        <v>279</v>
      </c>
      <c r="C14" s="89"/>
      <c r="D14" s="55">
        <v>834724</v>
      </c>
      <c r="E14" s="52">
        <v>520379</v>
      </c>
      <c r="F14" s="43">
        <v>46949</v>
      </c>
    </row>
    <row r="15" spans="1:6" ht="15.75">
      <c r="A15" s="56" t="s">
        <v>20</v>
      </c>
      <c r="B15" s="90" t="s">
        <v>280</v>
      </c>
      <c r="C15" s="90"/>
      <c r="D15" s="40">
        <v>8463</v>
      </c>
      <c r="E15" s="41">
        <v>1800</v>
      </c>
      <c r="F15" s="40">
        <v>1501</v>
      </c>
    </row>
    <row r="16" spans="1:6" ht="15.75">
      <c r="A16" s="56" t="s">
        <v>22</v>
      </c>
      <c r="B16" s="1" t="s">
        <v>281</v>
      </c>
      <c r="D16" s="40">
        <v>3700</v>
      </c>
      <c r="E16" s="41">
        <v>700</v>
      </c>
      <c r="F16" s="40">
        <v>0</v>
      </c>
    </row>
    <row r="17" spans="1:6" ht="15.75">
      <c r="A17" s="56" t="s">
        <v>24</v>
      </c>
      <c r="B17" s="1" t="s">
        <v>282</v>
      </c>
      <c r="D17" s="40">
        <v>0</v>
      </c>
      <c r="E17" s="41" t="s">
        <v>116</v>
      </c>
      <c r="F17" s="40">
        <v>0</v>
      </c>
    </row>
    <row r="18" spans="1:6" ht="15.75">
      <c r="A18" s="56" t="s">
        <v>26</v>
      </c>
      <c r="B18" s="1" t="s">
        <v>283</v>
      </c>
      <c r="D18" s="40">
        <v>0</v>
      </c>
      <c r="E18" s="41" t="s">
        <v>116</v>
      </c>
      <c r="F18" s="40">
        <v>0</v>
      </c>
    </row>
    <row r="19" spans="1:6" ht="15.75">
      <c r="A19" s="56" t="s">
        <v>28</v>
      </c>
      <c r="B19" s="1" t="s">
        <v>284</v>
      </c>
      <c r="D19" s="40">
        <v>0</v>
      </c>
      <c r="E19" s="41" t="s">
        <v>116</v>
      </c>
      <c r="F19" s="40">
        <v>0</v>
      </c>
    </row>
    <row r="20" spans="1:6" s="23" customFormat="1" ht="15.75" customHeight="1">
      <c r="A20" s="91" t="s">
        <v>30</v>
      </c>
      <c r="B20" s="92" t="s">
        <v>285</v>
      </c>
      <c r="C20" s="92"/>
      <c r="D20" s="93">
        <v>12163</v>
      </c>
      <c r="E20" s="52">
        <v>2500</v>
      </c>
      <c r="F20" s="94">
        <v>1501</v>
      </c>
    </row>
    <row r="21" spans="1:6" s="23" customFormat="1" ht="15.75">
      <c r="A21" s="91"/>
      <c r="B21" s="92"/>
      <c r="C21" s="92"/>
      <c r="D21" s="93"/>
      <c r="E21" s="52"/>
      <c r="F21" s="94"/>
    </row>
    <row r="22" spans="4:6" ht="15.75">
      <c r="D22" s="40"/>
      <c r="E22" s="41"/>
      <c r="F22" s="40"/>
    </row>
    <row r="23" spans="1:6" ht="15.75">
      <c r="A23" s="56" t="s">
        <v>3</v>
      </c>
      <c r="B23" s="88" t="s">
        <v>286</v>
      </c>
      <c r="C23" s="88" t="s">
        <v>269</v>
      </c>
      <c r="D23" s="69">
        <v>4328</v>
      </c>
      <c r="E23" s="41" t="s">
        <v>116</v>
      </c>
      <c r="F23" s="40">
        <v>0</v>
      </c>
    </row>
    <row r="24" spans="1:6" ht="15.75">
      <c r="A24" s="56" t="s">
        <v>7</v>
      </c>
      <c r="B24" s="88" t="s">
        <v>287</v>
      </c>
      <c r="C24" s="88" t="s">
        <v>269</v>
      </c>
      <c r="D24" s="69">
        <v>784</v>
      </c>
      <c r="E24" s="41" t="s">
        <v>116</v>
      </c>
      <c r="F24" s="40">
        <v>0</v>
      </c>
    </row>
    <row r="25" spans="1:6" ht="15.75">
      <c r="A25" s="56" t="s">
        <v>9</v>
      </c>
      <c r="B25" s="88" t="s">
        <v>288</v>
      </c>
      <c r="C25" s="88" t="s">
        <v>289</v>
      </c>
      <c r="D25" s="69">
        <v>2500</v>
      </c>
      <c r="E25" s="41" t="s">
        <v>116</v>
      </c>
      <c r="F25" s="40">
        <v>0</v>
      </c>
    </row>
    <row r="26" spans="1:6" ht="15.75">
      <c r="A26" s="56" t="s">
        <v>11</v>
      </c>
      <c r="B26" s="88" t="s">
        <v>290</v>
      </c>
      <c r="C26" s="88" t="s">
        <v>289</v>
      </c>
      <c r="D26" s="69">
        <v>10000</v>
      </c>
      <c r="E26" s="41" t="s">
        <v>116</v>
      </c>
      <c r="F26" s="40">
        <v>0</v>
      </c>
    </row>
    <row r="27" spans="1:6" ht="15.75">
      <c r="A27" s="56" t="s">
        <v>14</v>
      </c>
      <c r="B27" s="88" t="s">
        <v>291</v>
      </c>
      <c r="C27" s="1" t="e">
        <f>5felh!#REF!</f>
        <v>#REF!</v>
      </c>
      <c r="D27" s="69">
        <v>19200</v>
      </c>
      <c r="E27" s="41">
        <v>19200</v>
      </c>
      <c r="F27" s="40">
        <v>0</v>
      </c>
    </row>
    <row r="28" spans="1:6" ht="15.75">
      <c r="A28" s="56" t="s">
        <v>16</v>
      </c>
      <c r="B28" s="88" t="s">
        <v>292</v>
      </c>
      <c r="C28" s="88" t="s">
        <v>289</v>
      </c>
      <c r="D28" s="69">
        <v>40000</v>
      </c>
      <c r="E28" s="41">
        <v>40000</v>
      </c>
      <c r="F28" s="40">
        <v>0</v>
      </c>
    </row>
    <row r="29" spans="1:6" ht="15.75">
      <c r="A29" s="56" t="s">
        <v>48</v>
      </c>
      <c r="B29" s="88" t="s">
        <v>293</v>
      </c>
      <c r="C29" s="95" t="s">
        <v>289</v>
      </c>
      <c r="D29" s="69">
        <v>2000</v>
      </c>
      <c r="E29" s="41" t="s">
        <v>116</v>
      </c>
      <c r="F29" s="40">
        <v>0</v>
      </c>
    </row>
    <row r="30" spans="1:6" ht="15.75">
      <c r="A30" s="56" t="s">
        <v>20</v>
      </c>
      <c r="B30" s="88" t="s">
        <v>294</v>
      </c>
      <c r="C30" s="95" t="s">
        <v>295</v>
      </c>
      <c r="D30" s="69">
        <v>101162</v>
      </c>
      <c r="E30" s="41">
        <v>64127</v>
      </c>
      <c r="F30" s="40">
        <v>71028</v>
      </c>
    </row>
    <row r="31" spans="1:6" ht="15.75">
      <c r="A31" s="56" t="s">
        <v>22</v>
      </c>
      <c r="B31" s="88" t="s">
        <v>296</v>
      </c>
      <c r="C31" s="95" t="s">
        <v>289</v>
      </c>
      <c r="D31" s="69">
        <v>2500</v>
      </c>
      <c r="E31" s="41" t="s">
        <v>116</v>
      </c>
      <c r="F31" s="40">
        <v>0</v>
      </c>
    </row>
    <row r="32" spans="1:6" ht="15.75">
      <c r="A32" s="56" t="s">
        <v>24</v>
      </c>
      <c r="B32" s="88" t="s">
        <v>297</v>
      </c>
      <c r="C32" s="95" t="s">
        <v>289</v>
      </c>
      <c r="D32" s="69">
        <v>4000</v>
      </c>
      <c r="E32" s="41" t="s">
        <v>116</v>
      </c>
      <c r="F32" s="40">
        <v>0</v>
      </c>
    </row>
    <row r="33" spans="1:6" ht="15.75">
      <c r="A33" s="56" t="s">
        <v>26</v>
      </c>
      <c r="B33" s="88" t="s">
        <v>298</v>
      </c>
      <c r="C33" s="95" t="s">
        <v>289</v>
      </c>
      <c r="D33" s="69">
        <v>10000</v>
      </c>
      <c r="E33" s="41">
        <v>10000</v>
      </c>
      <c r="F33" s="40">
        <v>0</v>
      </c>
    </row>
    <row r="34" spans="1:6" ht="15.75">
      <c r="A34" s="56">
        <v>12</v>
      </c>
      <c r="B34" s="88" t="s">
        <v>299</v>
      </c>
      <c r="C34" s="95" t="s">
        <v>289</v>
      </c>
      <c r="D34" s="69">
        <v>612000</v>
      </c>
      <c r="E34" s="41">
        <v>300000</v>
      </c>
      <c r="F34" s="40">
        <v>0</v>
      </c>
    </row>
    <row r="35" spans="1:6" ht="15.75">
      <c r="A35" s="56" t="s">
        <v>30</v>
      </c>
      <c r="B35" s="88" t="s">
        <v>300</v>
      </c>
      <c r="C35" s="95" t="s">
        <v>301</v>
      </c>
      <c r="D35" s="69">
        <v>5000</v>
      </c>
      <c r="E35" s="41">
        <v>5000</v>
      </c>
      <c r="F35" s="40">
        <v>5000</v>
      </c>
    </row>
    <row r="36" spans="1:6" ht="15.75">
      <c r="A36" s="56" t="s">
        <v>32</v>
      </c>
      <c r="B36" s="88" t="s">
        <v>302</v>
      </c>
      <c r="C36" s="95" t="s">
        <v>289</v>
      </c>
      <c r="D36" s="69">
        <v>21250</v>
      </c>
      <c r="E36" s="41" t="s">
        <v>116</v>
      </c>
      <c r="F36" s="40">
        <v>0</v>
      </c>
    </row>
    <row r="37" spans="1:6" ht="31.5">
      <c r="A37" s="56" t="s">
        <v>57</v>
      </c>
      <c r="B37" s="88" t="s">
        <v>303</v>
      </c>
      <c r="C37" s="96" t="s">
        <v>304</v>
      </c>
      <c r="D37" s="69">
        <v>0</v>
      </c>
      <c r="E37" s="41" t="s">
        <v>116</v>
      </c>
      <c r="F37" s="40">
        <v>0</v>
      </c>
    </row>
    <row r="38" spans="1:6" ht="15.75">
      <c r="A38" s="56" t="s">
        <v>59</v>
      </c>
      <c r="B38" s="88" t="s">
        <v>305</v>
      </c>
      <c r="C38" s="95" t="s">
        <v>306</v>
      </c>
      <c r="D38" s="69">
        <v>0</v>
      </c>
      <c r="E38" s="41">
        <v>4462</v>
      </c>
      <c r="F38" s="40">
        <v>0</v>
      </c>
    </row>
    <row r="39" spans="1:6" ht="31.5">
      <c r="A39" s="56" t="s">
        <v>61</v>
      </c>
      <c r="B39" s="88" t="s">
        <v>307</v>
      </c>
      <c r="C39" s="96" t="s">
        <v>308</v>
      </c>
      <c r="D39" s="69">
        <v>0</v>
      </c>
      <c r="E39" s="41" t="s">
        <v>116</v>
      </c>
      <c r="F39" s="40">
        <v>0</v>
      </c>
    </row>
    <row r="40" spans="1:6" ht="31.5">
      <c r="A40" s="56" t="s">
        <v>63</v>
      </c>
      <c r="B40" s="88" t="s">
        <v>309</v>
      </c>
      <c r="C40" s="96" t="s">
        <v>308</v>
      </c>
      <c r="D40" s="69">
        <v>0</v>
      </c>
      <c r="E40" s="41" t="s">
        <v>116</v>
      </c>
      <c r="F40" s="40">
        <v>0</v>
      </c>
    </row>
    <row r="41" spans="1:6" ht="15.75">
      <c r="A41" s="56" t="s">
        <v>65</v>
      </c>
      <c r="B41" s="88" t="s">
        <v>310</v>
      </c>
      <c r="C41" s="95" t="s">
        <v>289</v>
      </c>
      <c r="D41" s="69">
        <v>0</v>
      </c>
      <c r="E41" s="41">
        <v>2500</v>
      </c>
      <c r="F41" s="40">
        <v>0</v>
      </c>
    </row>
    <row r="42" spans="1:6" ht="15.75">
      <c r="A42" s="56" t="s">
        <v>67</v>
      </c>
      <c r="B42" s="88" t="s">
        <v>311</v>
      </c>
      <c r="C42" s="95" t="s">
        <v>289</v>
      </c>
      <c r="D42" s="69">
        <v>0</v>
      </c>
      <c r="E42" s="41">
        <v>5000</v>
      </c>
      <c r="F42" s="40">
        <v>0</v>
      </c>
    </row>
    <row r="43" spans="1:6" ht="31.5">
      <c r="A43" s="56" t="s">
        <v>69</v>
      </c>
      <c r="B43" s="88" t="s">
        <v>312</v>
      </c>
      <c r="C43" s="96" t="s">
        <v>308</v>
      </c>
      <c r="D43" s="69">
        <v>0</v>
      </c>
      <c r="E43" s="41" t="s">
        <v>116</v>
      </c>
      <c r="F43" s="40">
        <v>0</v>
      </c>
    </row>
    <row r="44" spans="1:6" ht="15.75">
      <c r="A44" s="56" t="s">
        <v>71</v>
      </c>
      <c r="B44" s="88" t="s">
        <v>313</v>
      </c>
      <c r="C44" s="96" t="s">
        <v>314</v>
      </c>
      <c r="D44" s="69">
        <v>0</v>
      </c>
      <c r="E44" s="97"/>
      <c r="F44" s="40">
        <v>0</v>
      </c>
    </row>
    <row r="45" spans="1:6" ht="31.5">
      <c r="A45" s="56" t="s">
        <v>73</v>
      </c>
      <c r="B45" s="88" t="s">
        <v>315</v>
      </c>
      <c r="C45" s="96" t="s">
        <v>289</v>
      </c>
      <c r="D45" s="69">
        <v>0</v>
      </c>
      <c r="E45" s="97">
        <v>10000</v>
      </c>
      <c r="F45" s="40"/>
    </row>
    <row r="46" spans="1:6" ht="31.5">
      <c r="A46" s="56" t="s">
        <v>71</v>
      </c>
      <c r="B46" s="17" t="s">
        <v>316</v>
      </c>
      <c r="C46" s="95" t="s">
        <v>289</v>
      </c>
      <c r="D46" s="69">
        <v>0</v>
      </c>
      <c r="E46" s="97">
        <v>60000</v>
      </c>
      <c r="F46" s="40">
        <v>0</v>
      </c>
    </row>
    <row r="47" spans="1:6" s="64" customFormat="1" ht="15.75">
      <c r="A47" s="66" t="s">
        <v>73</v>
      </c>
      <c r="B47" s="98" t="s">
        <v>211</v>
      </c>
      <c r="C47" s="99"/>
      <c r="D47" s="100"/>
      <c r="E47" s="97"/>
      <c r="F47" s="64">
        <v>103</v>
      </c>
    </row>
    <row r="48" spans="2:6" ht="15.75">
      <c r="B48" s="62" t="s">
        <v>317</v>
      </c>
      <c r="D48" s="68">
        <v>834724</v>
      </c>
      <c r="E48" s="101">
        <v>520289</v>
      </c>
      <c r="F48" s="43">
        <f>SUM(F23:FF47)</f>
        <v>76131</v>
      </c>
    </row>
    <row r="49" spans="4:6" ht="15.75">
      <c r="D49" s="40"/>
      <c r="E49" s="102"/>
      <c r="F49" s="40"/>
    </row>
    <row r="50" spans="1:6" ht="15.75">
      <c r="A50" s="56" t="s">
        <v>3</v>
      </c>
      <c r="B50" s="88" t="s">
        <v>318</v>
      </c>
      <c r="D50" s="40">
        <v>4163</v>
      </c>
      <c r="E50" s="71" t="s">
        <v>264</v>
      </c>
      <c r="F50" s="40">
        <v>0</v>
      </c>
    </row>
    <row r="51" spans="1:6" ht="15.75">
      <c r="A51" s="56" t="s">
        <v>7</v>
      </c>
      <c r="B51" s="88" t="s">
        <v>319</v>
      </c>
      <c r="D51" s="40">
        <v>2500</v>
      </c>
      <c r="E51" s="71" t="s">
        <v>264</v>
      </c>
      <c r="F51" s="40">
        <v>0</v>
      </c>
    </row>
    <row r="52" spans="1:6" ht="15.75">
      <c r="A52" s="56" t="s">
        <v>9</v>
      </c>
      <c r="B52" s="88" t="s">
        <v>320</v>
      </c>
      <c r="D52" s="40">
        <v>1800</v>
      </c>
      <c r="E52" s="71">
        <v>1800</v>
      </c>
      <c r="F52" s="40">
        <v>1500</v>
      </c>
    </row>
    <row r="53" spans="1:6" ht="15.75">
      <c r="A53" s="56" t="s">
        <v>11</v>
      </c>
      <c r="B53" s="88" t="s">
        <v>321</v>
      </c>
      <c r="D53" s="40">
        <v>0</v>
      </c>
      <c r="E53" s="71"/>
      <c r="F53" s="40">
        <v>1</v>
      </c>
    </row>
    <row r="54" spans="2:6" ht="15.75">
      <c r="B54" s="62" t="s">
        <v>322</v>
      </c>
      <c r="D54" s="43">
        <v>8463</v>
      </c>
      <c r="E54" s="82">
        <v>1800</v>
      </c>
      <c r="F54" s="43">
        <v>1501</v>
      </c>
    </row>
    <row r="55" spans="4:6" ht="15.75">
      <c r="D55" s="40"/>
      <c r="E55" s="71"/>
      <c r="F55" s="40"/>
    </row>
    <row r="56" spans="1:6" ht="15.75">
      <c r="A56" s="56" t="s">
        <v>3</v>
      </c>
      <c r="B56" s="88" t="s">
        <v>290</v>
      </c>
      <c r="D56" s="40">
        <v>3000</v>
      </c>
      <c r="E56" s="71" t="s">
        <v>264</v>
      </c>
      <c r="F56" s="40">
        <v>0</v>
      </c>
    </row>
    <row r="57" spans="1:6" ht="15.75">
      <c r="A57" s="56" t="s">
        <v>7</v>
      </c>
      <c r="B57" s="88" t="s">
        <v>291</v>
      </c>
      <c r="D57" s="40">
        <v>700</v>
      </c>
      <c r="E57" s="71">
        <v>700</v>
      </c>
      <c r="F57" s="40">
        <v>0</v>
      </c>
    </row>
    <row r="58" spans="2:6" ht="15.75">
      <c r="B58" s="62" t="s">
        <v>323</v>
      </c>
      <c r="C58" s="17"/>
      <c r="D58" s="55">
        <v>3700</v>
      </c>
      <c r="E58" s="82">
        <v>700</v>
      </c>
      <c r="F58" s="43">
        <v>0</v>
      </c>
    </row>
  </sheetData>
  <sheetProtection selectLockedCells="1" selectUnlockedCells="1"/>
  <mergeCells count="13">
    <mergeCell ref="A7:A8"/>
    <mergeCell ref="B7:C8"/>
    <mergeCell ref="D7:D8"/>
    <mergeCell ref="E7:E8"/>
    <mergeCell ref="F7:F8"/>
    <mergeCell ref="B12:C12"/>
    <mergeCell ref="B14:C14"/>
    <mergeCell ref="B15:C15"/>
    <mergeCell ref="A20:A21"/>
    <mergeCell ref="B20:C21"/>
    <mergeCell ref="D20:D21"/>
    <mergeCell ref="E20:E21"/>
    <mergeCell ref="F20:F2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91">
      <selection activeCell="G10" sqref="G10"/>
    </sheetView>
  </sheetViews>
  <sheetFormatPr defaultColWidth="9.140625" defaultRowHeight="12.75"/>
  <cols>
    <col min="1" max="1" width="8.7109375" style="56" customWidth="1"/>
    <col min="2" max="2" width="62.7109375" style="1" customWidth="1"/>
    <col min="3" max="3" width="17.28125" style="70" customWidth="1"/>
    <col min="4" max="4" width="18.140625" style="83" customWidth="1"/>
    <col min="5" max="5" width="12.28125" style="1" customWidth="1"/>
    <col min="6" max="6" width="12.57421875" style="1" customWidth="1"/>
    <col min="7" max="16384" width="9.140625" style="1" customWidth="1"/>
  </cols>
  <sheetData>
    <row r="1" spans="3:5" ht="15.75">
      <c r="C1" s="1"/>
      <c r="E1" s="103" t="s">
        <v>324</v>
      </c>
    </row>
    <row r="3" spans="2:7" ht="15.75">
      <c r="B3" s="62">
        <f>tartalom!B7</f>
        <v>0</v>
      </c>
      <c r="C3" s="72"/>
      <c r="G3" s="2"/>
    </row>
    <row r="4" spans="2:5" ht="15.75">
      <c r="B4" s="62"/>
      <c r="C4" s="72"/>
      <c r="D4" s="79" t="s">
        <v>110</v>
      </c>
      <c r="E4" s="2" t="s">
        <v>37</v>
      </c>
    </row>
    <row r="5" spans="3:5" ht="38.25">
      <c r="C5" s="27" t="s">
        <v>325</v>
      </c>
      <c r="D5" s="28" t="s">
        <v>326</v>
      </c>
      <c r="E5" s="61" t="s">
        <v>327</v>
      </c>
    </row>
    <row r="6" spans="1:5" ht="15.75">
      <c r="A6" s="104">
        <v>360000</v>
      </c>
      <c r="B6" s="105" t="s">
        <v>328</v>
      </c>
      <c r="C6" s="106"/>
      <c r="D6" s="106"/>
      <c r="E6" s="105"/>
    </row>
    <row r="7" spans="1:5" ht="15.75">
      <c r="A7" s="107"/>
      <c r="B7" s="1" t="s">
        <v>329</v>
      </c>
      <c r="C7" s="25">
        <v>0</v>
      </c>
      <c r="D7" s="25">
        <v>0</v>
      </c>
      <c r="E7" s="108">
        <v>248</v>
      </c>
    </row>
    <row r="8" spans="1:5" ht="15.75">
      <c r="A8" s="107"/>
      <c r="B8" s="1" t="s">
        <v>102</v>
      </c>
      <c r="C8" s="25">
        <v>950</v>
      </c>
      <c r="D8" s="109">
        <v>950</v>
      </c>
      <c r="E8" s="86">
        <v>992</v>
      </c>
    </row>
    <row r="9" spans="2:5" ht="15.75">
      <c r="B9" s="17" t="s">
        <v>82</v>
      </c>
      <c r="C9" s="25">
        <v>11115</v>
      </c>
      <c r="D9" s="109">
        <v>11115</v>
      </c>
      <c r="E9" s="87">
        <v>0</v>
      </c>
    </row>
    <row r="10" spans="2:5" ht="15.75">
      <c r="B10" s="17" t="s">
        <v>330</v>
      </c>
      <c r="C10" s="25">
        <v>0</v>
      </c>
      <c r="D10" s="109">
        <v>0</v>
      </c>
      <c r="E10" s="87"/>
    </row>
    <row r="11" spans="1:5" ht="15.75">
      <c r="A11" s="76">
        <v>360000</v>
      </c>
      <c r="B11" s="62" t="s">
        <v>188</v>
      </c>
      <c r="C11" s="110">
        <v>12065</v>
      </c>
      <c r="D11" s="109">
        <v>12065</v>
      </c>
      <c r="E11" s="94">
        <v>1240</v>
      </c>
    </row>
    <row r="12" spans="1:5" ht="15.75">
      <c r="A12" s="76"/>
      <c r="B12" s="62"/>
      <c r="C12" s="110"/>
      <c r="D12" s="109"/>
      <c r="E12" s="87"/>
    </row>
    <row r="13" spans="1:5" s="62" customFormat="1" ht="15.75">
      <c r="A13" s="104">
        <v>370000</v>
      </c>
      <c r="B13" s="105" t="s">
        <v>331</v>
      </c>
      <c r="C13" s="111"/>
      <c r="D13" s="112"/>
      <c r="E13" s="113"/>
    </row>
    <row r="14" spans="1:5" ht="15.75">
      <c r="A14" s="76"/>
      <c r="B14" s="1" t="s">
        <v>329</v>
      </c>
      <c r="C14" s="25">
        <v>200</v>
      </c>
      <c r="D14" s="109">
        <v>0</v>
      </c>
      <c r="E14" s="87">
        <v>0</v>
      </c>
    </row>
    <row r="15" spans="1:5" ht="15.75">
      <c r="A15" s="76">
        <v>370000</v>
      </c>
      <c r="B15" s="62" t="s">
        <v>188</v>
      </c>
      <c r="C15" s="110">
        <v>200</v>
      </c>
      <c r="D15" s="109">
        <v>0</v>
      </c>
      <c r="E15" s="94">
        <v>0</v>
      </c>
    </row>
    <row r="16" spans="3:6" ht="15.75">
      <c r="C16" s="42"/>
      <c r="D16" s="109"/>
      <c r="E16" s="87"/>
      <c r="F16" s="114"/>
    </row>
    <row r="17" spans="1:5" ht="15.75">
      <c r="A17" s="104">
        <v>412000</v>
      </c>
      <c r="B17" s="105" t="s">
        <v>332</v>
      </c>
      <c r="C17" s="115"/>
      <c r="D17" s="112"/>
      <c r="E17" s="113"/>
    </row>
    <row r="18" spans="1:5" s="62" customFormat="1" ht="15.75">
      <c r="A18" s="107"/>
      <c r="B18" s="1" t="s">
        <v>329</v>
      </c>
      <c r="C18" s="83">
        <v>0</v>
      </c>
      <c r="D18" s="109">
        <v>0</v>
      </c>
      <c r="E18" s="87">
        <v>0</v>
      </c>
    </row>
    <row r="19" spans="2:5" ht="15.75">
      <c r="B19" s="1" t="s">
        <v>333</v>
      </c>
      <c r="C19" s="83">
        <v>6275</v>
      </c>
      <c r="D19" s="109">
        <v>6275</v>
      </c>
      <c r="E19" s="87">
        <v>0</v>
      </c>
    </row>
    <row r="20" spans="2:5" ht="15.75">
      <c r="B20" s="17" t="s">
        <v>82</v>
      </c>
      <c r="C20" s="79">
        <v>13292</v>
      </c>
      <c r="D20" s="109">
        <v>9493</v>
      </c>
      <c r="E20" s="87">
        <v>0</v>
      </c>
    </row>
    <row r="21" spans="1:5" ht="15.75">
      <c r="A21" s="76">
        <v>412000</v>
      </c>
      <c r="B21" s="62" t="s">
        <v>188</v>
      </c>
      <c r="C21" s="109">
        <v>19567</v>
      </c>
      <c r="D21" s="109">
        <v>15768</v>
      </c>
      <c r="E21" s="94">
        <v>0</v>
      </c>
    </row>
    <row r="22" spans="1:5" ht="15.75">
      <c r="A22" s="76"/>
      <c r="B22" s="62"/>
      <c r="C22" s="109"/>
      <c r="D22" s="109"/>
      <c r="E22" s="87"/>
    </row>
    <row r="23" spans="1:5" ht="15.75">
      <c r="A23" s="104">
        <v>421100</v>
      </c>
      <c r="B23" s="105" t="s">
        <v>334</v>
      </c>
      <c r="C23" s="115"/>
      <c r="D23" s="112"/>
      <c r="E23" s="116"/>
    </row>
    <row r="24" spans="2:5" ht="15.75">
      <c r="B24" s="5" t="s">
        <v>335</v>
      </c>
      <c r="C24" s="83">
        <v>0</v>
      </c>
      <c r="D24" s="109">
        <v>0</v>
      </c>
      <c r="E24" s="87">
        <v>502</v>
      </c>
    </row>
    <row r="25" spans="2:5" ht="15.75">
      <c r="B25" s="17" t="s">
        <v>82</v>
      </c>
      <c r="C25" s="79">
        <v>21726</v>
      </c>
      <c r="D25" s="109">
        <v>9536</v>
      </c>
      <c r="E25" s="87">
        <v>5054</v>
      </c>
    </row>
    <row r="26" spans="1:5" ht="15.75">
      <c r="A26" s="76">
        <v>412000</v>
      </c>
      <c r="B26" s="62" t="s">
        <v>188</v>
      </c>
      <c r="C26" s="109">
        <v>21726</v>
      </c>
      <c r="D26" s="109">
        <v>9536</v>
      </c>
      <c r="E26" s="94">
        <v>5556</v>
      </c>
    </row>
    <row r="27" spans="1:5" ht="15.75">
      <c r="A27" s="76"/>
      <c r="B27" s="62"/>
      <c r="C27" s="109"/>
      <c r="D27" s="109"/>
      <c r="E27" s="94"/>
    </row>
    <row r="28" spans="1:5" ht="15.75">
      <c r="A28" s="104">
        <v>682001</v>
      </c>
      <c r="B28" s="117" t="s">
        <v>336</v>
      </c>
      <c r="C28" s="115"/>
      <c r="D28" s="112"/>
      <c r="E28" s="116"/>
    </row>
    <row r="29" spans="1:5" s="62" customFormat="1" ht="15.75">
      <c r="A29" s="56"/>
      <c r="B29" s="1" t="s">
        <v>329</v>
      </c>
      <c r="C29" s="83">
        <v>788</v>
      </c>
      <c r="D29" s="109">
        <v>788</v>
      </c>
      <c r="E29" s="87">
        <v>666</v>
      </c>
    </row>
    <row r="30" spans="1:5" ht="15.75">
      <c r="A30" s="76">
        <v>682001</v>
      </c>
      <c r="B30" s="62" t="s">
        <v>188</v>
      </c>
      <c r="C30" s="109">
        <v>788</v>
      </c>
      <c r="D30" s="109">
        <v>788</v>
      </c>
      <c r="E30" s="94">
        <v>666</v>
      </c>
    </row>
    <row r="31" spans="3:5" ht="15.75">
      <c r="C31" s="83"/>
      <c r="D31" s="109"/>
      <c r="E31" s="94"/>
    </row>
    <row r="32" spans="1:5" ht="15.75">
      <c r="A32" s="104">
        <v>682002</v>
      </c>
      <c r="B32" s="117" t="s">
        <v>337</v>
      </c>
      <c r="C32" s="115"/>
      <c r="D32" s="112"/>
      <c r="E32" s="116"/>
    </row>
    <row r="33" spans="2:5" ht="15.75">
      <c r="B33" s="1" t="s">
        <v>329</v>
      </c>
      <c r="C33" s="83">
        <v>1760</v>
      </c>
      <c r="D33" s="109">
        <v>1760</v>
      </c>
      <c r="E33" s="87">
        <v>1557</v>
      </c>
    </row>
    <row r="34" spans="1:5" ht="15.75">
      <c r="A34" s="76">
        <v>682002</v>
      </c>
      <c r="B34" s="62" t="s">
        <v>188</v>
      </c>
      <c r="C34" s="109">
        <v>1760</v>
      </c>
      <c r="D34" s="109">
        <v>1760</v>
      </c>
      <c r="E34" s="94">
        <v>1557</v>
      </c>
    </row>
    <row r="35" spans="3:5" ht="15.75">
      <c r="C35" s="83"/>
      <c r="D35" s="109"/>
      <c r="E35" s="94"/>
    </row>
    <row r="36" spans="1:5" ht="15.75">
      <c r="A36" s="104">
        <v>841126</v>
      </c>
      <c r="B36" s="105" t="s">
        <v>338</v>
      </c>
      <c r="C36" s="115"/>
      <c r="D36" s="112"/>
      <c r="E36" s="113"/>
    </row>
    <row r="37" spans="2:5" ht="15.75">
      <c r="B37" s="1" t="s">
        <v>329</v>
      </c>
      <c r="C37" s="83">
        <v>3288</v>
      </c>
      <c r="D37" s="109">
        <v>3990</v>
      </c>
      <c r="E37" s="87">
        <v>5618</v>
      </c>
    </row>
    <row r="38" spans="2:5" ht="15.75">
      <c r="B38" s="1" t="s">
        <v>333</v>
      </c>
      <c r="C38" s="83">
        <v>33458</v>
      </c>
      <c r="D38" s="109">
        <v>23441</v>
      </c>
      <c r="E38" s="87">
        <v>14308</v>
      </c>
    </row>
    <row r="39" spans="2:5" ht="15.75">
      <c r="B39" s="5" t="s">
        <v>339</v>
      </c>
      <c r="C39" s="83">
        <v>0</v>
      </c>
      <c r="D39" s="109">
        <v>0</v>
      </c>
      <c r="E39" s="87">
        <v>0</v>
      </c>
    </row>
    <row r="40" spans="2:5" ht="15.75">
      <c r="B40" s="5" t="s">
        <v>335</v>
      </c>
      <c r="C40" s="83">
        <v>0</v>
      </c>
      <c r="D40" s="109">
        <v>310</v>
      </c>
      <c r="E40" s="87">
        <v>310</v>
      </c>
    </row>
    <row r="41" spans="2:5" ht="15.75">
      <c r="B41" s="17" t="s">
        <v>62</v>
      </c>
      <c r="C41" s="83">
        <v>0</v>
      </c>
      <c r="D41" s="109">
        <v>142</v>
      </c>
      <c r="E41" s="87">
        <v>142</v>
      </c>
    </row>
    <row r="42" spans="2:5" ht="15.75">
      <c r="B42" s="17" t="s">
        <v>340</v>
      </c>
      <c r="C42" s="83">
        <v>0</v>
      </c>
      <c r="D42" s="109">
        <v>0</v>
      </c>
      <c r="E42" s="87">
        <v>0</v>
      </c>
    </row>
    <row r="43" spans="2:5" ht="15.75">
      <c r="B43" s="36" t="s">
        <v>64</v>
      </c>
      <c r="C43" s="83">
        <v>0</v>
      </c>
      <c r="D43" s="109">
        <v>29023</v>
      </c>
      <c r="E43" s="87">
        <v>29023</v>
      </c>
    </row>
    <row r="44" spans="2:5" ht="15.75">
      <c r="B44" s="36" t="s">
        <v>86</v>
      </c>
      <c r="C44" s="83">
        <v>17700</v>
      </c>
      <c r="D44" s="109">
        <v>19144</v>
      </c>
      <c r="E44" s="87">
        <v>19144</v>
      </c>
    </row>
    <row r="45" spans="2:5" ht="15.75">
      <c r="B45" s="1" t="s">
        <v>341</v>
      </c>
      <c r="C45" s="83">
        <v>3452</v>
      </c>
      <c r="D45" s="109">
        <v>2097</v>
      </c>
      <c r="E45" s="87">
        <v>0</v>
      </c>
    </row>
    <row r="46" spans="1:5" ht="15.75">
      <c r="A46" s="76">
        <v>841126</v>
      </c>
      <c r="B46" s="62" t="s">
        <v>188</v>
      </c>
      <c r="C46" s="118">
        <v>57898</v>
      </c>
      <c r="D46" s="109">
        <v>78147</v>
      </c>
      <c r="E46" s="94">
        <v>69126</v>
      </c>
    </row>
    <row r="47" spans="3:5" ht="15.75">
      <c r="C47" s="1"/>
      <c r="D47" s="109"/>
      <c r="E47" s="87"/>
    </row>
    <row r="48" spans="1:5" ht="15.75">
      <c r="A48" s="105">
        <v>841133</v>
      </c>
      <c r="B48" s="105" t="s">
        <v>342</v>
      </c>
      <c r="C48" s="105"/>
      <c r="D48" s="112"/>
      <c r="E48" s="113"/>
    </row>
    <row r="49" spans="2:5" s="1" customFormat="1" ht="15.75">
      <c r="B49" s="1" t="s">
        <v>343</v>
      </c>
      <c r="C49" s="119">
        <v>188003</v>
      </c>
      <c r="D49" s="109">
        <v>294428</v>
      </c>
      <c r="E49" s="87">
        <v>317569</v>
      </c>
    </row>
    <row r="50" spans="2:5" s="1" customFormat="1" ht="15.75">
      <c r="B50" s="5" t="s">
        <v>344</v>
      </c>
      <c r="C50" s="83">
        <v>4700</v>
      </c>
      <c r="D50" s="109">
        <v>4700</v>
      </c>
      <c r="E50" s="87">
        <v>4622</v>
      </c>
    </row>
    <row r="51" spans="2:5" s="1" customFormat="1" ht="15.75">
      <c r="B51" s="17" t="s">
        <v>82</v>
      </c>
      <c r="C51" s="119">
        <v>0</v>
      </c>
      <c r="D51" s="109">
        <v>0</v>
      </c>
      <c r="E51" s="87">
        <v>0</v>
      </c>
    </row>
    <row r="52" spans="1:5" ht="15.75">
      <c r="A52" s="62">
        <v>841133</v>
      </c>
      <c r="B52" s="62" t="s">
        <v>188</v>
      </c>
      <c r="C52" s="120">
        <v>192703</v>
      </c>
      <c r="D52" s="109">
        <v>299128</v>
      </c>
      <c r="E52" s="94">
        <v>322191</v>
      </c>
    </row>
    <row r="53" spans="1:5" ht="15.75">
      <c r="A53" s="62"/>
      <c r="B53" s="62"/>
      <c r="C53" s="120"/>
      <c r="D53" s="109"/>
      <c r="E53" s="94"/>
    </row>
    <row r="54" spans="1:5" ht="15.75">
      <c r="A54" s="105">
        <v>841173</v>
      </c>
      <c r="B54" s="105" t="s">
        <v>345</v>
      </c>
      <c r="C54" s="121"/>
      <c r="D54" s="112"/>
      <c r="E54" s="116"/>
    </row>
    <row r="55" spans="1:5" ht="15.75">
      <c r="A55" s="62"/>
      <c r="B55" s="1" t="s">
        <v>333</v>
      </c>
      <c r="C55" s="119">
        <v>0</v>
      </c>
      <c r="D55" s="109">
        <v>1685</v>
      </c>
      <c r="E55" s="87">
        <v>1685</v>
      </c>
    </row>
    <row r="56" spans="1:5" ht="15.75">
      <c r="A56" s="62">
        <v>841173</v>
      </c>
      <c r="B56" s="62" t="s">
        <v>188</v>
      </c>
      <c r="C56" s="120">
        <v>0</v>
      </c>
      <c r="D56" s="109">
        <v>1685</v>
      </c>
      <c r="E56" s="94">
        <v>1685</v>
      </c>
    </row>
    <row r="57" spans="1:5" ht="15.75">
      <c r="A57" s="62"/>
      <c r="B57" s="62"/>
      <c r="C57" s="120"/>
      <c r="D57" s="109"/>
      <c r="E57" s="87"/>
    </row>
    <row r="58" spans="1:5" ht="15.75">
      <c r="A58" s="105">
        <v>841403</v>
      </c>
      <c r="B58" s="105" t="s">
        <v>346</v>
      </c>
      <c r="C58" s="121"/>
      <c r="D58" s="112"/>
      <c r="E58" s="116"/>
    </row>
    <row r="59" spans="1:5" ht="15.75">
      <c r="A59" s="62"/>
      <c r="B59" s="1" t="s">
        <v>333</v>
      </c>
      <c r="C59" s="120">
        <v>0</v>
      </c>
      <c r="D59" s="109">
        <v>0</v>
      </c>
      <c r="E59" s="87">
        <v>0</v>
      </c>
    </row>
    <row r="60" spans="1:5" ht="15.75">
      <c r="A60" s="62"/>
      <c r="B60" s="17" t="s">
        <v>82</v>
      </c>
      <c r="C60" s="120">
        <v>0</v>
      </c>
      <c r="D60" s="109">
        <v>0</v>
      </c>
      <c r="E60" s="87">
        <v>0</v>
      </c>
    </row>
    <row r="61" spans="1:5" ht="15.75">
      <c r="A61" s="62">
        <v>841403</v>
      </c>
      <c r="B61" s="62" t="s">
        <v>188</v>
      </c>
      <c r="C61" s="120">
        <v>0</v>
      </c>
      <c r="D61" s="109">
        <v>0</v>
      </c>
      <c r="E61" s="94">
        <v>0</v>
      </c>
    </row>
    <row r="62" spans="3:5" ht="15.75">
      <c r="C62" s="1"/>
      <c r="D62" s="109"/>
      <c r="E62" s="87"/>
    </row>
    <row r="63" spans="1:5" ht="15.75">
      <c r="A63" s="104">
        <v>841901</v>
      </c>
      <c r="B63" s="105" t="s">
        <v>347</v>
      </c>
      <c r="C63" s="115"/>
      <c r="D63" s="112"/>
      <c r="E63" s="116"/>
    </row>
    <row r="64" spans="2:5" ht="15.75">
      <c r="B64" s="1" t="s">
        <v>343</v>
      </c>
      <c r="C64" s="83">
        <v>250</v>
      </c>
      <c r="D64" s="109">
        <v>250</v>
      </c>
      <c r="E64" s="87">
        <v>364</v>
      </c>
    </row>
    <row r="65" spans="1:5" s="62" customFormat="1" ht="15.75">
      <c r="A65" s="56"/>
      <c r="B65" s="5" t="s">
        <v>348</v>
      </c>
      <c r="C65" s="83">
        <v>28747</v>
      </c>
      <c r="D65" s="109">
        <v>59900</v>
      </c>
      <c r="E65" s="87">
        <v>59900</v>
      </c>
    </row>
    <row r="66" spans="1:5" s="62" customFormat="1" ht="15.75">
      <c r="A66" s="56"/>
      <c r="B66" s="5" t="s">
        <v>339</v>
      </c>
      <c r="C66" s="83">
        <v>63222</v>
      </c>
      <c r="D66" s="109">
        <v>0</v>
      </c>
      <c r="E66" s="87">
        <v>0</v>
      </c>
    </row>
    <row r="67" spans="1:5" s="62" customFormat="1" ht="15.75">
      <c r="A67" s="56"/>
      <c r="B67" s="5" t="s">
        <v>349</v>
      </c>
      <c r="C67" s="83">
        <v>0</v>
      </c>
      <c r="D67" s="109">
        <v>0</v>
      </c>
      <c r="E67" s="87">
        <v>24</v>
      </c>
    </row>
    <row r="68" spans="1:5" s="62" customFormat="1" ht="15.75">
      <c r="A68" s="56"/>
      <c r="B68" s="1" t="s">
        <v>102</v>
      </c>
      <c r="C68" s="83">
        <v>100</v>
      </c>
      <c r="D68" s="109">
        <v>99</v>
      </c>
      <c r="E68" s="87">
        <v>99</v>
      </c>
    </row>
    <row r="69" spans="1:5" s="62" customFormat="1" ht="15.75">
      <c r="A69" s="56"/>
      <c r="B69" s="5" t="s">
        <v>350</v>
      </c>
      <c r="C69" s="83">
        <v>0</v>
      </c>
      <c r="D69" s="109">
        <v>3829</v>
      </c>
      <c r="E69" s="87">
        <v>3829</v>
      </c>
    </row>
    <row r="70" spans="1:5" s="62" customFormat="1" ht="15.75">
      <c r="A70" s="76">
        <v>841901</v>
      </c>
      <c r="B70" s="62" t="s">
        <v>188</v>
      </c>
      <c r="C70" s="109">
        <v>92319</v>
      </c>
      <c r="D70" s="109">
        <v>64078</v>
      </c>
      <c r="E70" s="94">
        <v>64216</v>
      </c>
    </row>
    <row r="71" spans="1:5" s="62" customFormat="1" ht="15.75">
      <c r="A71" s="76"/>
      <c r="C71" s="109"/>
      <c r="D71" s="109"/>
      <c r="E71" s="94"/>
    </row>
    <row r="72" spans="1:5" s="62" customFormat="1" ht="15.75">
      <c r="A72" s="104">
        <v>882117</v>
      </c>
      <c r="B72" s="105" t="s">
        <v>351</v>
      </c>
      <c r="C72" s="112"/>
      <c r="D72" s="112"/>
      <c r="E72" s="116"/>
    </row>
    <row r="73" spans="1:5" s="62" customFormat="1" ht="15.75">
      <c r="A73" s="76"/>
      <c r="B73" s="17" t="s">
        <v>60</v>
      </c>
      <c r="C73" s="83">
        <v>0</v>
      </c>
      <c r="D73" s="109">
        <v>1650</v>
      </c>
      <c r="E73" s="87">
        <v>1520</v>
      </c>
    </row>
    <row r="74" spans="1:5" s="62" customFormat="1" ht="15.75">
      <c r="A74" s="76">
        <v>882117</v>
      </c>
      <c r="B74" s="59" t="s">
        <v>188</v>
      </c>
      <c r="C74" s="109">
        <v>0</v>
      </c>
      <c r="D74" s="109">
        <v>1650</v>
      </c>
      <c r="E74" s="94">
        <v>1520</v>
      </c>
    </row>
    <row r="75" spans="1:5" s="62" customFormat="1" ht="15.75">
      <c r="A75" s="76"/>
      <c r="C75" s="109"/>
      <c r="D75" s="109"/>
      <c r="E75" s="87"/>
    </row>
    <row r="76" spans="1:5" s="62" customFormat="1" ht="15.75">
      <c r="A76" s="104">
        <v>882125</v>
      </c>
      <c r="B76" s="122" t="s">
        <v>224</v>
      </c>
      <c r="C76" s="112"/>
      <c r="D76" s="112"/>
      <c r="E76" s="113"/>
    </row>
    <row r="77" spans="1:5" s="62" customFormat="1" ht="15.75">
      <c r="A77" s="76"/>
      <c r="B77" s="1" t="s">
        <v>333</v>
      </c>
      <c r="C77" s="83">
        <v>330</v>
      </c>
      <c r="D77" s="109">
        <v>330</v>
      </c>
      <c r="E77" s="87">
        <v>248</v>
      </c>
    </row>
    <row r="78" spans="1:5" s="62" customFormat="1" ht="15.75">
      <c r="A78" s="76">
        <v>882215</v>
      </c>
      <c r="B78" s="123" t="s">
        <v>188</v>
      </c>
      <c r="C78" s="109">
        <v>330</v>
      </c>
      <c r="D78" s="109">
        <v>330</v>
      </c>
      <c r="E78" s="94">
        <v>248</v>
      </c>
    </row>
    <row r="79" spans="1:5" ht="15.75">
      <c r="A79" s="76"/>
      <c r="B79" s="124"/>
      <c r="C79" s="109"/>
      <c r="D79" s="109"/>
      <c r="E79" s="87"/>
    </row>
    <row r="80" spans="1:5" ht="15.75">
      <c r="A80" s="104">
        <v>889942</v>
      </c>
      <c r="B80" s="125" t="s">
        <v>352</v>
      </c>
      <c r="C80" s="112"/>
      <c r="D80" s="112"/>
      <c r="E80" s="113"/>
    </row>
    <row r="81" spans="1:5" ht="15.75">
      <c r="A81" s="76"/>
      <c r="B81" s="1" t="s">
        <v>353</v>
      </c>
      <c r="C81" s="83">
        <v>230</v>
      </c>
      <c r="D81" s="109">
        <v>230</v>
      </c>
      <c r="E81" s="87">
        <v>273</v>
      </c>
    </row>
    <row r="82" spans="1:5" ht="15.75">
      <c r="A82" s="76">
        <v>889942</v>
      </c>
      <c r="B82" s="62" t="s">
        <v>188</v>
      </c>
      <c r="C82" s="109">
        <v>230</v>
      </c>
      <c r="D82" s="109">
        <v>230</v>
      </c>
      <c r="E82" s="94">
        <v>273</v>
      </c>
    </row>
    <row r="83" spans="1:5" ht="15.75">
      <c r="A83" s="76"/>
      <c r="B83" s="62"/>
      <c r="C83" s="109"/>
      <c r="D83" s="109"/>
      <c r="E83" s="94"/>
    </row>
    <row r="84" spans="1:5" ht="15.75">
      <c r="A84" s="104">
        <v>890441</v>
      </c>
      <c r="B84" s="105" t="s">
        <v>354</v>
      </c>
      <c r="C84" s="112"/>
      <c r="D84" s="112"/>
      <c r="E84" s="113"/>
    </row>
    <row r="85" spans="1:5" ht="15.75">
      <c r="A85" s="76"/>
      <c r="B85" s="1" t="s">
        <v>333</v>
      </c>
      <c r="C85" s="83">
        <v>1189</v>
      </c>
      <c r="D85" s="109">
        <v>2324</v>
      </c>
      <c r="E85" s="87">
        <v>2970</v>
      </c>
    </row>
    <row r="86" spans="1:5" ht="15.75">
      <c r="A86" s="76">
        <v>890441</v>
      </c>
      <c r="B86" s="123" t="s">
        <v>188</v>
      </c>
      <c r="C86" s="109">
        <v>1189</v>
      </c>
      <c r="D86" s="109">
        <v>2324</v>
      </c>
      <c r="E86" s="94">
        <v>2970</v>
      </c>
    </row>
    <row r="87" spans="1:5" ht="15.75">
      <c r="A87" s="76"/>
      <c r="B87" s="62"/>
      <c r="C87" s="109"/>
      <c r="D87" s="109"/>
      <c r="E87" s="87"/>
    </row>
    <row r="88" spans="1:5" ht="15.75">
      <c r="A88" s="104">
        <v>890442</v>
      </c>
      <c r="B88" s="105" t="s">
        <v>355</v>
      </c>
      <c r="C88" s="112"/>
      <c r="D88" s="112"/>
      <c r="E88" s="113"/>
    </row>
    <row r="89" spans="1:5" ht="15.75">
      <c r="A89" s="76"/>
      <c r="B89" s="1" t="s">
        <v>333</v>
      </c>
      <c r="C89" s="83">
        <v>7507</v>
      </c>
      <c r="D89" s="109">
        <v>4733</v>
      </c>
      <c r="E89" s="87">
        <v>2172</v>
      </c>
    </row>
    <row r="90" spans="1:5" ht="15.75">
      <c r="A90" s="76">
        <v>890442</v>
      </c>
      <c r="B90" s="123" t="s">
        <v>188</v>
      </c>
      <c r="C90" s="109">
        <v>7507</v>
      </c>
      <c r="D90" s="109">
        <v>4733</v>
      </c>
      <c r="E90" s="94">
        <v>2172</v>
      </c>
    </row>
    <row r="91" spans="1:5" ht="15.75">
      <c r="A91" s="76"/>
      <c r="B91" s="123"/>
      <c r="C91" s="109"/>
      <c r="D91" s="109"/>
      <c r="E91" s="87"/>
    </row>
    <row r="92" spans="1:5" ht="15.75">
      <c r="A92" s="104">
        <v>910123</v>
      </c>
      <c r="B92" s="126" t="s">
        <v>356</v>
      </c>
      <c r="C92" s="112"/>
      <c r="D92" s="112"/>
      <c r="E92" s="127"/>
    </row>
    <row r="93" spans="1:5" ht="15.75">
      <c r="A93" s="107"/>
      <c r="B93" s="1" t="s">
        <v>329</v>
      </c>
      <c r="C93" s="83">
        <v>0</v>
      </c>
      <c r="D93" s="109">
        <v>0</v>
      </c>
      <c r="E93" s="69">
        <v>26</v>
      </c>
    </row>
    <row r="94" spans="1:5" s="62" customFormat="1" ht="15.75">
      <c r="A94" s="76"/>
      <c r="B94" s="17" t="s">
        <v>60</v>
      </c>
      <c r="C94" s="83">
        <v>5751</v>
      </c>
      <c r="D94" s="109">
        <v>5751</v>
      </c>
      <c r="E94" s="87">
        <v>3936</v>
      </c>
    </row>
    <row r="95" spans="1:5" ht="15.75">
      <c r="A95" s="76">
        <v>910123</v>
      </c>
      <c r="B95" s="123" t="s">
        <v>188</v>
      </c>
      <c r="C95" s="109">
        <v>5751</v>
      </c>
      <c r="D95" s="109">
        <v>5751</v>
      </c>
      <c r="E95" s="94">
        <v>3962</v>
      </c>
    </row>
    <row r="96" spans="3:5" ht="15.75">
      <c r="C96" s="83"/>
      <c r="D96" s="109"/>
      <c r="E96" s="94"/>
    </row>
    <row r="97" spans="1:5" ht="15.75">
      <c r="A97" s="104">
        <v>910502</v>
      </c>
      <c r="B97" s="126" t="s">
        <v>357</v>
      </c>
      <c r="C97" s="115"/>
      <c r="D97" s="112"/>
      <c r="E97" s="116"/>
    </row>
    <row r="98" spans="1:5" ht="15.75">
      <c r="A98" s="107"/>
      <c r="B98" s="128" t="s">
        <v>358</v>
      </c>
      <c r="C98" s="83">
        <v>0</v>
      </c>
      <c r="D98" s="109">
        <v>0</v>
      </c>
      <c r="E98" s="87">
        <v>19</v>
      </c>
    </row>
    <row r="99" spans="2:5" ht="15.75">
      <c r="B99" s="17" t="s">
        <v>60</v>
      </c>
      <c r="C99" s="83">
        <v>3510</v>
      </c>
      <c r="D99" s="109">
        <v>3510</v>
      </c>
      <c r="E99" s="87">
        <v>3149</v>
      </c>
    </row>
    <row r="100" spans="1:5" ht="15.75">
      <c r="A100" s="76">
        <v>910502</v>
      </c>
      <c r="B100" s="129" t="s">
        <v>188</v>
      </c>
      <c r="C100" s="109">
        <v>3510</v>
      </c>
      <c r="D100" s="109">
        <v>3510</v>
      </c>
      <c r="E100" s="130">
        <v>3168</v>
      </c>
    </row>
    <row r="101" spans="1:5" s="62" customFormat="1" ht="15.75">
      <c r="A101" s="56"/>
      <c r="B101" s="1"/>
      <c r="C101" s="83"/>
      <c r="D101" s="83"/>
      <c r="E101" s="108"/>
    </row>
    <row r="102" spans="1:5" ht="15.75">
      <c r="A102" s="76"/>
      <c r="B102" s="62" t="s">
        <v>359</v>
      </c>
      <c r="C102" s="109">
        <v>417543</v>
      </c>
      <c r="D102" s="109">
        <v>501483</v>
      </c>
      <c r="E102" s="131">
        <f>E11+E15+E21+E26+E30+E34+E46+E52+E56+E70+E74+E78+E82+E86+E90+E95+E100</f>
        <v>480550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72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E1" sqref="E1"/>
    </sheetView>
  </sheetViews>
  <sheetFormatPr defaultColWidth="9.140625" defaultRowHeight="12.75"/>
  <cols>
    <col min="1" max="1" width="4.7109375" style="132" customWidth="1"/>
    <col min="2" max="2" width="66.7109375" style="132" customWidth="1"/>
    <col min="3" max="3" width="17.00390625" style="133" customWidth="1"/>
    <col min="4" max="4" width="17.7109375" style="134" customWidth="1"/>
    <col min="5" max="5" width="12.7109375" style="135" customWidth="1"/>
    <col min="6" max="24" width="10.7109375" style="132" customWidth="1"/>
    <col min="25" max="16384" width="9.140625" style="132" customWidth="1"/>
  </cols>
  <sheetData>
    <row r="1" spans="3:5" ht="17.25">
      <c r="C1" s="132"/>
      <c r="E1" s="103" t="s">
        <v>360</v>
      </c>
    </row>
    <row r="2" spans="6:7" ht="15.75">
      <c r="F2" s="135"/>
      <c r="G2" s="135"/>
    </row>
    <row r="3" spans="1:7" ht="15.75">
      <c r="A3" s="26" t="str">
        <f>tartalom!B9</f>
        <v>Röszke Község Önkormányzatának 2013. évi költségvetési kiadásai </v>
      </c>
      <c r="F3" s="135"/>
      <c r="G3" s="136"/>
    </row>
    <row r="4" spans="4:7" ht="15.75">
      <c r="D4" s="79" t="s">
        <v>110</v>
      </c>
      <c r="E4" s="136" t="s">
        <v>37</v>
      </c>
      <c r="F4" s="135"/>
      <c r="G4" s="135"/>
    </row>
    <row r="5" spans="1:5" s="7" customFormat="1" ht="38.25">
      <c r="A5" s="39"/>
      <c r="C5" s="27" t="s">
        <v>39</v>
      </c>
      <c r="D5" s="28" t="s">
        <v>40</v>
      </c>
      <c r="E5" s="51" t="s">
        <v>41</v>
      </c>
    </row>
    <row r="6" spans="1:7" ht="15.75">
      <c r="A6" s="26" t="s">
        <v>361</v>
      </c>
      <c r="D6" s="137"/>
      <c r="F6" s="135"/>
      <c r="G6" s="135"/>
    </row>
    <row r="7" spans="1:5" ht="15.75">
      <c r="A7" s="56" t="s">
        <v>3</v>
      </c>
      <c r="B7" s="132" t="s">
        <v>362</v>
      </c>
      <c r="C7" s="134">
        <v>61672</v>
      </c>
      <c r="D7" s="134">
        <v>74517</v>
      </c>
      <c r="E7" s="134">
        <v>67894</v>
      </c>
    </row>
    <row r="8" spans="1:5" ht="15.75">
      <c r="A8" s="56" t="s">
        <v>7</v>
      </c>
      <c r="B8" s="132" t="s">
        <v>363</v>
      </c>
      <c r="C8" s="134">
        <v>5200</v>
      </c>
      <c r="D8" s="134">
        <v>13746</v>
      </c>
      <c r="E8" s="134">
        <v>12654</v>
      </c>
    </row>
    <row r="9" spans="1:5" ht="15.75">
      <c r="A9" s="56" t="s">
        <v>9</v>
      </c>
      <c r="B9" s="132" t="s">
        <v>364</v>
      </c>
      <c r="C9" s="134">
        <v>7460</v>
      </c>
      <c r="D9" s="134">
        <v>8559</v>
      </c>
      <c r="E9" s="134">
        <v>7910</v>
      </c>
    </row>
    <row r="10" spans="1:5" s="26" customFormat="1" ht="15.75">
      <c r="A10" s="76" t="s">
        <v>11</v>
      </c>
      <c r="B10" s="26" t="s">
        <v>365</v>
      </c>
      <c r="C10" s="138">
        <v>74332</v>
      </c>
      <c r="D10" s="138">
        <v>96822</v>
      </c>
      <c r="E10" s="138">
        <v>88458</v>
      </c>
    </row>
    <row r="11" spans="1:5" ht="15.75">
      <c r="A11" s="56" t="s">
        <v>14</v>
      </c>
      <c r="B11" s="132" t="s">
        <v>366</v>
      </c>
      <c r="C11" s="134">
        <v>18747</v>
      </c>
      <c r="D11" s="134">
        <v>25192</v>
      </c>
      <c r="E11" s="134">
        <v>23617</v>
      </c>
    </row>
    <row r="12" spans="1:5" ht="15.75">
      <c r="A12" s="56" t="s">
        <v>16</v>
      </c>
      <c r="B12" s="132" t="s">
        <v>367</v>
      </c>
      <c r="C12" s="134">
        <v>80034</v>
      </c>
      <c r="D12" s="134">
        <v>125043</v>
      </c>
      <c r="E12" s="134">
        <v>102299</v>
      </c>
    </row>
    <row r="13" spans="1:5" ht="15.75">
      <c r="A13" s="56" t="s">
        <v>48</v>
      </c>
      <c r="B13" s="139" t="s">
        <v>368</v>
      </c>
      <c r="C13" s="134">
        <v>38353</v>
      </c>
      <c r="D13" s="134">
        <v>38870</v>
      </c>
      <c r="E13" s="134">
        <v>38114</v>
      </c>
    </row>
    <row r="14" spans="1:5" ht="31.5">
      <c r="A14" s="56" t="s">
        <v>20</v>
      </c>
      <c r="B14" s="9" t="s">
        <v>369</v>
      </c>
      <c r="C14" s="134">
        <v>98143</v>
      </c>
      <c r="D14" s="134">
        <v>130438</v>
      </c>
      <c r="E14" s="134">
        <v>125782</v>
      </c>
    </row>
    <row r="15" spans="1:5" ht="15.75">
      <c r="A15" s="56" t="s">
        <v>22</v>
      </c>
      <c r="B15" s="132" t="s">
        <v>370</v>
      </c>
      <c r="C15" s="134">
        <v>92106</v>
      </c>
      <c r="D15" s="134">
        <v>79325</v>
      </c>
      <c r="E15" s="134">
        <v>69270</v>
      </c>
    </row>
    <row r="16" spans="1:5" ht="15.75">
      <c r="A16" s="56" t="s">
        <v>24</v>
      </c>
      <c r="B16" s="132" t="s">
        <v>371</v>
      </c>
      <c r="C16" s="134">
        <v>12325</v>
      </c>
      <c r="D16" s="134">
        <v>12409</v>
      </c>
      <c r="E16" s="134">
        <v>12408</v>
      </c>
    </row>
    <row r="17" spans="1:5" ht="15.75">
      <c r="A17" s="56" t="s">
        <v>26</v>
      </c>
      <c r="B17" s="139" t="s">
        <v>372</v>
      </c>
      <c r="C17" s="134">
        <v>4000</v>
      </c>
      <c r="D17" s="134">
        <v>5237</v>
      </c>
      <c r="E17" s="134">
        <v>0</v>
      </c>
    </row>
    <row r="18" spans="1:5" ht="15.75">
      <c r="A18" s="56" t="s">
        <v>28</v>
      </c>
      <c r="B18" s="139" t="s">
        <v>373</v>
      </c>
      <c r="C18" s="134">
        <v>2000</v>
      </c>
      <c r="D18" s="134">
        <v>2000</v>
      </c>
      <c r="E18" s="134">
        <v>0</v>
      </c>
    </row>
    <row r="19" spans="1:5" ht="15.75">
      <c r="A19" s="76" t="s">
        <v>30</v>
      </c>
      <c r="B19" s="26" t="s">
        <v>374</v>
      </c>
      <c r="C19" s="138">
        <v>418040</v>
      </c>
      <c r="D19" s="138">
        <v>513336</v>
      </c>
      <c r="E19" s="138">
        <v>459948</v>
      </c>
    </row>
    <row r="20" spans="1:5" ht="15.75">
      <c r="A20" s="56" t="s">
        <v>32</v>
      </c>
      <c r="B20" s="132" t="s">
        <v>375</v>
      </c>
      <c r="C20" s="134">
        <v>7005</v>
      </c>
      <c r="D20" s="134">
        <v>32902</v>
      </c>
      <c r="E20" s="134">
        <v>26711</v>
      </c>
    </row>
    <row r="21" spans="1:5" s="26" customFormat="1" ht="31.5">
      <c r="A21" s="56" t="s">
        <v>57</v>
      </c>
      <c r="B21" s="9" t="s">
        <v>369</v>
      </c>
      <c r="C21" s="134">
        <v>0</v>
      </c>
      <c r="D21" s="134">
        <v>0</v>
      </c>
      <c r="E21" s="134">
        <v>0</v>
      </c>
    </row>
    <row r="22" spans="1:5" ht="15.75">
      <c r="A22" s="56" t="s">
        <v>59</v>
      </c>
      <c r="B22" s="132" t="s">
        <v>376</v>
      </c>
      <c r="C22" s="134">
        <v>28750</v>
      </c>
      <c r="D22" s="134">
        <v>29898</v>
      </c>
      <c r="E22" s="134">
        <v>530</v>
      </c>
    </row>
    <row r="23" spans="1:5" ht="15.75">
      <c r="A23" s="56" t="s">
        <v>61</v>
      </c>
      <c r="B23" s="132" t="s">
        <v>377</v>
      </c>
      <c r="C23" s="134">
        <v>500</v>
      </c>
      <c r="D23" s="134">
        <v>5490</v>
      </c>
      <c r="E23" s="134">
        <v>5473</v>
      </c>
    </row>
    <row r="24" spans="1:5" ht="15.75">
      <c r="A24" s="56" t="s">
        <v>63</v>
      </c>
      <c r="B24" s="132" t="s">
        <v>378</v>
      </c>
      <c r="C24" s="134">
        <v>0</v>
      </c>
      <c r="D24" s="134">
        <v>0</v>
      </c>
      <c r="E24" s="134"/>
    </row>
    <row r="25" spans="1:5" ht="15.75">
      <c r="A25" s="56" t="s">
        <v>65</v>
      </c>
      <c r="B25" s="139" t="s">
        <v>379</v>
      </c>
      <c r="C25" s="134">
        <v>500</v>
      </c>
      <c r="D25" s="134">
        <v>1390</v>
      </c>
      <c r="E25" s="134">
        <v>1190</v>
      </c>
    </row>
    <row r="26" spans="1:5" ht="15.75">
      <c r="A26" s="56" t="s">
        <v>67</v>
      </c>
      <c r="B26" s="139" t="s">
        <v>380</v>
      </c>
      <c r="C26" s="134">
        <v>2000</v>
      </c>
      <c r="D26" s="134">
        <v>2000</v>
      </c>
      <c r="E26" s="134">
        <v>0</v>
      </c>
    </row>
    <row r="27" spans="1:5" ht="15.75">
      <c r="A27" s="56" t="s">
        <v>69</v>
      </c>
      <c r="B27" s="139" t="s">
        <v>381</v>
      </c>
      <c r="C27" s="134">
        <v>0</v>
      </c>
      <c r="D27" s="134">
        <v>0</v>
      </c>
      <c r="E27" s="134"/>
    </row>
    <row r="28" spans="1:5" ht="15.75">
      <c r="A28" s="76" t="s">
        <v>71</v>
      </c>
      <c r="B28" s="26" t="s">
        <v>382</v>
      </c>
      <c r="C28" s="138">
        <v>38755</v>
      </c>
      <c r="D28" s="138">
        <v>71680</v>
      </c>
      <c r="E28" s="138">
        <v>33904</v>
      </c>
    </row>
    <row r="29" spans="1:5" ht="15.75">
      <c r="A29" s="76" t="s">
        <v>73</v>
      </c>
      <c r="B29" s="26" t="s">
        <v>383</v>
      </c>
      <c r="C29" s="138">
        <v>456795</v>
      </c>
      <c r="D29" s="138">
        <v>585016</v>
      </c>
      <c r="E29" s="138">
        <v>493852</v>
      </c>
    </row>
    <row r="30" spans="1:5" ht="15.75">
      <c r="A30" s="56" t="s">
        <v>75</v>
      </c>
      <c r="B30" s="132" t="s">
        <v>384</v>
      </c>
      <c r="C30" s="134">
        <v>0</v>
      </c>
      <c r="D30" s="134">
        <v>0</v>
      </c>
      <c r="E30" s="134">
        <v>4147</v>
      </c>
    </row>
    <row r="31" spans="1:5" ht="15.75">
      <c r="A31" s="76" t="s">
        <v>77</v>
      </c>
      <c r="B31" s="26" t="s">
        <v>385</v>
      </c>
      <c r="C31" s="138">
        <v>456795</v>
      </c>
      <c r="D31" s="138">
        <v>585016</v>
      </c>
      <c r="E31" s="138">
        <v>497999</v>
      </c>
    </row>
    <row r="32" spans="1:5" ht="15.75">
      <c r="A32" s="76"/>
      <c r="B32" s="132" t="s">
        <v>386</v>
      </c>
      <c r="C32" s="134">
        <v>38</v>
      </c>
      <c r="D32" s="134">
        <v>63</v>
      </c>
      <c r="E32" s="134">
        <v>0</v>
      </c>
    </row>
    <row r="33" spans="1:5" ht="15.75">
      <c r="A33" s="76"/>
      <c r="B33" s="132" t="s">
        <v>387</v>
      </c>
      <c r="C33" s="134">
        <v>0</v>
      </c>
      <c r="D33" s="134">
        <v>0</v>
      </c>
      <c r="E33" s="134">
        <v>47</v>
      </c>
    </row>
    <row r="34" spans="3:5" ht="15.75">
      <c r="C34" s="134"/>
      <c r="E34" s="138"/>
    </row>
    <row r="35" spans="1:5" ht="15.75">
      <c r="A35" s="26" t="s">
        <v>388</v>
      </c>
      <c r="C35" s="134"/>
      <c r="E35" s="134"/>
    </row>
    <row r="36" spans="1:5" ht="15.75">
      <c r="A36" s="26" t="s">
        <v>96</v>
      </c>
      <c r="C36" s="134"/>
      <c r="E36" s="138"/>
    </row>
    <row r="37" spans="1:5" ht="15.75">
      <c r="A37" s="56" t="s">
        <v>3</v>
      </c>
      <c r="B37" s="132" t="s">
        <v>362</v>
      </c>
      <c r="C37" s="134">
        <v>16328</v>
      </c>
      <c r="D37" s="134">
        <v>17754</v>
      </c>
      <c r="E37" s="134">
        <v>12016</v>
      </c>
    </row>
    <row r="38" spans="1:5" ht="15.75">
      <c r="A38" s="56" t="s">
        <v>7</v>
      </c>
      <c r="B38" s="132" t="s">
        <v>363</v>
      </c>
      <c r="C38" s="134">
        <v>96</v>
      </c>
      <c r="D38" s="134">
        <v>895</v>
      </c>
      <c r="E38" s="134">
        <v>841</v>
      </c>
    </row>
    <row r="39" spans="1:5" ht="15.75">
      <c r="A39" s="56" t="s">
        <v>9</v>
      </c>
      <c r="B39" s="132" t="s">
        <v>364</v>
      </c>
      <c r="C39" s="134">
        <v>1400</v>
      </c>
      <c r="D39" s="134">
        <v>1445</v>
      </c>
      <c r="E39" s="134">
        <v>1445</v>
      </c>
    </row>
    <row r="40" spans="1:5" ht="15.75">
      <c r="A40" s="76" t="s">
        <v>11</v>
      </c>
      <c r="B40" s="26" t="s">
        <v>365</v>
      </c>
      <c r="C40" s="138">
        <v>17824</v>
      </c>
      <c r="D40" s="138">
        <v>20094</v>
      </c>
      <c r="E40" s="138">
        <v>14302</v>
      </c>
    </row>
    <row r="41" spans="1:5" s="26" customFormat="1" ht="15.75">
      <c r="A41" s="56" t="s">
        <v>14</v>
      </c>
      <c r="B41" s="132" t="s">
        <v>366</v>
      </c>
      <c r="C41" s="134">
        <v>3527</v>
      </c>
      <c r="D41" s="134">
        <v>4058</v>
      </c>
      <c r="E41" s="134">
        <v>3463</v>
      </c>
    </row>
    <row r="42" spans="1:5" s="26" customFormat="1" ht="15.75">
      <c r="A42" s="56" t="s">
        <v>16</v>
      </c>
      <c r="B42" s="132" t="s">
        <v>367</v>
      </c>
      <c r="C42" s="134">
        <v>52719</v>
      </c>
      <c r="D42" s="134">
        <v>87209</v>
      </c>
      <c r="E42" s="134">
        <v>68812</v>
      </c>
    </row>
    <row r="43" spans="1:5" ht="15.75">
      <c r="A43" s="56" t="s">
        <v>48</v>
      </c>
      <c r="B43" s="139" t="s">
        <v>13</v>
      </c>
      <c r="C43" s="134">
        <v>38353</v>
      </c>
      <c r="D43" s="134">
        <v>38870</v>
      </c>
      <c r="E43" s="134">
        <v>38114</v>
      </c>
    </row>
    <row r="44" spans="1:5" ht="31.5">
      <c r="A44" s="56" t="s">
        <v>20</v>
      </c>
      <c r="B44" s="9" t="s">
        <v>369</v>
      </c>
      <c r="C44" s="134">
        <v>98143</v>
      </c>
      <c r="D44" s="134">
        <v>130438</v>
      </c>
      <c r="E44" s="134">
        <v>125782</v>
      </c>
    </row>
    <row r="45" spans="1:5" ht="15.75">
      <c r="A45" s="56" t="s">
        <v>22</v>
      </c>
      <c r="B45" s="132" t="s">
        <v>389</v>
      </c>
      <c r="C45" s="134">
        <v>92106</v>
      </c>
      <c r="D45" s="134">
        <v>79325</v>
      </c>
      <c r="E45" s="134">
        <v>69270</v>
      </c>
    </row>
    <row r="46" spans="1:5" ht="15.75">
      <c r="A46" s="56" t="s">
        <v>24</v>
      </c>
      <c r="B46" s="132" t="s">
        <v>371</v>
      </c>
      <c r="C46" s="134">
        <v>12325</v>
      </c>
      <c r="D46" s="134">
        <v>12409</v>
      </c>
      <c r="E46" s="134">
        <v>12408</v>
      </c>
    </row>
    <row r="47" spans="1:5" ht="15.75">
      <c r="A47" s="56" t="s">
        <v>26</v>
      </c>
      <c r="B47" s="139" t="s">
        <v>372</v>
      </c>
      <c r="C47" s="134">
        <v>4000</v>
      </c>
      <c r="D47" s="134">
        <v>5237</v>
      </c>
      <c r="E47" s="134">
        <v>0</v>
      </c>
    </row>
    <row r="48" spans="1:5" ht="15.75">
      <c r="A48" s="56" t="s">
        <v>28</v>
      </c>
      <c r="B48" s="139" t="s">
        <v>373</v>
      </c>
      <c r="C48" s="134">
        <v>2000</v>
      </c>
      <c r="D48" s="134">
        <v>2000</v>
      </c>
      <c r="E48" s="134">
        <v>0</v>
      </c>
    </row>
    <row r="49" spans="1:5" ht="15.75">
      <c r="A49" s="76" t="s">
        <v>30</v>
      </c>
      <c r="B49" s="26" t="s">
        <v>374</v>
      </c>
      <c r="C49" s="138">
        <v>318997</v>
      </c>
      <c r="D49" s="138">
        <v>377640</v>
      </c>
      <c r="E49" s="138">
        <v>332151</v>
      </c>
    </row>
    <row r="50" spans="1:5" ht="15.75">
      <c r="A50" s="56" t="s">
        <v>32</v>
      </c>
      <c r="B50" s="132" t="s">
        <v>390</v>
      </c>
      <c r="C50" s="134">
        <v>7005</v>
      </c>
      <c r="D50" s="134">
        <v>32902</v>
      </c>
      <c r="E50" s="134">
        <v>26711</v>
      </c>
    </row>
    <row r="51" spans="1:5" ht="31.5">
      <c r="A51" s="56" t="s">
        <v>57</v>
      </c>
      <c r="B51" s="9" t="s">
        <v>369</v>
      </c>
      <c r="C51" s="134">
        <v>0</v>
      </c>
      <c r="D51" s="134">
        <v>0</v>
      </c>
      <c r="E51" s="134">
        <v>0</v>
      </c>
    </row>
    <row r="52" spans="1:5" ht="15.75">
      <c r="A52" s="56" t="s">
        <v>59</v>
      </c>
      <c r="B52" s="132" t="s">
        <v>376</v>
      </c>
      <c r="C52" s="134">
        <v>28750</v>
      </c>
      <c r="D52" s="134">
        <v>29898</v>
      </c>
      <c r="E52" s="134">
        <v>530</v>
      </c>
    </row>
    <row r="53" spans="1:5" ht="15.75">
      <c r="A53" s="56" t="s">
        <v>61</v>
      </c>
      <c r="B53" s="132" t="s">
        <v>391</v>
      </c>
      <c r="C53" s="134">
        <v>500</v>
      </c>
      <c r="D53" s="134">
        <v>5490</v>
      </c>
      <c r="E53" s="134">
        <v>5473</v>
      </c>
    </row>
    <row r="54" spans="1:5" ht="15.75">
      <c r="A54" s="56" t="s">
        <v>63</v>
      </c>
      <c r="B54" s="139" t="s">
        <v>379</v>
      </c>
      <c r="C54" s="134">
        <v>500</v>
      </c>
      <c r="D54" s="134">
        <v>1390</v>
      </c>
      <c r="E54" s="134">
        <v>1190</v>
      </c>
    </row>
    <row r="55" spans="1:5" ht="15.75">
      <c r="A55" s="56" t="s">
        <v>65</v>
      </c>
      <c r="B55" s="139" t="s">
        <v>380</v>
      </c>
      <c r="C55" s="134">
        <v>2000</v>
      </c>
      <c r="D55" s="134">
        <v>2000</v>
      </c>
      <c r="E55" s="134">
        <v>0</v>
      </c>
    </row>
    <row r="56" spans="1:5" ht="15.75">
      <c r="A56" s="76" t="s">
        <v>67</v>
      </c>
      <c r="B56" s="26" t="s">
        <v>392</v>
      </c>
      <c r="C56" s="138">
        <v>38755</v>
      </c>
      <c r="D56" s="138">
        <v>71680</v>
      </c>
      <c r="E56" s="138">
        <v>33904</v>
      </c>
    </row>
    <row r="57" spans="1:5" ht="15.75">
      <c r="A57" s="76" t="s">
        <v>69</v>
      </c>
      <c r="B57" s="26" t="s">
        <v>383</v>
      </c>
      <c r="C57" s="138">
        <v>357752</v>
      </c>
      <c r="D57" s="138">
        <v>449320</v>
      </c>
      <c r="E57" s="138">
        <v>366055</v>
      </c>
    </row>
    <row r="58" spans="1:5" ht="15.75">
      <c r="A58" s="76" t="s">
        <v>71</v>
      </c>
      <c r="B58" s="132" t="s">
        <v>384</v>
      </c>
      <c r="C58" s="134"/>
      <c r="E58" s="134">
        <v>725</v>
      </c>
    </row>
    <row r="59" spans="1:5" ht="15.75">
      <c r="A59" s="76" t="s">
        <v>73</v>
      </c>
      <c r="B59" s="26" t="s">
        <v>385</v>
      </c>
      <c r="C59" s="138">
        <v>357752</v>
      </c>
      <c r="D59" s="138">
        <v>449320</v>
      </c>
      <c r="E59" s="138">
        <v>366780</v>
      </c>
    </row>
    <row r="60" spans="1:5" ht="15.75">
      <c r="A60" s="26"/>
      <c r="B60" s="132" t="s">
        <v>386</v>
      </c>
      <c r="C60" s="134">
        <v>18</v>
      </c>
      <c r="D60" s="134">
        <v>18</v>
      </c>
      <c r="E60" s="134">
        <v>0</v>
      </c>
    </row>
    <row r="61" spans="1:5" ht="15.75">
      <c r="A61" s="26"/>
      <c r="B61" s="132" t="s">
        <v>387</v>
      </c>
      <c r="C61" s="134">
        <v>0</v>
      </c>
      <c r="D61" s="134">
        <v>0</v>
      </c>
      <c r="E61" s="134">
        <v>11</v>
      </c>
    </row>
    <row r="62" spans="1:5" ht="15.75">
      <c r="A62" s="26"/>
      <c r="C62" s="134"/>
      <c r="E62" s="134"/>
    </row>
    <row r="63" spans="1:5" ht="15.75">
      <c r="A63" s="26" t="s">
        <v>103</v>
      </c>
      <c r="C63" s="134"/>
      <c r="E63" s="134"/>
    </row>
    <row r="64" spans="1:5" ht="15.75">
      <c r="A64" s="56" t="s">
        <v>3</v>
      </c>
      <c r="B64" s="132" t="s">
        <v>362</v>
      </c>
      <c r="C64" s="134">
        <v>38304</v>
      </c>
      <c r="D64" s="134">
        <v>36556</v>
      </c>
      <c r="E64" s="134">
        <v>35999</v>
      </c>
    </row>
    <row r="65" spans="1:5" ht="15.75">
      <c r="A65" s="56" t="s">
        <v>7</v>
      </c>
      <c r="B65" s="132" t="s">
        <v>363</v>
      </c>
      <c r="C65" s="134">
        <v>4600</v>
      </c>
      <c r="D65" s="134">
        <v>9076</v>
      </c>
      <c r="E65" s="134">
        <v>8252</v>
      </c>
    </row>
    <row r="66" spans="1:5" ht="15.75">
      <c r="A66" s="56" t="s">
        <v>9</v>
      </c>
      <c r="B66" s="132" t="s">
        <v>364</v>
      </c>
      <c r="C66" s="134">
        <v>6060</v>
      </c>
      <c r="D66" s="134">
        <v>6277</v>
      </c>
      <c r="E66" s="134">
        <v>5907</v>
      </c>
    </row>
    <row r="67" spans="1:5" ht="15.75">
      <c r="A67" s="76" t="s">
        <v>11</v>
      </c>
      <c r="B67" s="26" t="s">
        <v>365</v>
      </c>
      <c r="C67" s="138">
        <v>48964</v>
      </c>
      <c r="D67" s="138">
        <v>51909</v>
      </c>
      <c r="E67" s="138">
        <v>50158</v>
      </c>
    </row>
    <row r="68" spans="1:5" ht="15.75">
      <c r="A68" s="56" t="s">
        <v>14</v>
      </c>
      <c r="B68" s="132" t="s">
        <v>366</v>
      </c>
      <c r="C68" s="134">
        <v>13145</v>
      </c>
      <c r="D68" s="134">
        <v>13967</v>
      </c>
      <c r="E68" s="134">
        <v>13814</v>
      </c>
    </row>
    <row r="69" spans="1:5" ht="15.75">
      <c r="A69" s="56" t="s">
        <v>16</v>
      </c>
      <c r="B69" s="132" t="s">
        <v>367</v>
      </c>
      <c r="C69" s="134">
        <v>14679</v>
      </c>
      <c r="D69" s="134">
        <v>14679</v>
      </c>
      <c r="E69" s="134">
        <v>13024</v>
      </c>
    </row>
    <row r="70" spans="1:5" ht="15.75">
      <c r="A70" s="76" t="s">
        <v>48</v>
      </c>
      <c r="B70" s="26" t="s">
        <v>393</v>
      </c>
      <c r="C70" s="138">
        <v>76788</v>
      </c>
      <c r="D70" s="138">
        <v>80555</v>
      </c>
      <c r="E70" s="138">
        <v>76996</v>
      </c>
    </row>
    <row r="71" spans="1:5" ht="15.75">
      <c r="A71" s="76" t="s">
        <v>20</v>
      </c>
      <c r="B71" s="26" t="s">
        <v>382</v>
      </c>
      <c r="C71" s="134">
        <v>0</v>
      </c>
      <c r="D71" s="134">
        <v>0</v>
      </c>
      <c r="E71" s="134">
        <v>0</v>
      </c>
    </row>
    <row r="72" spans="1:5" ht="15.75">
      <c r="A72" s="76" t="s">
        <v>22</v>
      </c>
      <c r="B72" s="26" t="s">
        <v>383</v>
      </c>
      <c r="C72" s="138">
        <v>76788</v>
      </c>
      <c r="D72" s="138">
        <v>80555</v>
      </c>
      <c r="E72" s="138">
        <v>76996</v>
      </c>
    </row>
    <row r="73" spans="1:5" ht="15.75">
      <c r="A73" s="56" t="s">
        <v>24</v>
      </c>
      <c r="B73" s="132" t="s">
        <v>384</v>
      </c>
      <c r="C73" s="138">
        <v>0</v>
      </c>
      <c r="D73" s="138">
        <v>0</v>
      </c>
      <c r="E73" s="138">
        <v>1333</v>
      </c>
    </row>
    <row r="74" spans="1:5" ht="15.75">
      <c r="A74" s="76" t="s">
        <v>26</v>
      </c>
      <c r="B74" s="26" t="s">
        <v>385</v>
      </c>
      <c r="C74" s="138">
        <v>76788</v>
      </c>
      <c r="D74" s="138">
        <v>80555</v>
      </c>
      <c r="E74" s="138">
        <v>78329</v>
      </c>
    </row>
    <row r="75" spans="1:5" ht="15.75">
      <c r="A75" s="76"/>
      <c r="B75" s="132" t="s">
        <v>386</v>
      </c>
      <c r="C75" s="134">
        <v>16</v>
      </c>
      <c r="D75" s="134">
        <v>16</v>
      </c>
      <c r="E75" s="134">
        <v>0</v>
      </c>
    </row>
    <row r="76" spans="1:5" ht="15.75">
      <c r="A76" s="76"/>
      <c r="B76" s="132" t="s">
        <v>387</v>
      </c>
      <c r="C76" s="134">
        <v>0</v>
      </c>
      <c r="D76" s="134">
        <v>0</v>
      </c>
      <c r="E76" s="134">
        <v>15</v>
      </c>
    </row>
    <row r="77" spans="3:5" ht="15.75">
      <c r="C77" s="134"/>
      <c r="E77" s="134"/>
    </row>
    <row r="78" spans="1:5" ht="15.75">
      <c r="A78" s="26" t="s">
        <v>105</v>
      </c>
      <c r="B78" s="140"/>
      <c r="C78" s="140"/>
      <c r="D78" s="140"/>
      <c r="E78" s="134"/>
    </row>
    <row r="79" spans="1:5" ht="15.75">
      <c r="A79" s="56" t="s">
        <v>3</v>
      </c>
      <c r="B79" s="132" t="s">
        <v>362</v>
      </c>
      <c r="C79" s="134">
        <v>7040</v>
      </c>
      <c r="D79" s="134">
        <v>6805</v>
      </c>
      <c r="E79" s="134">
        <v>6583</v>
      </c>
    </row>
    <row r="80" spans="1:5" ht="15.75">
      <c r="A80" s="56" t="s">
        <v>7</v>
      </c>
      <c r="B80" s="132" t="s">
        <v>363</v>
      </c>
      <c r="C80" s="134">
        <v>504</v>
      </c>
      <c r="D80" s="134">
        <v>942</v>
      </c>
      <c r="E80" s="134">
        <v>802</v>
      </c>
    </row>
    <row r="81" spans="1:5" ht="15.75">
      <c r="A81" s="56" t="s">
        <v>9</v>
      </c>
      <c r="B81" s="132" t="s">
        <v>364</v>
      </c>
      <c r="C81" s="134">
        <v>0</v>
      </c>
      <c r="D81" s="134">
        <v>0</v>
      </c>
      <c r="E81" s="134"/>
    </row>
    <row r="82" spans="1:5" ht="15.75">
      <c r="A82" s="76" t="s">
        <v>11</v>
      </c>
      <c r="B82" s="26" t="s">
        <v>365</v>
      </c>
      <c r="C82" s="138">
        <v>7544</v>
      </c>
      <c r="D82" s="138">
        <v>7747</v>
      </c>
      <c r="E82" s="138">
        <v>7385</v>
      </c>
    </row>
    <row r="83" spans="1:5" ht="15.75">
      <c r="A83" s="56" t="s">
        <v>14</v>
      </c>
      <c r="B83" s="132" t="s">
        <v>366</v>
      </c>
      <c r="C83" s="134">
        <v>2075</v>
      </c>
      <c r="D83" s="134">
        <v>2483</v>
      </c>
      <c r="E83" s="134">
        <v>2290</v>
      </c>
    </row>
    <row r="84" spans="1:5" ht="15.75">
      <c r="A84" s="56" t="s">
        <v>16</v>
      </c>
      <c r="B84" s="132" t="s">
        <v>367</v>
      </c>
      <c r="C84" s="134">
        <v>12636</v>
      </c>
      <c r="D84" s="134">
        <v>12513</v>
      </c>
      <c r="E84" s="134">
        <v>10145</v>
      </c>
    </row>
    <row r="85" spans="1:5" ht="15.75">
      <c r="A85" s="76" t="s">
        <v>48</v>
      </c>
      <c r="B85" s="26" t="s">
        <v>393</v>
      </c>
      <c r="C85" s="138">
        <v>22255</v>
      </c>
      <c r="D85" s="138">
        <v>22743</v>
      </c>
      <c r="E85" s="138">
        <v>19820</v>
      </c>
    </row>
    <row r="86" spans="1:5" ht="15.75">
      <c r="A86" s="76" t="s">
        <v>20</v>
      </c>
      <c r="B86" s="26" t="s">
        <v>382</v>
      </c>
      <c r="C86" s="138">
        <v>0</v>
      </c>
      <c r="D86" s="138">
        <v>0</v>
      </c>
      <c r="E86" s="134"/>
    </row>
    <row r="87" spans="1:5" ht="15.75">
      <c r="A87" s="76" t="s">
        <v>22</v>
      </c>
      <c r="B87" s="26" t="s">
        <v>383</v>
      </c>
      <c r="C87" s="138">
        <v>22255</v>
      </c>
      <c r="D87" s="138">
        <v>22743</v>
      </c>
      <c r="E87" s="138">
        <v>19820</v>
      </c>
    </row>
    <row r="88" spans="1:5" ht="15.75">
      <c r="A88" s="56" t="s">
        <v>24</v>
      </c>
      <c r="B88" s="132" t="s">
        <v>384</v>
      </c>
      <c r="C88" s="134">
        <v>0</v>
      </c>
      <c r="D88" s="134">
        <v>0</v>
      </c>
      <c r="E88" s="134">
        <v>343</v>
      </c>
    </row>
    <row r="89" spans="1:5" ht="15.75">
      <c r="A89" s="76" t="s">
        <v>26</v>
      </c>
      <c r="B89" s="26" t="s">
        <v>385</v>
      </c>
      <c r="C89" s="138">
        <v>22255</v>
      </c>
      <c r="D89" s="138">
        <v>22743</v>
      </c>
      <c r="E89" s="138">
        <v>20163</v>
      </c>
    </row>
    <row r="90" spans="1:5" ht="15.75">
      <c r="A90" s="76"/>
      <c r="B90" s="132" t="s">
        <v>386</v>
      </c>
      <c r="C90" s="134">
        <v>4</v>
      </c>
      <c r="D90" s="134">
        <v>4</v>
      </c>
      <c r="E90" s="134">
        <v>0</v>
      </c>
    </row>
    <row r="91" spans="1:5" ht="15.75">
      <c r="A91" s="76"/>
      <c r="B91" s="132" t="s">
        <v>387</v>
      </c>
      <c r="C91" s="134">
        <v>0</v>
      </c>
      <c r="D91" s="134">
        <v>0</v>
      </c>
      <c r="E91" s="134">
        <v>4</v>
      </c>
    </row>
    <row r="92" ht="15.75">
      <c r="E92" s="138"/>
    </row>
    <row r="93" spans="1:5" ht="15.75">
      <c r="A93" s="26" t="s">
        <v>106</v>
      </c>
      <c r="E93" s="134"/>
    </row>
    <row r="94" spans="1:5" ht="15.75">
      <c r="A94" s="56" t="s">
        <v>3</v>
      </c>
      <c r="B94" s="132" t="s">
        <v>362</v>
      </c>
      <c r="C94" s="133">
        <v>0</v>
      </c>
      <c r="D94" s="134">
        <v>13402</v>
      </c>
      <c r="E94" s="134">
        <v>13296</v>
      </c>
    </row>
    <row r="95" spans="1:5" ht="15.75">
      <c r="A95" s="56" t="s">
        <v>7</v>
      </c>
      <c r="B95" s="132" t="s">
        <v>363</v>
      </c>
      <c r="C95" s="133">
        <v>0</v>
      </c>
      <c r="D95" s="134">
        <v>2833</v>
      </c>
      <c r="E95" s="134">
        <v>2759</v>
      </c>
    </row>
    <row r="96" spans="1:5" ht="15.75">
      <c r="A96" s="56" t="s">
        <v>9</v>
      </c>
      <c r="B96" s="132" t="s">
        <v>364</v>
      </c>
      <c r="C96" s="133">
        <v>0</v>
      </c>
      <c r="D96" s="134">
        <v>837</v>
      </c>
      <c r="E96" s="134">
        <v>558</v>
      </c>
    </row>
    <row r="97" spans="1:5" ht="15.75">
      <c r="A97" s="76" t="s">
        <v>11</v>
      </c>
      <c r="B97" s="26" t="s">
        <v>394</v>
      </c>
      <c r="C97" s="141">
        <v>0</v>
      </c>
      <c r="D97" s="138">
        <v>17072</v>
      </c>
      <c r="E97" s="138">
        <v>16613</v>
      </c>
    </row>
    <row r="98" spans="1:5" ht="15.75">
      <c r="A98" s="56" t="s">
        <v>14</v>
      </c>
      <c r="B98" s="132" t="s">
        <v>366</v>
      </c>
      <c r="C98" s="133">
        <v>0</v>
      </c>
      <c r="D98" s="134">
        <v>4684</v>
      </c>
      <c r="E98" s="134">
        <v>4050</v>
      </c>
    </row>
    <row r="99" spans="1:5" ht="15.75">
      <c r="A99" s="56" t="s">
        <v>16</v>
      </c>
      <c r="B99" s="132" t="s">
        <v>367</v>
      </c>
      <c r="C99" s="133">
        <v>0</v>
      </c>
      <c r="D99" s="134">
        <v>10642</v>
      </c>
      <c r="E99" s="134">
        <v>10318</v>
      </c>
    </row>
    <row r="100" spans="1:5" ht="15.75">
      <c r="A100" s="76" t="s">
        <v>48</v>
      </c>
      <c r="B100" s="26" t="s">
        <v>374</v>
      </c>
      <c r="C100" s="141">
        <v>0</v>
      </c>
      <c r="D100" s="138">
        <v>32398</v>
      </c>
      <c r="E100" s="138">
        <v>30981</v>
      </c>
    </row>
    <row r="101" spans="1:5" ht="15.75">
      <c r="A101" s="76" t="s">
        <v>20</v>
      </c>
      <c r="B101" s="26" t="s">
        <v>382</v>
      </c>
      <c r="C101" s="141">
        <v>0</v>
      </c>
      <c r="D101" s="138">
        <v>0</v>
      </c>
      <c r="E101" s="138">
        <v>0</v>
      </c>
    </row>
    <row r="102" spans="1:5" ht="15.75">
      <c r="A102" s="76" t="s">
        <v>22</v>
      </c>
      <c r="B102" s="26" t="s">
        <v>383</v>
      </c>
      <c r="C102" s="141">
        <v>0</v>
      </c>
      <c r="D102" s="138">
        <v>32398</v>
      </c>
      <c r="E102" s="138">
        <v>30981</v>
      </c>
    </row>
    <row r="103" spans="1:5" ht="15.75">
      <c r="A103" s="76" t="s">
        <v>24</v>
      </c>
      <c r="B103" s="132" t="s">
        <v>384</v>
      </c>
      <c r="C103" s="133">
        <v>0</v>
      </c>
      <c r="D103" s="134">
        <v>0</v>
      </c>
      <c r="E103" s="134">
        <v>1746</v>
      </c>
    </row>
    <row r="104" spans="1:5" ht="15.75">
      <c r="A104" s="76" t="s">
        <v>26</v>
      </c>
      <c r="B104" s="26" t="s">
        <v>385</v>
      </c>
      <c r="C104" s="141">
        <v>0</v>
      </c>
      <c r="D104" s="138">
        <v>32398</v>
      </c>
      <c r="E104" s="138">
        <v>32727</v>
      </c>
    </row>
    <row r="105" spans="1:5" ht="15.75">
      <c r="A105"/>
      <c r="B105" s="132" t="s">
        <v>386</v>
      </c>
      <c r="C105" s="133">
        <v>0</v>
      </c>
      <c r="D105" s="134">
        <v>25</v>
      </c>
      <c r="E105" s="134">
        <v>0</v>
      </c>
    </row>
    <row r="106" spans="1:5" ht="15.75">
      <c r="A106"/>
      <c r="B106" s="132" t="s">
        <v>387</v>
      </c>
      <c r="C106" s="133">
        <v>0</v>
      </c>
      <c r="D106" s="134">
        <v>0</v>
      </c>
      <c r="E106" s="134">
        <v>17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7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7">
      <selection activeCell="C8" sqref="C8"/>
    </sheetView>
  </sheetViews>
  <sheetFormatPr defaultColWidth="9.140625" defaultRowHeight="12.75"/>
  <cols>
    <col min="1" max="1" width="4.7109375" style="56" customWidth="1"/>
    <col min="2" max="2" width="68.7109375" style="1" customWidth="1"/>
    <col min="3" max="3" width="16.7109375" style="70" customWidth="1"/>
    <col min="4" max="4" width="15.421875" style="70" customWidth="1"/>
    <col min="5" max="5" width="15.7109375" style="1" customWidth="1"/>
    <col min="6" max="16384" width="9.140625" style="1" customWidth="1"/>
  </cols>
  <sheetData>
    <row r="1" spans="1:5" s="1" customFormat="1" ht="15.75">
      <c r="A1" s="56"/>
      <c r="E1" s="103" t="s">
        <v>395</v>
      </c>
    </row>
    <row r="2" ht="15.75">
      <c r="E2" s="103" t="s">
        <v>396</v>
      </c>
    </row>
    <row r="4" spans="1:8" ht="15.75">
      <c r="A4" s="62" t="e">
        <f>tartalom!#REF!</f>
        <v>#REF!</v>
      </c>
      <c r="H4" s="2"/>
    </row>
    <row r="5" spans="1:5" ht="15.75">
      <c r="A5" s="62"/>
      <c r="E5" s="2" t="s">
        <v>37</v>
      </c>
    </row>
    <row r="6" spans="2:10" ht="25.5">
      <c r="B6" s="2"/>
      <c r="C6" s="27" t="s">
        <v>111</v>
      </c>
      <c r="D6" s="28" t="s">
        <v>40</v>
      </c>
      <c r="E6" s="51" t="s">
        <v>113</v>
      </c>
      <c r="F6" s="2"/>
      <c r="G6" s="2"/>
      <c r="H6" s="2"/>
      <c r="I6" s="2"/>
      <c r="J6" s="2"/>
    </row>
    <row r="7" spans="1:5" ht="15.75">
      <c r="A7" s="142" t="s">
        <v>397</v>
      </c>
      <c r="E7" s="103"/>
    </row>
    <row r="8" spans="1:5" ht="15.75">
      <c r="A8" s="1"/>
      <c r="B8" s="1" t="s">
        <v>398</v>
      </c>
      <c r="C8" s="70">
        <v>100</v>
      </c>
      <c r="E8" s="133">
        <v>100</v>
      </c>
    </row>
    <row r="9" spans="1:5" ht="15.75">
      <c r="A9" s="1"/>
      <c r="B9" s="1" t="s">
        <v>399</v>
      </c>
      <c r="C9" s="70">
        <v>300</v>
      </c>
      <c r="E9" s="133">
        <v>300</v>
      </c>
    </row>
    <row r="10" spans="1:5" ht="15.75">
      <c r="A10" s="1"/>
      <c r="B10" s="1" t="s">
        <v>400</v>
      </c>
      <c r="C10" s="70">
        <v>200</v>
      </c>
      <c r="E10" s="133">
        <v>200</v>
      </c>
    </row>
    <row r="11" spans="1:5" ht="15.75">
      <c r="A11" s="1"/>
      <c r="B11" s="1" t="s">
        <v>401</v>
      </c>
      <c r="C11" s="70">
        <v>50</v>
      </c>
      <c r="E11" s="133">
        <v>50</v>
      </c>
    </row>
    <row r="12" spans="1:5" ht="15.75">
      <c r="A12" s="1"/>
      <c r="B12" s="1" t="s">
        <v>402</v>
      </c>
      <c r="C12" s="70">
        <v>500</v>
      </c>
      <c r="E12" s="133">
        <v>500</v>
      </c>
    </row>
    <row r="13" spans="1:5" ht="15.75">
      <c r="A13" s="1"/>
      <c r="B13" s="1" t="s">
        <v>403</v>
      </c>
      <c r="C13" s="70">
        <v>100</v>
      </c>
      <c r="E13" s="133">
        <v>100</v>
      </c>
    </row>
    <row r="14" spans="1:5" ht="15.75">
      <c r="A14" s="1"/>
      <c r="B14" s="1" t="s">
        <v>404</v>
      </c>
      <c r="E14" s="133"/>
    </row>
    <row r="15" spans="1:5" ht="15.75">
      <c r="A15" s="1"/>
      <c r="B15" s="1" t="s">
        <v>405</v>
      </c>
      <c r="C15" s="70">
        <v>1338</v>
      </c>
      <c r="E15" s="133">
        <v>1338</v>
      </c>
    </row>
    <row r="16" spans="1:5" ht="15.75">
      <c r="A16" s="1"/>
      <c r="B16" s="1" t="s">
        <v>406</v>
      </c>
      <c r="C16" s="70">
        <v>482</v>
      </c>
      <c r="E16" s="133">
        <v>482</v>
      </c>
    </row>
    <row r="17" spans="1:5" ht="15.75">
      <c r="A17" s="1"/>
      <c r="B17" s="1" t="s">
        <v>407</v>
      </c>
      <c r="C17" s="70">
        <v>3498</v>
      </c>
      <c r="E17" s="133">
        <v>3498</v>
      </c>
    </row>
    <row r="18" spans="1:7" ht="15.75">
      <c r="A18" s="62"/>
      <c r="B18" s="62" t="s">
        <v>408</v>
      </c>
      <c r="C18" s="72">
        <v>6568</v>
      </c>
      <c r="D18" s="72"/>
      <c r="E18" s="141">
        <f>SUM(E8:E17)</f>
        <v>6568</v>
      </c>
      <c r="G18" s="88"/>
    </row>
    <row r="19" spans="1:10" ht="15.75">
      <c r="A19" s="1"/>
      <c r="E19" s="133"/>
      <c r="F19" s="62"/>
      <c r="G19" s="62"/>
      <c r="H19" s="62"/>
      <c r="I19" s="62"/>
      <c r="J19" s="62"/>
    </row>
    <row r="20" spans="1:5" ht="15.75">
      <c r="A20" s="142" t="s">
        <v>409</v>
      </c>
      <c r="E20" s="133"/>
    </row>
    <row r="21" spans="1:5" ht="15.75">
      <c r="A21" s="143" t="s">
        <v>410</v>
      </c>
      <c r="E21" s="133"/>
    </row>
    <row r="22" spans="2:5" s="1" customFormat="1" ht="15.75">
      <c r="B22" s="142" t="s">
        <v>411</v>
      </c>
      <c r="C22" s="144"/>
      <c r="D22" s="144"/>
      <c r="E22" s="133"/>
    </row>
    <row r="23" spans="1:5" ht="15.75">
      <c r="A23" s="1"/>
      <c r="B23" s="1" t="s">
        <v>412</v>
      </c>
      <c r="C23" s="70">
        <v>3000</v>
      </c>
      <c r="E23" s="133">
        <v>3000</v>
      </c>
    </row>
    <row r="24" spans="1:5" ht="15.75">
      <c r="A24" s="1"/>
      <c r="B24" s="1" t="s">
        <v>413</v>
      </c>
      <c r="C24" s="70">
        <v>200</v>
      </c>
      <c r="E24" s="133">
        <v>200</v>
      </c>
    </row>
    <row r="25" spans="1:5" ht="15.75">
      <c r="A25" s="1"/>
      <c r="B25" s="1" t="s">
        <v>414</v>
      </c>
      <c r="C25" s="70">
        <v>20</v>
      </c>
      <c r="E25" s="133">
        <v>20</v>
      </c>
    </row>
    <row r="26" spans="1:5" ht="15.75">
      <c r="A26" s="1"/>
      <c r="B26" s="1" t="s">
        <v>415</v>
      </c>
      <c r="C26" s="70">
        <v>100</v>
      </c>
      <c r="E26" s="133">
        <v>100</v>
      </c>
    </row>
    <row r="27" spans="1:5" ht="15.75">
      <c r="A27" s="1"/>
      <c r="B27" s="1" t="s">
        <v>416</v>
      </c>
      <c r="C27" s="70">
        <v>150</v>
      </c>
      <c r="E27" s="133">
        <v>150</v>
      </c>
    </row>
    <row r="28" spans="1:5" ht="15.75">
      <c r="A28" s="1"/>
      <c r="B28" s="1" t="s">
        <v>417</v>
      </c>
      <c r="C28" s="70">
        <v>50</v>
      </c>
      <c r="E28" s="133">
        <v>50</v>
      </c>
    </row>
    <row r="29" spans="1:5" ht="15.75">
      <c r="A29" s="1"/>
      <c r="B29" s="1" t="s">
        <v>418</v>
      </c>
      <c r="C29" s="70">
        <v>100</v>
      </c>
      <c r="E29" s="133">
        <v>100</v>
      </c>
    </row>
    <row r="30" spans="1:5" ht="15.75">
      <c r="A30" s="1"/>
      <c r="B30" s="1" t="s">
        <v>419</v>
      </c>
      <c r="C30" s="70">
        <v>300</v>
      </c>
      <c r="E30" s="133">
        <v>300</v>
      </c>
    </row>
    <row r="31" spans="1:5" ht="15.75">
      <c r="A31" s="1"/>
      <c r="B31" s="1" t="s">
        <v>420</v>
      </c>
      <c r="C31" s="70">
        <v>50</v>
      </c>
      <c r="E31" s="133">
        <v>50</v>
      </c>
    </row>
    <row r="32" spans="1:5" ht="15.75">
      <c r="A32" s="1"/>
      <c r="B32" s="1" t="s">
        <v>421</v>
      </c>
      <c r="C32" s="70">
        <v>200</v>
      </c>
      <c r="E32" s="133">
        <v>200</v>
      </c>
    </row>
    <row r="33" spans="1:5" ht="15.75">
      <c r="A33" s="1"/>
      <c r="B33" s="1" t="s">
        <v>422</v>
      </c>
      <c r="C33" s="70">
        <v>482</v>
      </c>
      <c r="E33" s="133">
        <v>482</v>
      </c>
    </row>
    <row r="34" spans="1:5" ht="15.75">
      <c r="A34" s="62"/>
      <c r="B34" s="62" t="s">
        <v>423</v>
      </c>
      <c r="C34" s="72">
        <v>4652</v>
      </c>
      <c r="D34" s="72"/>
      <c r="E34" s="141">
        <f>SUM(E23:E33)</f>
        <v>4652</v>
      </c>
    </row>
    <row r="35" spans="1:10" ht="15.75">
      <c r="A35" s="1"/>
      <c r="E35" s="133"/>
      <c r="F35" s="62"/>
      <c r="G35" s="62"/>
      <c r="H35" s="62"/>
      <c r="I35" s="62"/>
      <c r="J35" s="62"/>
    </row>
    <row r="36" spans="2:5" s="1" customFormat="1" ht="15.75">
      <c r="B36" s="142" t="s">
        <v>424</v>
      </c>
      <c r="C36" s="144"/>
      <c r="D36" s="144"/>
      <c r="E36" s="133"/>
    </row>
    <row r="37" spans="1:5" ht="15.75">
      <c r="A37" s="1"/>
      <c r="B37" s="1" t="s">
        <v>425</v>
      </c>
      <c r="C37" s="70">
        <v>100</v>
      </c>
      <c r="E37" s="133">
        <v>100</v>
      </c>
    </row>
    <row r="38" spans="1:5" ht="15.75">
      <c r="A38" s="1"/>
      <c r="B38" s="1" t="s">
        <v>426</v>
      </c>
      <c r="C38" s="70">
        <v>50</v>
      </c>
      <c r="E38" s="133">
        <v>50</v>
      </c>
    </row>
    <row r="39" spans="1:5" ht="15.75">
      <c r="A39" s="1"/>
      <c r="B39" s="1" t="s">
        <v>427</v>
      </c>
      <c r="C39" s="70">
        <v>50</v>
      </c>
      <c r="E39" s="133">
        <v>50</v>
      </c>
    </row>
    <row r="40" spans="1:5" ht="15.75">
      <c r="A40" s="1"/>
      <c r="B40" s="1" t="s">
        <v>428</v>
      </c>
      <c r="C40" s="70">
        <v>50</v>
      </c>
      <c r="E40" s="133">
        <v>50</v>
      </c>
    </row>
    <row r="41" spans="1:5" ht="15.75">
      <c r="A41" s="1"/>
      <c r="B41" s="1" t="s">
        <v>429</v>
      </c>
      <c r="C41" s="70">
        <v>50</v>
      </c>
      <c r="E41" s="133">
        <v>50</v>
      </c>
    </row>
    <row r="42" spans="1:5" ht="15.75">
      <c r="A42" s="1"/>
      <c r="B42" s="1" t="s">
        <v>430</v>
      </c>
      <c r="C42" s="70">
        <v>50</v>
      </c>
      <c r="E42" s="133">
        <v>50</v>
      </c>
    </row>
    <row r="43" spans="1:5" ht="15.75">
      <c r="A43" s="1"/>
      <c r="B43" s="1" t="s">
        <v>431</v>
      </c>
      <c r="C43" s="70">
        <v>100</v>
      </c>
      <c r="E43" s="133">
        <v>100</v>
      </c>
    </row>
    <row r="44" spans="1:5" ht="15.75">
      <c r="A44" s="1"/>
      <c r="B44" s="1" t="s">
        <v>432</v>
      </c>
      <c r="C44" s="70">
        <v>50</v>
      </c>
      <c r="E44" s="133">
        <v>50</v>
      </c>
    </row>
    <row r="45" spans="1:5" ht="15.75">
      <c r="A45" s="1"/>
      <c r="B45" s="1" t="s">
        <v>433</v>
      </c>
      <c r="E45" s="133"/>
    </row>
    <row r="46" spans="1:5" ht="15.75">
      <c r="A46" s="62"/>
      <c r="B46" s="62" t="s">
        <v>434</v>
      </c>
      <c r="C46" s="72">
        <v>500</v>
      </c>
      <c r="D46" s="72"/>
      <c r="E46" s="141">
        <f>SUM(E37:E45)</f>
        <v>500</v>
      </c>
    </row>
    <row r="47" spans="1:10" ht="15.75">
      <c r="A47" s="1"/>
      <c r="E47" s="133"/>
      <c r="F47" s="62"/>
      <c r="G47" s="62"/>
      <c r="H47" s="62"/>
      <c r="I47" s="62"/>
      <c r="J47" s="62"/>
    </row>
    <row r="48" spans="1:5" ht="15.75">
      <c r="A48" s="142" t="s">
        <v>435</v>
      </c>
      <c r="E48" s="133"/>
    </row>
    <row r="49" spans="1:5" ht="15.75">
      <c r="A49" s="1"/>
      <c r="B49" s="1" t="s">
        <v>436</v>
      </c>
      <c r="C49" s="70">
        <v>3009</v>
      </c>
      <c r="E49" s="133">
        <v>3009</v>
      </c>
    </row>
    <row r="50" spans="1:5" ht="15.75">
      <c r="A50" s="62"/>
      <c r="B50" s="62" t="s">
        <v>423</v>
      </c>
      <c r="C50" s="72">
        <v>3009</v>
      </c>
      <c r="D50" s="72"/>
      <c r="E50" s="141">
        <f>SUM(E49)</f>
        <v>3009</v>
      </c>
    </row>
    <row r="51" spans="1:10" ht="15.75">
      <c r="A51" s="1"/>
      <c r="E51" s="133"/>
      <c r="F51" s="62"/>
      <c r="G51" s="62"/>
      <c r="H51" s="62"/>
      <c r="I51" s="62"/>
      <c r="J51" s="62"/>
    </row>
    <row r="52" spans="1:5" ht="15.75">
      <c r="A52" s="142" t="s">
        <v>437</v>
      </c>
      <c r="E52" s="133"/>
    </row>
    <row r="53" spans="1:5" ht="15.75">
      <c r="A53" s="1"/>
      <c r="B53" s="1" t="s">
        <v>438</v>
      </c>
      <c r="C53" s="70">
        <v>2200</v>
      </c>
      <c r="E53" s="133">
        <v>2200</v>
      </c>
    </row>
    <row r="54" spans="1:5" ht="15.75">
      <c r="A54" s="1"/>
      <c r="B54" s="1" t="s">
        <v>439</v>
      </c>
      <c r="C54" s="70">
        <v>1296</v>
      </c>
      <c r="E54" s="133">
        <v>0</v>
      </c>
    </row>
    <row r="55" spans="1:5" ht="15.75">
      <c r="A55" s="62"/>
      <c r="B55" s="62" t="s">
        <v>408</v>
      </c>
      <c r="C55" s="72">
        <v>3496</v>
      </c>
      <c r="D55" s="72"/>
      <c r="E55" s="141">
        <f>SUM(E53:E54)</f>
        <v>2200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33">
      <selection activeCell="B53" sqref="B53"/>
    </sheetView>
  </sheetViews>
  <sheetFormatPr defaultColWidth="9.140625" defaultRowHeight="12.75"/>
  <cols>
    <col min="1" max="1" width="4.7109375" style="39" customWidth="1"/>
    <col min="2" max="2" width="68.7109375" style="7" customWidth="1"/>
    <col min="3" max="3" width="17.140625" style="40" customWidth="1"/>
    <col min="4" max="4" width="17.421875" style="58" customWidth="1"/>
    <col min="5" max="5" width="13.140625" style="7" customWidth="1"/>
    <col min="6" max="16384" width="9.140625" style="7" customWidth="1"/>
  </cols>
  <sheetData>
    <row r="1" ht="15.75">
      <c r="E1" s="42" t="s">
        <v>440</v>
      </c>
    </row>
    <row r="3" spans="2:3" ht="15.75">
      <c r="B3" s="23" t="e">
        <f>tartalom!#REF!</f>
        <v>#REF!</v>
      </c>
      <c r="C3" s="43"/>
    </row>
    <row r="4" spans="2:3" ht="15.75">
      <c r="B4" s="23" t="e">
        <f>tartalom!#REF!</f>
        <v>#REF!</v>
      </c>
      <c r="C4" s="43"/>
    </row>
    <row r="5" spans="2:5" ht="15.75">
      <c r="B5" s="23"/>
      <c r="C5" s="43"/>
      <c r="D5" s="25" t="s">
        <v>110</v>
      </c>
      <c r="E5" s="8" t="s">
        <v>37</v>
      </c>
    </row>
    <row r="6" spans="3:5" ht="25.5">
      <c r="C6" s="27" t="s">
        <v>111</v>
      </c>
      <c r="D6" s="28" t="s">
        <v>138</v>
      </c>
      <c r="E6" s="51" t="s">
        <v>113</v>
      </c>
    </row>
    <row r="7" spans="1:5" ht="15.75">
      <c r="A7" s="39" t="s">
        <v>3</v>
      </c>
      <c r="B7" s="145" t="s">
        <v>441</v>
      </c>
      <c r="C7" s="86">
        <v>0</v>
      </c>
      <c r="D7" s="69"/>
      <c r="E7" s="40">
        <v>0</v>
      </c>
    </row>
    <row r="8" spans="1:5" ht="15.75">
      <c r="A8" s="39" t="s">
        <v>7</v>
      </c>
      <c r="B8" s="145" t="s">
        <v>442</v>
      </c>
      <c r="C8" s="86">
        <v>0</v>
      </c>
      <c r="D8" s="69"/>
      <c r="E8" s="40">
        <v>0</v>
      </c>
    </row>
    <row r="9" spans="1:5" ht="31.5">
      <c r="A9" s="39" t="s">
        <v>9</v>
      </c>
      <c r="B9" s="5" t="s">
        <v>443</v>
      </c>
      <c r="C9" s="18">
        <v>7700</v>
      </c>
      <c r="D9" s="69"/>
      <c r="E9" s="40">
        <v>4901</v>
      </c>
    </row>
    <row r="10" spans="1:5" ht="31.5">
      <c r="A10" s="39" t="s">
        <v>11</v>
      </c>
      <c r="B10" s="5" t="s">
        <v>444</v>
      </c>
      <c r="C10" s="18">
        <v>70</v>
      </c>
      <c r="D10" s="69"/>
      <c r="E10" s="40">
        <v>47</v>
      </c>
    </row>
    <row r="11" spans="1:5" ht="15.75">
      <c r="A11" s="39" t="s">
        <v>14</v>
      </c>
      <c r="B11" s="5" t="s">
        <v>445</v>
      </c>
      <c r="C11" s="18">
        <v>230</v>
      </c>
      <c r="D11" s="69"/>
      <c r="E11" s="40">
        <v>184</v>
      </c>
    </row>
    <row r="12" spans="1:5" ht="15.75">
      <c r="A12" s="39" t="s">
        <v>16</v>
      </c>
      <c r="B12" s="5" t="s">
        <v>446</v>
      </c>
      <c r="C12" s="18">
        <v>310</v>
      </c>
      <c r="D12" s="69"/>
      <c r="E12" s="40">
        <v>611</v>
      </c>
    </row>
    <row r="13" spans="1:5" ht="15.75">
      <c r="A13" s="39" t="s">
        <v>48</v>
      </c>
      <c r="B13" s="5" t="s">
        <v>447</v>
      </c>
      <c r="C13" s="18">
        <v>2640</v>
      </c>
      <c r="D13" s="69"/>
      <c r="E13" s="40">
        <v>1074</v>
      </c>
    </row>
    <row r="14" spans="1:5" ht="31.5">
      <c r="A14" s="39" t="s">
        <v>20</v>
      </c>
      <c r="B14" s="5" t="s">
        <v>448</v>
      </c>
      <c r="C14" s="18">
        <v>0</v>
      </c>
      <c r="D14" s="69"/>
      <c r="E14" s="40">
        <v>0</v>
      </c>
    </row>
    <row r="15" spans="1:5" ht="15.75">
      <c r="A15" s="39" t="s">
        <v>22</v>
      </c>
      <c r="B15" s="5" t="s">
        <v>449</v>
      </c>
      <c r="C15" s="18">
        <v>1200</v>
      </c>
      <c r="D15" s="69"/>
      <c r="E15" s="40">
        <v>560</v>
      </c>
    </row>
    <row r="16" spans="1:5" ht="15.75">
      <c r="A16" s="39" t="s">
        <v>24</v>
      </c>
      <c r="B16" s="5" t="s">
        <v>450</v>
      </c>
      <c r="C16" s="18">
        <v>0</v>
      </c>
      <c r="D16" s="69"/>
      <c r="E16" s="40">
        <v>0</v>
      </c>
    </row>
    <row r="17" spans="1:5" ht="15.75">
      <c r="A17" s="39" t="s">
        <v>26</v>
      </c>
      <c r="B17" s="5" t="s">
        <v>451</v>
      </c>
      <c r="C17" s="18">
        <v>700</v>
      </c>
      <c r="D17" s="69"/>
      <c r="E17" s="40">
        <v>114</v>
      </c>
    </row>
    <row r="18" spans="1:5" ht="15.75">
      <c r="A18" s="39" t="s">
        <v>28</v>
      </c>
      <c r="B18" s="5" t="s">
        <v>452</v>
      </c>
      <c r="C18" s="18">
        <v>5210</v>
      </c>
      <c r="D18" s="69"/>
      <c r="E18" s="40">
        <v>3846</v>
      </c>
    </row>
    <row r="19" spans="1:5" ht="15.75">
      <c r="A19" s="39" t="s">
        <v>30</v>
      </c>
      <c r="B19" s="5" t="s">
        <v>453</v>
      </c>
      <c r="C19" s="18">
        <v>400</v>
      </c>
      <c r="D19" s="69"/>
      <c r="E19" s="40">
        <v>492</v>
      </c>
    </row>
    <row r="20" spans="1:5" ht="15.75">
      <c r="A20" s="39" t="s">
        <v>32</v>
      </c>
      <c r="B20" s="5" t="s">
        <v>454</v>
      </c>
      <c r="C20" s="18">
        <v>100</v>
      </c>
      <c r="D20" s="69"/>
      <c r="E20" s="40">
        <v>50</v>
      </c>
    </row>
    <row r="21" spans="1:5" ht="15.75">
      <c r="A21" s="39" t="s">
        <v>57</v>
      </c>
      <c r="B21" s="5" t="s">
        <v>455</v>
      </c>
      <c r="C21" s="18">
        <v>0</v>
      </c>
      <c r="D21" s="69"/>
      <c r="E21" s="40">
        <v>0</v>
      </c>
    </row>
    <row r="22" spans="1:5" ht="31.5">
      <c r="A22" s="39" t="s">
        <v>59</v>
      </c>
      <c r="B22" s="5" t="s">
        <v>456</v>
      </c>
      <c r="C22" s="18">
        <v>1000</v>
      </c>
      <c r="D22" s="69"/>
      <c r="E22" s="40">
        <v>12</v>
      </c>
    </row>
    <row r="23" spans="1:5" ht="31.5">
      <c r="A23" s="39" t="s">
        <v>61</v>
      </c>
      <c r="B23" s="5" t="s">
        <v>457</v>
      </c>
      <c r="C23" s="18">
        <v>142</v>
      </c>
      <c r="D23" s="69"/>
      <c r="E23" s="40">
        <v>425</v>
      </c>
    </row>
    <row r="24" spans="1:5" ht="15.75">
      <c r="A24" s="39" t="s">
        <v>63</v>
      </c>
      <c r="B24" s="5" t="s">
        <v>458</v>
      </c>
      <c r="C24" s="18">
        <v>100</v>
      </c>
      <c r="D24" s="69"/>
      <c r="E24" s="40">
        <v>24</v>
      </c>
    </row>
    <row r="25" spans="1:5" ht="15.75">
      <c r="A25" s="39" t="s">
        <v>65</v>
      </c>
      <c r="B25" s="5" t="s">
        <v>459</v>
      </c>
      <c r="C25" s="18">
        <v>1000</v>
      </c>
      <c r="D25" s="69"/>
      <c r="E25" s="40">
        <v>0</v>
      </c>
    </row>
    <row r="26" spans="1:5" s="23" customFormat="1" ht="31.5">
      <c r="A26" s="48" t="s">
        <v>67</v>
      </c>
      <c r="B26" s="33" t="s">
        <v>460</v>
      </c>
      <c r="C26" s="55">
        <v>20802</v>
      </c>
      <c r="D26" s="68"/>
      <c r="E26" s="43">
        <f>SUM(E9:E25)</f>
        <v>12340</v>
      </c>
    </row>
    <row r="27" spans="1:5" ht="15.75">
      <c r="A27" s="39" t="s">
        <v>69</v>
      </c>
      <c r="B27" s="5" t="s">
        <v>461</v>
      </c>
      <c r="C27" s="18">
        <v>0</v>
      </c>
      <c r="D27" s="69"/>
      <c r="E27" s="40">
        <v>0</v>
      </c>
    </row>
    <row r="28" spans="1:5" ht="31.5">
      <c r="A28" s="39" t="s">
        <v>71</v>
      </c>
      <c r="B28" s="5" t="s">
        <v>462</v>
      </c>
      <c r="C28" s="18">
        <v>0</v>
      </c>
      <c r="D28" s="69"/>
      <c r="E28" s="40">
        <v>0</v>
      </c>
    </row>
    <row r="29" spans="1:5" ht="15.75">
      <c r="A29" s="39" t="s">
        <v>73</v>
      </c>
      <c r="B29" s="5" t="s">
        <v>463</v>
      </c>
      <c r="C29" s="18">
        <v>0</v>
      </c>
      <c r="D29" s="69"/>
      <c r="E29" s="40">
        <v>10</v>
      </c>
    </row>
    <row r="30" spans="1:5" ht="15.75">
      <c r="A30" s="39" t="s">
        <v>75</v>
      </c>
      <c r="B30" s="5" t="s">
        <v>464</v>
      </c>
      <c r="C30" s="18">
        <v>0</v>
      </c>
      <c r="D30" s="69"/>
      <c r="E30" s="40">
        <v>0</v>
      </c>
    </row>
    <row r="31" spans="1:5" ht="15.75">
      <c r="A31" s="39" t="s">
        <v>77</v>
      </c>
      <c r="B31" s="5" t="s">
        <v>465</v>
      </c>
      <c r="C31" s="18">
        <v>300</v>
      </c>
      <c r="D31" s="69"/>
      <c r="E31" s="40">
        <v>0</v>
      </c>
    </row>
    <row r="32" spans="1:5" ht="15.75">
      <c r="A32" s="39" t="s">
        <v>79</v>
      </c>
      <c r="B32" s="5" t="s">
        <v>466</v>
      </c>
      <c r="C32" s="18">
        <v>1600</v>
      </c>
      <c r="D32" s="69"/>
      <c r="E32" s="40">
        <v>664</v>
      </c>
    </row>
    <row r="33" spans="1:5" ht="31.5">
      <c r="A33" s="39" t="s">
        <v>81</v>
      </c>
      <c r="B33" s="5" t="s">
        <v>467</v>
      </c>
      <c r="C33" s="18">
        <v>7200</v>
      </c>
      <c r="D33" s="69"/>
      <c r="E33" s="40">
        <v>1642</v>
      </c>
    </row>
    <row r="34" spans="1:5" ht="15.75">
      <c r="A34" s="39" t="s">
        <v>83</v>
      </c>
      <c r="B34" s="5" t="s">
        <v>468</v>
      </c>
      <c r="C34" s="18">
        <v>0</v>
      </c>
      <c r="D34" s="69"/>
      <c r="E34" s="40">
        <v>0</v>
      </c>
    </row>
    <row r="35" spans="1:5" ht="15.75">
      <c r="A35" s="39" t="s">
        <v>85</v>
      </c>
      <c r="B35" s="5" t="s">
        <v>469</v>
      </c>
      <c r="C35" s="18">
        <v>0</v>
      </c>
      <c r="D35" s="69"/>
      <c r="E35" s="40">
        <v>0</v>
      </c>
    </row>
    <row r="36" spans="1:5" ht="31.5">
      <c r="A36" s="39" t="s">
        <v>87</v>
      </c>
      <c r="B36" s="5" t="s">
        <v>470</v>
      </c>
      <c r="C36" s="18">
        <v>0</v>
      </c>
      <c r="D36" s="69"/>
      <c r="E36" s="40">
        <v>2751</v>
      </c>
    </row>
    <row r="37" spans="1:5" s="23" customFormat="1" ht="15.75">
      <c r="A37" s="48" t="s">
        <v>89</v>
      </c>
      <c r="B37" s="33" t="s">
        <v>471</v>
      </c>
      <c r="C37" s="55">
        <v>9100</v>
      </c>
      <c r="D37" s="68"/>
      <c r="E37" s="43">
        <f>SUM(E27:E36)</f>
        <v>5067</v>
      </c>
    </row>
    <row r="38" spans="1:5" ht="15.75">
      <c r="A38" s="39" t="s">
        <v>91</v>
      </c>
      <c r="B38" s="5" t="s">
        <v>472</v>
      </c>
      <c r="C38" s="18">
        <v>0</v>
      </c>
      <c r="D38" s="69"/>
      <c r="E38" s="40">
        <v>0</v>
      </c>
    </row>
    <row r="39" spans="1:5" s="23" customFormat="1" ht="31.5">
      <c r="A39" s="48" t="s">
        <v>93</v>
      </c>
      <c r="B39" s="33" t="s">
        <v>473</v>
      </c>
      <c r="C39" s="55">
        <v>29902</v>
      </c>
      <c r="D39" s="68"/>
      <c r="E39" s="43">
        <f>+E26+E37+E38</f>
        <v>17407</v>
      </c>
    </row>
    <row r="40" spans="1:5" ht="15.75">
      <c r="A40" s="39" t="s">
        <v>474</v>
      </c>
      <c r="B40" s="145" t="s">
        <v>475</v>
      </c>
      <c r="C40" s="86">
        <v>1470</v>
      </c>
      <c r="D40" s="69"/>
      <c r="E40" s="40">
        <v>1177</v>
      </c>
    </row>
    <row r="41" spans="1:5" ht="31.5">
      <c r="A41" s="48" t="s">
        <v>476</v>
      </c>
      <c r="B41" s="146" t="s">
        <v>477</v>
      </c>
      <c r="C41" s="93">
        <v>31372</v>
      </c>
      <c r="D41" s="68"/>
      <c r="E41" s="43">
        <f>+E7+E8+E39+E40</f>
        <v>18584</v>
      </c>
    </row>
    <row r="42" spans="1:5" ht="15.75">
      <c r="A42" s="39" t="s">
        <v>478</v>
      </c>
      <c r="B42" s="145" t="s">
        <v>479</v>
      </c>
      <c r="C42" s="86">
        <v>0</v>
      </c>
      <c r="D42" s="69"/>
      <c r="E42" s="40">
        <v>0</v>
      </c>
    </row>
    <row r="43" spans="1:5" ht="15.75">
      <c r="A43" s="39" t="s">
        <v>480</v>
      </c>
      <c r="B43" s="145" t="s">
        <v>481</v>
      </c>
      <c r="C43" s="86">
        <v>0</v>
      </c>
      <c r="D43" s="69"/>
      <c r="E43" s="40">
        <v>0</v>
      </c>
    </row>
    <row r="44" spans="1:5" ht="15.75">
      <c r="A44" s="39" t="s">
        <v>482</v>
      </c>
      <c r="B44" s="145" t="s">
        <v>483</v>
      </c>
      <c r="C44" s="86">
        <v>0</v>
      </c>
      <c r="D44" s="69"/>
      <c r="E44" s="40">
        <v>0</v>
      </c>
    </row>
    <row r="45" spans="1:5" ht="15.75">
      <c r="A45" s="39" t="s">
        <v>484</v>
      </c>
      <c r="B45" s="145" t="s">
        <v>485</v>
      </c>
      <c r="C45" s="86">
        <v>0</v>
      </c>
      <c r="D45" s="69"/>
      <c r="E45" s="40">
        <v>0</v>
      </c>
    </row>
    <row r="46" spans="1:5" ht="15.75">
      <c r="A46" s="39" t="s">
        <v>486</v>
      </c>
      <c r="B46" s="145" t="s">
        <v>487</v>
      </c>
      <c r="C46" s="86">
        <v>0</v>
      </c>
      <c r="D46" s="69"/>
      <c r="E46" s="40">
        <v>40</v>
      </c>
    </row>
    <row r="47" spans="1:5" s="23" customFormat="1" ht="15.75">
      <c r="A47" s="48" t="s">
        <v>488</v>
      </c>
      <c r="B47" s="92" t="s">
        <v>489</v>
      </c>
      <c r="C47" s="93">
        <v>0</v>
      </c>
      <c r="D47" s="68"/>
      <c r="E47" s="43">
        <v>40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workbookViewId="0" topLeftCell="A23">
      <selection activeCell="B46" sqref="B46"/>
    </sheetView>
  </sheetViews>
  <sheetFormatPr defaultColWidth="9.140625" defaultRowHeight="12.75"/>
  <cols>
    <col min="1" max="1" width="4.7109375" style="39" customWidth="1"/>
    <col min="2" max="2" width="68.7109375" style="7" customWidth="1"/>
    <col min="3" max="3" width="17.7109375" style="147" customWidth="1"/>
    <col min="4" max="4" width="17.57421875" style="58" customWidth="1"/>
    <col min="5" max="5" width="12.7109375" style="7" customWidth="1"/>
    <col min="6" max="16384" width="9.140625" style="7" customWidth="1"/>
  </cols>
  <sheetData>
    <row r="1" ht="15.75">
      <c r="E1" s="42" t="s">
        <v>490</v>
      </c>
    </row>
    <row r="3" spans="2:3" ht="15.75">
      <c r="B3" s="23" t="e">
        <f>tartalom!#REF!</f>
        <v>#REF!</v>
      </c>
      <c r="C3" s="148"/>
    </row>
    <row r="4" spans="2:3" ht="15.75">
      <c r="B4" s="23" t="e">
        <f>tartalom!#REF!</f>
        <v>#REF!</v>
      </c>
      <c r="C4" s="148"/>
    </row>
    <row r="5" spans="2:5" ht="15.75">
      <c r="B5" s="23"/>
      <c r="C5" s="148"/>
      <c r="D5" s="25" t="s">
        <v>110</v>
      </c>
      <c r="E5" s="8" t="s">
        <v>37</v>
      </c>
    </row>
    <row r="6" spans="3:5" ht="25.5">
      <c r="C6" s="27" t="s">
        <v>111</v>
      </c>
      <c r="D6" s="28" t="s">
        <v>138</v>
      </c>
      <c r="E6" s="51" t="s">
        <v>113</v>
      </c>
    </row>
    <row r="7" spans="1:5" ht="15.75">
      <c r="A7" s="39" t="s">
        <v>3</v>
      </c>
      <c r="B7" s="10" t="s">
        <v>491</v>
      </c>
      <c r="C7" s="87">
        <v>0</v>
      </c>
      <c r="D7" s="41" t="s">
        <v>116</v>
      </c>
      <c r="E7" s="40">
        <v>0</v>
      </c>
    </row>
    <row r="8" spans="1:5" ht="15.75">
      <c r="A8" s="39" t="s">
        <v>7</v>
      </c>
      <c r="B8" s="10" t="s">
        <v>492</v>
      </c>
      <c r="C8" s="87">
        <v>0</v>
      </c>
      <c r="D8" s="41" t="s">
        <v>116</v>
      </c>
      <c r="E8" s="40">
        <v>0</v>
      </c>
    </row>
    <row r="9" spans="1:5" ht="15.75">
      <c r="A9" s="39" t="s">
        <v>9</v>
      </c>
      <c r="B9" s="145" t="s">
        <v>493</v>
      </c>
      <c r="C9" s="86">
        <v>0</v>
      </c>
      <c r="D9" s="41" t="s">
        <v>116</v>
      </c>
      <c r="E9" s="40">
        <v>0</v>
      </c>
    </row>
    <row r="10" spans="1:5" ht="15.75">
      <c r="A10" s="39" t="s">
        <v>11</v>
      </c>
      <c r="B10" s="10" t="s">
        <v>494</v>
      </c>
      <c r="C10" s="87">
        <v>0</v>
      </c>
      <c r="D10" s="41" t="s">
        <v>116</v>
      </c>
      <c r="E10" s="40">
        <v>0</v>
      </c>
    </row>
    <row r="11" spans="1:5" ht="31.5">
      <c r="A11" s="39" t="s">
        <v>14</v>
      </c>
      <c r="B11" s="145" t="s">
        <v>495</v>
      </c>
      <c r="C11" s="86">
        <v>17462</v>
      </c>
      <c r="D11" s="41">
        <v>34944</v>
      </c>
      <c r="E11" s="40">
        <f>E22</f>
        <v>18982</v>
      </c>
    </row>
    <row r="12" spans="1:5" ht="15.75">
      <c r="A12" s="39" t="s">
        <v>16</v>
      </c>
      <c r="B12" s="10" t="s">
        <v>496</v>
      </c>
      <c r="C12" s="87">
        <v>0</v>
      </c>
      <c r="D12" s="41">
        <v>14725</v>
      </c>
      <c r="E12" s="40">
        <v>12452</v>
      </c>
    </row>
    <row r="13" spans="1:5" ht="31.5">
      <c r="A13" s="39" t="s">
        <v>48</v>
      </c>
      <c r="B13" s="9" t="s">
        <v>497</v>
      </c>
      <c r="C13" s="86">
        <v>0</v>
      </c>
      <c r="D13" s="41" t="s">
        <v>116</v>
      </c>
      <c r="E13" s="40">
        <v>0</v>
      </c>
    </row>
    <row r="14" spans="1:5" s="23" customFormat="1" ht="15.75">
      <c r="A14" s="48" t="s">
        <v>20</v>
      </c>
      <c r="B14" s="149" t="s">
        <v>498</v>
      </c>
      <c r="C14" s="94">
        <v>17462</v>
      </c>
      <c r="D14" s="41">
        <v>49669</v>
      </c>
      <c r="E14" s="43">
        <f>SUM(E7:E13)</f>
        <v>31434</v>
      </c>
    </row>
    <row r="15" spans="1:5" s="23" customFormat="1" ht="31.5">
      <c r="A15" s="48" t="s">
        <v>22</v>
      </c>
      <c r="B15" s="92" t="s">
        <v>499</v>
      </c>
      <c r="C15" s="93">
        <v>10360</v>
      </c>
      <c r="D15" s="41">
        <v>13097</v>
      </c>
      <c r="E15" s="43">
        <f>E40</f>
        <v>8695</v>
      </c>
    </row>
    <row r="16" spans="3:5" ht="15.75">
      <c r="C16" s="40"/>
      <c r="D16" s="41"/>
      <c r="E16" s="40"/>
    </row>
    <row r="17" spans="1:5" ht="15.75">
      <c r="A17" s="39" t="s">
        <v>3</v>
      </c>
      <c r="B17" s="7" t="s">
        <v>500</v>
      </c>
      <c r="C17" s="40">
        <v>2737</v>
      </c>
      <c r="D17" s="41"/>
      <c r="E17" s="40">
        <v>0</v>
      </c>
    </row>
    <row r="18" spans="1:5" ht="15.75">
      <c r="A18" s="39" t="s">
        <v>7</v>
      </c>
      <c r="B18" s="7" t="s">
        <v>501</v>
      </c>
      <c r="C18" s="40">
        <v>14725</v>
      </c>
      <c r="D18" s="41"/>
      <c r="E18" s="40">
        <v>0</v>
      </c>
    </row>
    <row r="19" spans="1:5" ht="15.75">
      <c r="A19" s="39" t="s">
        <v>9</v>
      </c>
      <c r="B19" s="7" t="s">
        <v>502</v>
      </c>
      <c r="C19" s="40">
        <v>0</v>
      </c>
      <c r="D19" s="41"/>
      <c r="E19" s="40">
        <v>182</v>
      </c>
    </row>
    <row r="20" spans="1:5" ht="15.75">
      <c r="A20" s="39" t="s">
        <v>11</v>
      </c>
      <c r="B20" s="7" t="s">
        <v>503</v>
      </c>
      <c r="C20" s="40">
        <v>0</v>
      </c>
      <c r="D20" s="41"/>
      <c r="E20" s="40">
        <v>300</v>
      </c>
    </row>
    <row r="21" spans="1:5" ht="15.75">
      <c r="A21" s="39" t="s">
        <v>14</v>
      </c>
      <c r="B21" s="7" t="s">
        <v>504</v>
      </c>
      <c r="C21" s="40">
        <v>0</v>
      </c>
      <c r="D21" s="41"/>
      <c r="E21" s="40">
        <v>18500</v>
      </c>
    </row>
    <row r="22" spans="1:5" s="23" customFormat="1" ht="31.5">
      <c r="A22" s="48"/>
      <c r="B22" s="92" t="s">
        <v>505</v>
      </c>
      <c r="C22" s="93">
        <v>17462</v>
      </c>
      <c r="D22" s="41"/>
      <c r="E22" s="43">
        <f>E17+E18+E19+E20+E21</f>
        <v>18982</v>
      </c>
    </row>
    <row r="23" spans="3:5" ht="15.75">
      <c r="C23" s="40"/>
      <c r="D23" s="41"/>
      <c r="E23" s="40"/>
    </row>
    <row r="24" spans="1:5" ht="15.75">
      <c r="A24" s="39" t="s">
        <v>3</v>
      </c>
      <c r="B24" s="7" t="s">
        <v>506</v>
      </c>
      <c r="C24" s="40">
        <v>3360</v>
      </c>
      <c r="D24" s="41">
        <v>3360</v>
      </c>
      <c r="E24" s="40">
        <v>3000</v>
      </c>
    </row>
    <row r="25" spans="1:5" ht="15.75">
      <c r="A25" s="39" t="s">
        <v>7</v>
      </c>
      <c r="B25" s="7" t="s">
        <v>507</v>
      </c>
      <c r="C25" s="40">
        <v>1000</v>
      </c>
      <c r="D25" s="41">
        <v>1000</v>
      </c>
      <c r="E25" s="40">
        <v>700</v>
      </c>
    </row>
    <row r="26" spans="1:5" ht="15.75">
      <c r="A26" s="39" t="s">
        <v>9</v>
      </c>
      <c r="B26" s="7" t="s">
        <v>508</v>
      </c>
      <c r="C26" s="40">
        <v>500</v>
      </c>
      <c r="D26" s="41">
        <v>500</v>
      </c>
      <c r="E26" s="40">
        <v>348</v>
      </c>
    </row>
    <row r="27" spans="1:5" ht="15.75">
      <c r="A27" s="39" t="s">
        <v>11</v>
      </c>
      <c r="B27" s="7" t="s">
        <v>509</v>
      </c>
      <c r="C27" s="40">
        <v>50</v>
      </c>
      <c r="D27" s="41">
        <v>50</v>
      </c>
      <c r="E27" s="40">
        <v>0</v>
      </c>
    </row>
    <row r="28" spans="1:5" ht="15.75">
      <c r="A28" s="39" t="s">
        <v>14</v>
      </c>
      <c r="B28" s="7" t="s">
        <v>510</v>
      </c>
      <c r="C28" s="40">
        <v>3000</v>
      </c>
      <c r="D28" s="41">
        <v>3000</v>
      </c>
      <c r="E28" s="40">
        <v>701</v>
      </c>
    </row>
    <row r="29" spans="1:5" ht="15.75">
      <c r="A29" s="39" t="s">
        <v>16</v>
      </c>
      <c r="B29" s="7" t="s">
        <v>511</v>
      </c>
      <c r="C29" s="40">
        <v>100</v>
      </c>
      <c r="D29" s="41">
        <v>100</v>
      </c>
      <c r="E29" s="40">
        <v>0</v>
      </c>
    </row>
    <row r="30" spans="1:5" ht="15.75">
      <c r="A30" s="39" t="s">
        <v>48</v>
      </c>
      <c r="B30" s="7" t="s">
        <v>512</v>
      </c>
      <c r="C30" s="40">
        <v>300</v>
      </c>
      <c r="D30" s="41">
        <v>300</v>
      </c>
      <c r="E30" s="40">
        <v>0</v>
      </c>
    </row>
    <row r="31" spans="1:5" ht="15.75">
      <c r="A31" s="39" t="s">
        <v>20</v>
      </c>
      <c r="B31" s="7" t="s">
        <v>513</v>
      </c>
      <c r="C31" s="40">
        <v>1500</v>
      </c>
      <c r="D31" s="41">
        <v>1500</v>
      </c>
      <c r="E31" s="40">
        <v>925</v>
      </c>
    </row>
    <row r="32" spans="1:5" ht="15.75">
      <c r="A32" s="39" t="s">
        <v>22</v>
      </c>
      <c r="B32" s="7" t="s">
        <v>514</v>
      </c>
      <c r="C32" s="40">
        <v>200</v>
      </c>
      <c r="D32" s="41">
        <v>200</v>
      </c>
      <c r="E32" s="40">
        <v>0</v>
      </c>
    </row>
    <row r="33" spans="1:5" ht="15.75">
      <c r="A33" s="39" t="s">
        <v>24</v>
      </c>
      <c r="B33" s="5" t="s">
        <v>515</v>
      </c>
      <c r="C33" s="18">
        <v>150</v>
      </c>
      <c r="D33" s="41">
        <v>150</v>
      </c>
      <c r="E33" s="40">
        <v>0</v>
      </c>
    </row>
    <row r="34" spans="1:5" s="98" customFormat="1" ht="15.75">
      <c r="A34" s="66" t="s">
        <v>26</v>
      </c>
      <c r="B34" s="150" t="s">
        <v>516</v>
      </c>
      <c r="C34" s="151">
        <v>100</v>
      </c>
      <c r="D34" s="41">
        <v>100</v>
      </c>
      <c r="E34" s="99">
        <v>228</v>
      </c>
    </row>
    <row r="35" spans="1:5" ht="15.75">
      <c r="A35" s="39" t="s">
        <v>28</v>
      </c>
      <c r="B35" s="7" t="s">
        <v>517</v>
      </c>
      <c r="C35" s="40">
        <v>100</v>
      </c>
      <c r="D35" s="41">
        <v>100</v>
      </c>
      <c r="E35" s="40">
        <v>0</v>
      </c>
    </row>
    <row r="36" spans="1:5" ht="15.75">
      <c r="A36" s="39" t="s">
        <v>30</v>
      </c>
      <c r="B36" s="7" t="s">
        <v>518</v>
      </c>
      <c r="C36" s="40">
        <v>0</v>
      </c>
      <c r="D36" s="41" t="s">
        <v>116</v>
      </c>
      <c r="E36" s="40">
        <v>186</v>
      </c>
    </row>
    <row r="37" spans="1:5" ht="15.75">
      <c r="A37" s="39" t="s">
        <v>32</v>
      </c>
      <c r="B37" s="7" t="s">
        <v>519</v>
      </c>
      <c r="C37" s="40">
        <v>0</v>
      </c>
      <c r="D37" s="41">
        <v>2737</v>
      </c>
      <c r="E37" s="40">
        <v>2505</v>
      </c>
    </row>
    <row r="38" spans="1:5" ht="15.75">
      <c r="A38" s="39" t="s">
        <v>57</v>
      </c>
      <c r="B38" s="7" t="s">
        <v>520</v>
      </c>
      <c r="C38" s="40">
        <v>0</v>
      </c>
      <c r="D38" s="41" t="s">
        <v>116</v>
      </c>
      <c r="E38" s="40">
        <v>42</v>
      </c>
    </row>
    <row r="39" spans="1:5" ht="15.75">
      <c r="A39" s="39" t="s">
        <v>59</v>
      </c>
      <c r="B39" s="7" t="s">
        <v>521</v>
      </c>
      <c r="C39" s="40">
        <v>0</v>
      </c>
      <c r="D39" s="41" t="s">
        <v>116</v>
      </c>
      <c r="E39" s="40">
        <v>60</v>
      </c>
    </row>
    <row r="40" spans="1:5" ht="15.75">
      <c r="A40" s="39" t="s">
        <v>61</v>
      </c>
      <c r="B40" s="149" t="s">
        <v>522</v>
      </c>
      <c r="C40" s="94">
        <v>10360</v>
      </c>
      <c r="D40" s="52">
        <v>13097</v>
      </c>
      <c r="E40" s="43">
        <f>SUM(E24:E39)</f>
        <v>8695</v>
      </c>
    </row>
    <row r="42" ht="15.75">
      <c r="D42" s="65"/>
    </row>
    <row r="43" ht="15.75">
      <c r="D43" s="65"/>
    </row>
    <row r="44" ht="15.75">
      <c r="D44" s="65"/>
    </row>
    <row r="45" ht="15.75">
      <c r="D45" s="65"/>
    </row>
    <row r="46" ht="15.75">
      <c r="D46" s="65"/>
    </row>
    <row r="47" ht="15.75">
      <c r="D47" s="65"/>
    </row>
    <row r="48" ht="15.75">
      <c r="D48" s="65"/>
    </row>
    <row r="49" ht="15.75">
      <c r="D49" s="65"/>
    </row>
    <row r="50" ht="15.75">
      <c r="D50" s="65"/>
    </row>
    <row r="51" ht="15.75">
      <c r="D51" s="65"/>
    </row>
    <row r="52" spans="2:4" ht="15.75">
      <c r="B52" s="5"/>
      <c r="C52" s="37"/>
      <c r="D52" s="65"/>
    </row>
    <row r="53" spans="2:4" ht="15.75">
      <c r="B53" s="5"/>
      <c r="C53" s="37"/>
      <c r="D53" s="65" t="s">
        <v>116</v>
      </c>
    </row>
    <row r="54" ht="15.75">
      <c r="D54" s="65" t="s">
        <v>116</v>
      </c>
    </row>
    <row r="55" spans="2:4" ht="15.75">
      <c r="B55" s="5"/>
      <c r="C55" s="37"/>
      <c r="D55" s="65"/>
    </row>
    <row r="56" ht="15.75">
      <c r="D56" s="65">
        <v>3360</v>
      </c>
    </row>
    <row r="57" ht="15.75">
      <c r="D57" s="65">
        <v>1000</v>
      </c>
    </row>
    <row r="58" ht="15.75">
      <c r="D58" s="65">
        <v>500</v>
      </c>
    </row>
    <row r="59" ht="15.75">
      <c r="D59" s="65">
        <v>50</v>
      </c>
    </row>
    <row r="60" ht="15.75">
      <c r="D60" s="65">
        <v>3000</v>
      </c>
    </row>
    <row r="61" ht="15.75">
      <c r="D61" s="65">
        <v>100</v>
      </c>
    </row>
    <row r="62" ht="15.75">
      <c r="D62" s="65">
        <v>300</v>
      </c>
    </row>
    <row r="63" ht="15.75">
      <c r="D63" s="65">
        <v>1500</v>
      </c>
    </row>
    <row r="64" ht="15.75">
      <c r="D64" s="65">
        <v>200</v>
      </c>
    </row>
    <row r="65" ht="15.75">
      <c r="D65" s="65">
        <v>150</v>
      </c>
    </row>
    <row r="66" ht="15.75">
      <c r="D66" s="65">
        <v>100</v>
      </c>
    </row>
    <row r="67" ht="15.75">
      <c r="D67" s="65">
        <v>100</v>
      </c>
    </row>
    <row r="68" ht="15.75">
      <c r="D68" s="65">
        <v>2737</v>
      </c>
    </row>
    <row r="69" ht="15.75">
      <c r="D69" s="65">
        <v>13097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8">
      <selection activeCell="D30" sqref="D30"/>
    </sheetView>
  </sheetViews>
  <sheetFormatPr defaultColWidth="9.140625" defaultRowHeight="12.75"/>
  <cols>
    <col min="1" max="1" width="4.7109375" style="56" customWidth="1"/>
    <col min="2" max="2" width="68.7109375" style="1" customWidth="1"/>
    <col min="3" max="3" width="16.8515625" style="70" customWidth="1"/>
    <col min="4" max="4" width="17.57421875" style="56" customWidth="1"/>
    <col min="5" max="5" width="11.140625" style="1" customWidth="1"/>
    <col min="6" max="16384" width="9.140625" style="1" customWidth="1"/>
  </cols>
  <sheetData>
    <row r="1" spans="3:5" ht="15.75">
      <c r="C1" s="1"/>
      <c r="E1" s="103" t="s">
        <v>523</v>
      </c>
    </row>
    <row r="3" spans="2:7" ht="15.75">
      <c r="B3" s="62" t="e">
        <f>tartalom!#REF!</f>
        <v>#REF!</v>
      </c>
      <c r="C3" s="72"/>
      <c r="G3" s="2"/>
    </row>
    <row r="4" spans="2:5" ht="15.75">
      <c r="B4" s="62"/>
      <c r="C4" s="72"/>
      <c r="D4" s="2" t="s">
        <v>110</v>
      </c>
      <c r="E4" s="2" t="s">
        <v>37</v>
      </c>
    </row>
    <row r="5" spans="1:5" s="7" customFormat="1" ht="25.5">
      <c r="A5" s="39"/>
      <c r="C5" s="27" t="s">
        <v>111</v>
      </c>
      <c r="D5" s="28" t="s">
        <v>112</v>
      </c>
      <c r="E5" s="51" t="s">
        <v>113</v>
      </c>
    </row>
    <row r="6" spans="1:5" ht="15.75">
      <c r="A6" s="84" t="s">
        <v>3</v>
      </c>
      <c r="B6" s="10" t="s">
        <v>524</v>
      </c>
      <c r="C6" s="87">
        <v>51562</v>
      </c>
      <c r="D6" s="41">
        <v>85959</v>
      </c>
      <c r="E6" s="40">
        <v>12908</v>
      </c>
    </row>
    <row r="7" spans="1:5" ht="15.75">
      <c r="A7" s="84" t="s">
        <v>7</v>
      </c>
      <c r="B7" s="10" t="s">
        <v>525</v>
      </c>
      <c r="C7" s="87">
        <v>0</v>
      </c>
      <c r="D7" s="41">
        <v>53</v>
      </c>
      <c r="E7" s="40">
        <v>0</v>
      </c>
    </row>
    <row r="8" spans="1:5" ht="15.75">
      <c r="A8" s="84" t="s">
        <v>9</v>
      </c>
      <c r="B8" s="10" t="s">
        <v>526</v>
      </c>
      <c r="C8" s="87">
        <v>0</v>
      </c>
      <c r="D8" s="41" t="s">
        <v>116</v>
      </c>
      <c r="E8" s="40">
        <v>0</v>
      </c>
    </row>
    <row r="9" spans="1:5" ht="15.75">
      <c r="A9" s="84" t="s">
        <v>11</v>
      </c>
      <c r="B9" s="10" t="s">
        <v>527</v>
      </c>
      <c r="C9" s="87">
        <v>0</v>
      </c>
      <c r="D9" s="41" t="s">
        <v>116</v>
      </c>
      <c r="E9" s="40">
        <v>0</v>
      </c>
    </row>
    <row r="10" spans="1:5" ht="15.75">
      <c r="A10" s="84" t="s">
        <v>14</v>
      </c>
      <c r="B10" s="10" t="s">
        <v>528</v>
      </c>
      <c r="C10" s="87">
        <v>0</v>
      </c>
      <c r="D10" s="41">
        <v>13105</v>
      </c>
      <c r="E10" s="40">
        <v>2582</v>
      </c>
    </row>
    <row r="11" spans="1:5" ht="15.75">
      <c r="A11" s="91" t="s">
        <v>16</v>
      </c>
      <c r="B11" s="149" t="s">
        <v>529</v>
      </c>
      <c r="C11" s="94">
        <v>51562</v>
      </c>
      <c r="D11" s="52">
        <v>99117</v>
      </c>
      <c r="E11" s="43">
        <v>15490</v>
      </c>
    </row>
    <row r="12" spans="1:5" ht="15.75">
      <c r="A12" s="84" t="s">
        <v>48</v>
      </c>
      <c r="B12" s="10" t="s">
        <v>530</v>
      </c>
      <c r="C12" s="87">
        <v>2180</v>
      </c>
      <c r="D12" s="41">
        <v>4351</v>
      </c>
      <c r="E12" s="40">
        <v>2171</v>
      </c>
    </row>
    <row r="13" spans="1:5" ht="15.75">
      <c r="A13" s="84" t="s">
        <v>20</v>
      </c>
      <c r="B13" s="10" t="s">
        <v>531</v>
      </c>
      <c r="C13" s="87">
        <v>950398</v>
      </c>
      <c r="D13" s="41">
        <v>542955</v>
      </c>
      <c r="E13" s="40">
        <v>67845</v>
      </c>
    </row>
    <row r="14" spans="1:5" ht="15.75">
      <c r="A14" s="84" t="s">
        <v>22</v>
      </c>
      <c r="B14" s="10" t="s">
        <v>532</v>
      </c>
      <c r="C14" s="87">
        <v>500</v>
      </c>
      <c r="D14" s="41">
        <v>1000</v>
      </c>
      <c r="E14" s="40">
        <v>0</v>
      </c>
    </row>
    <row r="15" spans="1:5" ht="15.75">
      <c r="A15" s="84" t="s">
        <v>24</v>
      </c>
      <c r="B15" s="10" t="s">
        <v>533</v>
      </c>
      <c r="C15" s="87">
        <v>3000</v>
      </c>
      <c r="D15" s="41">
        <v>21667</v>
      </c>
      <c r="E15" s="40">
        <v>16494</v>
      </c>
    </row>
    <row r="16" spans="1:5" ht="15.75">
      <c r="A16" s="84" t="s">
        <v>26</v>
      </c>
      <c r="B16" s="10" t="s">
        <v>534</v>
      </c>
      <c r="C16" s="87">
        <v>2633</v>
      </c>
      <c r="D16" s="41">
        <v>4750</v>
      </c>
      <c r="E16" s="40">
        <v>982</v>
      </c>
    </row>
    <row r="17" spans="1:5" ht="15.75">
      <c r="A17" s="84" t="s">
        <v>28</v>
      </c>
      <c r="B17" s="10" t="s">
        <v>535</v>
      </c>
      <c r="C17" s="87">
        <v>0</v>
      </c>
      <c r="D17" s="41" t="s">
        <v>116</v>
      </c>
      <c r="E17" s="40">
        <v>0</v>
      </c>
    </row>
    <row r="18" spans="1:5" ht="15.75">
      <c r="A18" s="91" t="s">
        <v>30</v>
      </c>
      <c r="B18" s="149" t="s">
        <v>536</v>
      </c>
      <c r="C18" s="94">
        <v>966711</v>
      </c>
      <c r="D18" s="52">
        <v>574723</v>
      </c>
      <c r="E18" s="43">
        <v>87492</v>
      </c>
    </row>
    <row r="19" spans="1:5" ht="15.75">
      <c r="A19" s="84" t="s">
        <v>32</v>
      </c>
      <c r="B19" s="10" t="s">
        <v>537</v>
      </c>
      <c r="C19" s="87">
        <v>3000</v>
      </c>
      <c r="D19" s="41" t="s">
        <v>116</v>
      </c>
      <c r="E19" s="40">
        <v>0</v>
      </c>
    </row>
    <row r="20" spans="1:5" ht="15.75">
      <c r="A20" s="91" t="s">
        <v>57</v>
      </c>
      <c r="B20" s="149" t="s">
        <v>538</v>
      </c>
      <c r="C20" s="94">
        <v>3000</v>
      </c>
      <c r="D20" s="52" t="s">
        <v>116</v>
      </c>
      <c r="E20" s="43">
        <v>0</v>
      </c>
    </row>
    <row r="21" spans="1:5" ht="15.75">
      <c r="A21" s="84" t="s">
        <v>59</v>
      </c>
      <c r="B21" s="10" t="s">
        <v>539</v>
      </c>
      <c r="C21" s="87">
        <v>0</v>
      </c>
      <c r="D21" s="41">
        <v>18970</v>
      </c>
      <c r="E21" s="40">
        <v>16867</v>
      </c>
    </row>
    <row r="22" spans="1:5" ht="15.75">
      <c r="A22" s="84" t="s">
        <v>61</v>
      </c>
      <c r="B22" s="10" t="s">
        <v>540</v>
      </c>
      <c r="C22" s="87">
        <v>0</v>
      </c>
      <c r="D22" s="41" t="s">
        <v>116</v>
      </c>
      <c r="E22" s="40">
        <v>0</v>
      </c>
    </row>
    <row r="23" spans="1:5" ht="15.75">
      <c r="A23" s="91" t="s">
        <v>63</v>
      </c>
      <c r="B23" s="149" t="s">
        <v>541</v>
      </c>
      <c r="C23" s="94">
        <v>0</v>
      </c>
      <c r="D23" s="52">
        <v>18970</v>
      </c>
      <c r="E23" s="43">
        <v>16867</v>
      </c>
    </row>
    <row r="24" spans="1:5" ht="15.75">
      <c r="A24" s="91" t="s">
        <v>65</v>
      </c>
      <c r="B24" s="149" t="s">
        <v>542</v>
      </c>
      <c r="C24" s="94">
        <v>1021273</v>
      </c>
      <c r="D24" s="52">
        <v>692810</v>
      </c>
      <c r="E24" s="43">
        <f>E11+E18+E23</f>
        <v>119849</v>
      </c>
    </row>
    <row r="25" spans="1:5" ht="15.75">
      <c r="A25" s="84" t="s">
        <v>67</v>
      </c>
      <c r="B25" s="10" t="s">
        <v>543</v>
      </c>
      <c r="C25" s="87">
        <v>0</v>
      </c>
      <c r="D25" s="41" t="s">
        <v>116</v>
      </c>
      <c r="E25" s="40">
        <v>0</v>
      </c>
    </row>
    <row r="26" spans="1:5" ht="15.75">
      <c r="A26" s="84" t="s">
        <v>69</v>
      </c>
      <c r="B26" s="10" t="s">
        <v>544</v>
      </c>
      <c r="C26" s="87">
        <v>0</v>
      </c>
      <c r="D26" s="41" t="s">
        <v>116</v>
      </c>
      <c r="E26" s="40">
        <v>0</v>
      </c>
    </row>
    <row r="27" spans="1:5" ht="15.75">
      <c r="A27" s="84" t="s">
        <v>71</v>
      </c>
      <c r="B27" s="10" t="s">
        <v>545</v>
      </c>
      <c r="C27" s="87">
        <v>0</v>
      </c>
      <c r="D27" s="41" t="s">
        <v>116</v>
      </c>
      <c r="E27" s="40">
        <v>0</v>
      </c>
    </row>
    <row r="28" spans="1:5" ht="15.75">
      <c r="A28" s="84" t="s">
        <v>73</v>
      </c>
      <c r="B28" s="10" t="s">
        <v>546</v>
      </c>
      <c r="C28" s="87">
        <v>0</v>
      </c>
      <c r="D28" s="41" t="s">
        <v>116</v>
      </c>
      <c r="E28" s="40">
        <v>0</v>
      </c>
    </row>
    <row r="29" spans="1:5" ht="15.75">
      <c r="A29" s="91" t="s">
        <v>75</v>
      </c>
      <c r="B29" s="149" t="s">
        <v>547</v>
      </c>
      <c r="C29" s="94">
        <v>0</v>
      </c>
      <c r="D29" s="52" t="s">
        <v>116</v>
      </c>
      <c r="E29" s="43">
        <v>0</v>
      </c>
    </row>
    <row r="30" spans="1:5" ht="15.75">
      <c r="A30" s="91" t="s">
        <v>77</v>
      </c>
      <c r="B30" s="149" t="s">
        <v>548</v>
      </c>
      <c r="C30" s="94">
        <v>1021273</v>
      </c>
      <c r="D30" s="52">
        <v>692810</v>
      </c>
      <c r="E30" s="43">
        <v>119849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C10" sqref="C10"/>
    </sheetView>
  </sheetViews>
  <sheetFormatPr defaultColWidth="9.140625" defaultRowHeight="12.75"/>
  <cols>
    <col min="1" max="1" width="4.7109375" style="152" customWidth="1"/>
    <col min="2" max="2" width="47.00390625" style="153" customWidth="1"/>
    <col min="3" max="3" width="17.28125" style="154" customWidth="1"/>
    <col min="4" max="4" width="17.57421875" style="83" customWidth="1"/>
    <col min="5" max="5" width="12.421875" style="153" customWidth="1"/>
    <col min="6" max="16384" width="9.140625" style="153" customWidth="1"/>
  </cols>
  <sheetData>
    <row r="1" spans="1:5" ht="15.75">
      <c r="A1" s="56"/>
      <c r="B1" s="1"/>
      <c r="C1" s="70"/>
      <c r="E1" s="42" t="s">
        <v>549</v>
      </c>
    </row>
    <row r="2" spans="1:3" ht="15.75">
      <c r="A2" s="56"/>
      <c r="B2" s="1"/>
      <c r="C2" s="70"/>
    </row>
    <row r="3" spans="1:3" ht="15.75">
      <c r="A3" s="56"/>
      <c r="B3" s="62" t="e">
        <f>tartalom!#REF!</f>
        <v>#REF!</v>
      </c>
      <c r="C3" s="72"/>
    </row>
    <row r="4" spans="1:3" ht="15.75">
      <c r="A4" s="56"/>
      <c r="B4" s="62" t="e">
        <f>tartalom!#REF!</f>
        <v>#REF!</v>
      </c>
      <c r="C4" s="72"/>
    </row>
    <row r="5" spans="1:5" ht="15.75">
      <c r="A5" s="56"/>
      <c r="B5" s="62"/>
      <c r="C5" s="72"/>
      <c r="D5" s="79" t="s">
        <v>110</v>
      </c>
      <c r="E5" s="2" t="s">
        <v>37</v>
      </c>
    </row>
    <row r="6" spans="1:5" s="7" customFormat="1" ht="25.5">
      <c r="A6" s="39"/>
      <c r="C6" s="27" t="s">
        <v>111</v>
      </c>
      <c r="D6" s="28" t="s">
        <v>112</v>
      </c>
      <c r="E6" s="51" t="s">
        <v>113</v>
      </c>
    </row>
    <row r="7" spans="1:5" ht="31.5">
      <c r="A7" s="75" t="s">
        <v>3</v>
      </c>
      <c r="B7" s="145" t="s">
        <v>550</v>
      </c>
      <c r="C7" s="87">
        <v>0</v>
      </c>
      <c r="D7" s="41" t="s">
        <v>116</v>
      </c>
      <c r="E7" s="40">
        <v>0</v>
      </c>
    </row>
    <row r="8" spans="1:5" ht="31.5">
      <c r="A8" s="75" t="s">
        <v>7</v>
      </c>
      <c r="B8" s="145" t="s">
        <v>551</v>
      </c>
      <c r="C8" s="87">
        <v>0</v>
      </c>
      <c r="D8" s="41" t="s">
        <v>116</v>
      </c>
      <c r="E8" s="40">
        <v>0</v>
      </c>
    </row>
    <row r="9" spans="1:5" ht="31.5">
      <c r="A9" s="75" t="s">
        <v>9</v>
      </c>
      <c r="B9" s="145" t="s">
        <v>552</v>
      </c>
      <c r="C9" s="86">
        <v>0</v>
      </c>
      <c r="D9" s="41" t="s">
        <v>116</v>
      </c>
      <c r="E9" s="40">
        <v>0</v>
      </c>
    </row>
    <row r="10" spans="1:5" ht="31.5">
      <c r="A10" s="75" t="s">
        <v>11</v>
      </c>
      <c r="B10" s="145" t="s">
        <v>553</v>
      </c>
      <c r="C10" s="87">
        <v>0</v>
      </c>
      <c r="D10" s="41" t="s">
        <v>116</v>
      </c>
      <c r="E10" s="40">
        <v>0</v>
      </c>
    </row>
    <row r="11" spans="1:5" ht="31.5">
      <c r="A11" s="75" t="s">
        <v>14</v>
      </c>
      <c r="B11" s="145" t="s">
        <v>554</v>
      </c>
      <c r="C11" s="86">
        <v>0</v>
      </c>
      <c r="D11" s="41" t="s">
        <v>116</v>
      </c>
      <c r="E11" s="40">
        <v>0</v>
      </c>
    </row>
    <row r="12" spans="1:5" ht="31.5">
      <c r="A12" s="75" t="s">
        <v>16</v>
      </c>
      <c r="B12" s="145" t="s">
        <v>555</v>
      </c>
      <c r="C12" s="87">
        <v>0</v>
      </c>
      <c r="D12" s="41" t="s">
        <v>116</v>
      </c>
      <c r="E12" s="40">
        <v>0</v>
      </c>
    </row>
    <row r="13" spans="1:5" s="155" customFormat="1" ht="31.5">
      <c r="A13" s="74" t="s">
        <v>48</v>
      </c>
      <c r="B13" s="92" t="s">
        <v>556</v>
      </c>
      <c r="C13" s="93">
        <v>0</v>
      </c>
      <c r="D13" s="52" t="s">
        <v>116</v>
      </c>
      <c r="E13" s="43">
        <v>0</v>
      </c>
    </row>
    <row r="14" spans="1:5" s="155" customFormat="1" ht="31.5">
      <c r="A14" s="74" t="s">
        <v>20</v>
      </c>
      <c r="B14" s="92" t="s">
        <v>557</v>
      </c>
      <c r="C14" s="94">
        <v>3660</v>
      </c>
      <c r="D14" s="52">
        <v>5244</v>
      </c>
      <c r="E14" s="43">
        <v>3704</v>
      </c>
    </row>
    <row r="15" spans="1:5" ht="15.75">
      <c r="A15" s="56"/>
      <c r="B15" s="1"/>
      <c r="C15" s="40"/>
      <c r="D15" s="41"/>
      <c r="E15" s="156"/>
    </row>
    <row r="16" spans="1:5" ht="15.75">
      <c r="A16" s="56"/>
      <c r="B16" s="1" t="s">
        <v>558</v>
      </c>
      <c r="C16" s="40">
        <v>3600</v>
      </c>
      <c r="D16" s="41">
        <v>3600</v>
      </c>
      <c r="E16" s="40">
        <v>3600</v>
      </c>
    </row>
    <row r="17" spans="1:5" ht="15.75">
      <c r="A17" s="56"/>
      <c r="B17" s="88" t="s">
        <v>291</v>
      </c>
      <c r="C17" s="40">
        <v>60</v>
      </c>
      <c r="D17" s="41">
        <v>60</v>
      </c>
      <c r="E17" s="40">
        <v>0</v>
      </c>
    </row>
    <row r="18" spans="1:5" ht="15.75">
      <c r="A18" s="56"/>
      <c r="B18" s="88" t="s">
        <v>559</v>
      </c>
      <c r="C18" s="40">
        <v>0</v>
      </c>
      <c r="D18" s="41">
        <v>1500</v>
      </c>
      <c r="E18" s="40">
        <v>50</v>
      </c>
    </row>
    <row r="19" spans="1:5" ht="15.75">
      <c r="A19" s="56"/>
      <c r="B19" s="88" t="s">
        <v>560</v>
      </c>
      <c r="C19" s="40"/>
      <c r="D19" s="41">
        <v>84</v>
      </c>
      <c r="E19" s="40">
        <v>54</v>
      </c>
    </row>
    <row r="20" spans="1:5" ht="31.5">
      <c r="A20" s="56"/>
      <c r="B20" s="92" t="s">
        <v>557</v>
      </c>
      <c r="C20" s="94">
        <v>3660</v>
      </c>
      <c r="D20" s="52">
        <v>5244</v>
      </c>
      <c r="E20" s="43">
        <v>3704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207"/>
  <sheetViews>
    <sheetView workbookViewId="0" topLeftCell="A181">
      <selection activeCell="C5" sqref="C5"/>
    </sheetView>
  </sheetViews>
  <sheetFormatPr defaultColWidth="9.140625" defaultRowHeight="12.75"/>
  <cols>
    <col min="1" max="1" width="8.7109375" style="157" customWidth="1"/>
    <col min="2" max="2" width="60.421875" style="1" customWidth="1"/>
    <col min="3" max="3" width="16.28125" style="158" customWidth="1"/>
    <col min="4" max="4" width="17.421875" style="1" customWidth="1"/>
    <col min="5" max="5" width="13.00390625" style="1" customWidth="1"/>
    <col min="6" max="16384" width="9.140625" style="1" customWidth="1"/>
  </cols>
  <sheetData>
    <row r="1" spans="3:5" ht="15.75">
      <c r="C1" s="1"/>
      <c r="E1" s="103" t="s">
        <v>561</v>
      </c>
    </row>
    <row r="2" ht="15.75">
      <c r="C2" s="159"/>
    </row>
    <row r="3" spans="2:7" ht="15.75">
      <c r="B3" s="62">
        <f>tartalom!B10</f>
        <v>0</v>
      </c>
      <c r="C3" s="159"/>
      <c r="G3" s="2"/>
    </row>
    <row r="4" spans="2:5" ht="15.75">
      <c r="B4" s="62"/>
      <c r="C4" s="159"/>
      <c r="D4" s="2" t="s">
        <v>110</v>
      </c>
      <c r="E4" s="2" t="s">
        <v>37</v>
      </c>
    </row>
    <row r="5" spans="1:5" s="7" customFormat="1" ht="38.25">
      <c r="A5" s="39"/>
      <c r="C5" s="27" t="s">
        <v>325</v>
      </c>
      <c r="D5" s="28" t="s">
        <v>326</v>
      </c>
      <c r="E5" s="51" t="s">
        <v>327</v>
      </c>
    </row>
    <row r="6" spans="1:5" ht="15.75">
      <c r="A6" s="160" t="s">
        <v>562</v>
      </c>
      <c r="B6" s="105" t="s">
        <v>563</v>
      </c>
      <c r="C6" s="161"/>
      <c r="D6" s="162"/>
      <c r="E6" s="105"/>
    </row>
    <row r="7" spans="2:5" ht="15.75">
      <c r="B7" s="10" t="s">
        <v>390</v>
      </c>
      <c r="C7" s="163">
        <v>14769</v>
      </c>
      <c r="D7" s="25">
        <v>14769</v>
      </c>
      <c r="E7" s="108">
        <v>0</v>
      </c>
    </row>
    <row r="8" spans="1:5" ht="15.75">
      <c r="A8" s="164" t="s">
        <v>562</v>
      </c>
      <c r="B8" s="62" t="s">
        <v>188</v>
      </c>
      <c r="C8" s="118">
        <v>14769</v>
      </c>
      <c r="D8" s="110">
        <v>14769</v>
      </c>
      <c r="E8" s="130">
        <v>0</v>
      </c>
    </row>
    <row r="9" spans="1:5" s="62" customFormat="1" ht="15.75">
      <c r="A9" s="157"/>
      <c r="B9" s="1"/>
      <c r="C9" s="114"/>
      <c r="D9" s="42"/>
      <c r="E9" s="108"/>
    </row>
    <row r="10" spans="1:5" ht="15.75">
      <c r="A10" s="160" t="s">
        <v>564</v>
      </c>
      <c r="B10" s="105" t="s">
        <v>565</v>
      </c>
      <c r="C10" s="161"/>
      <c r="D10" s="106"/>
      <c r="E10" s="105"/>
    </row>
    <row r="11" spans="1:5" ht="15.75">
      <c r="A11" s="165"/>
      <c r="B11" s="1" t="s">
        <v>566</v>
      </c>
      <c r="C11" s="114">
        <v>200</v>
      </c>
      <c r="D11" s="25">
        <v>0</v>
      </c>
      <c r="E11" s="108">
        <v>11</v>
      </c>
    </row>
    <row r="12" spans="1:5" ht="15.75">
      <c r="A12" s="165"/>
      <c r="B12" s="10" t="s">
        <v>390</v>
      </c>
      <c r="C12" s="114">
        <v>0</v>
      </c>
      <c r="D12" s="25">
        <v>3861</v>
      </c>
      <c r="E12" s="108">
        <v>3861</v>
      </c>
    </row>
    <row r="13" spans="2:5" ht="15.75">
      <c r="B13" s="10" t="s">
        <v>567</v>
      </c>
      <c r="C13" s="163">
        <v>17700</v>
      </c>
      <c r="D13" s="25">
        <v>34770</v>
      </c>
      <c r="E13" s="108">
        <v>34770</v>
      </c>
    </row>
    <row r="14" spans="1:5" ht="15.75">
      <c r="A14" s="164" t="s">
        <v>568</v>
      </c>
      <c r="B14" s="62" t="s">
        <v>188</v>
      </c>
      <c r="C14" s="118">
        <v>17900</v>
      </c>
      <c r="D14" s="110">
        <v>38631</v>
      </c>
      <c r="E14" s="130">
        <v>38642</v>
      </c>
    </row>
    <row r="15" spans="3:5" ht="15.75">
      <c r="C15" s="114"/>
      <c r="D15" s="25"/>
      <c r="E15" s="108"/>
    </row>
    <row r="16" spans="1:5" s="62" customFormat="1" ht="15.75">
      <c r="A16" s="160" t="s">
        <v>569</v>
      </c>
      <c r="B16" s="105" t="s">
        <v>570</v>
      </c>
      <c r="C16" s="161"/>
      <c r="D16" s="162"/>
      <c r="E16" s="105"/>
    </row>
    <row r="17" spans="2:5" ht="15.75">
      <c r="B17" s="1" t="s">
        <v>566</v>
      </c>
      <c r="C17" s="114">
        <v>850</v>
      </c>
      <c r="D17" s="25">
        <v>850</v>
      </c>
      <c r="E17" s="108">
        <v>881</v>
      </c>
    </row>
    <row r="18" spans="1:5" ht="15.75">
      <c r="A18" s="164" t="s">
        <v>569</v>
      </c>
      <c r="B18" s="62" t="s">
        <v>188</v>
      </c>
      <c r="C18" s="118">
        <v>850</v>
      </c>
      <c r="D18" s="110">
        <v>850</v>
      </c>
      <c r="E18" s="130">
        <v>881</v>
      </c>
    </row>
    <row r="19" spans="3:5" ht="15.75">
      <c r="C19" s="114"/>
      <c r="D19" s="25"/>
      <c r="E19" s="108"/>
    </row>
    <row r="20" spans="1:5" s="62" customFormat="1" ht="15.75">
      <c r="A20" s="160" t="s">
        <v>571</v>
      </c>
      <c r="B20" s="126" t="s">
        <v>332</v>
      </c>
      <c r="C20" s="166"/>
      <c r="D20" s="167"/>
      <c r="E20" s="105"/>
    </row>
    <row r="21" spans="1:5" ht="15.75">
      <c r="A21" s="165"/>
      <c r="B21" s="1" t="s">
        <v>566</v>
      </c>
      <c r="C21" s="114">
        <v>0</v>
      </c>
      <c r="D21" s="119">
        <v>0</v>
      </c>
      <c r="E21" s="108">
        <v>0</v>
      </c>
    </row>
    <row r="22" spans="2:5" ht="15.75">
      <c r="B22" s="10" t="s">
        <v>390</v>
      </c>
      <c r="C22" s="163">
        <v>11082.5</v>
      </c>
      <c r="D22" s="119">
        <v>23998</v>
      </c>
      <c r="E22" s="108">
        <v>24384</v>
      </c>
    </row>
    <row r="23" spans="1:5" ht="15.75">
      <c r="A23" s="164" t="s">
        <v>571</v>
      </c>
      <c r="B23" s="62" t="s">
        <v>188</v>
      </c>
      <c r="C23" s="118">
        <v>11082.5</v>
      </c>
      <c r="D23" s="120">
        <v>23998</v>
      </c>
      <c r="E23" s="130">
        <v>24384</v>
      </c>
    </row>
    <row r="24" spans="1:5" s="62" customFormat="1" ht="15.75">
      <c r="A24" s="157"/>
      <c r="B24" s="1"/>
      <c r="C24" s="114"/>
      <c r="D24" s="119"/>
      <c r="E24" s="108"/>
    </row>
    <row r="25" spans="1:5" ht="15.75">
      <c r="A25" s="160" t="s">
        <v>572</v>
      </c>
      <c r="B25" s="105" t="s">
        <v>334</v>
      </c>
      <c r="C25" s="161"/>
      <c r="D25" s="167"/>
      <c r="E25" s="105"/>
    </row>
    <row r="26" spans="1:5" ht="15.75">
      <c r="A26" s="165"/>
      <c r="B26" s="1" t="s">
        <v>566</v>
      </c>
      <c r="C26" s="168">
        <v>0</v>
      </c>
      <c r="D26" s="119">
        <v>0</v>
      </c>
      <c r="E26" s="108">
        <v>250</v>
      </c>
    </row>
    <row r="27" spans="2:5" ht="15.75">
      <c r="B27" s="10" t="s">
        <v>390</v>
      </c>
      <c r="C27" s="163">
        <v>13545</v>
      </c>
      <c r="D27" s="119">
        <v>23369</v>
      </c>
      <c r="E27" s="108">
        <v>23369</v>
      </c>
    </row>
    <row r="28" spans="1:5" ht="15.75">
      <c r="A28" s="164" t="s">
        <v>572</v>
      </c>
      <c r="B28" s="62" t="s">
        <v>188</v>
      </c>
      <c r="C28" s="118">
        <v>13545</v>
      </c>
      <c r="D28" s="120">
        <v>23369</v>
      </c>
      <c r="E28" s="130">
        <v>23619</v>
      </c>
    </row>
    <row r="29" spans="1:5" ht="15.75">
      <c r="A29" s="164"/>
      <c r="B29" s="62"/>
      <c r="C29" s="118"/>
      <c r="D29" s="120"/>
      <c r="E29" s="108"/>
    </row>
    <row r="30" spans="1:5" ht="15.75">
      <c r="A30" s="160" t="s">
        <v>573</v>
      </c>
      <c r="B30" s="105" t="s">
        <v>574</v>
      </c>
      <c r="C30" s="161"/>
      <c r="D30" s="167"/>
      <c r="E30" s="105"/>
    </row>
    <row r="31" spans="1:5" ht="14.25" customHeight="1">
      <c r="A31" s="165"/>
      <c r="B31" s="10" t="s">
        <v>390</v>
      </c>
      <c r="C31" s="168">
        <v>0</v>
      </c>
      <c r="D31" s="119">
        <v>2473</v>
      </c>
      <c r="E31" s="108">
        <v>2473</v>
      </c>
    </row>
    <row r="32" spans="1:5" ht="15.75">
      <c r="A32" s="164"/>
      <c r="B32" s="1" t="s">
        <v>566</v>
      </c>
      <c r="C32" s="114">
        <v>10000</v>
      </c>
      <c r="D32" s="119">
        <v>10000</v>
      </c>
      <c r="E32" s="108">
        <v>9152</v>
      </c>
    </row>
    <row r="33" spans="1:5" ht="15.75">
      <c r="A33" s="164" t="s">
        <v>573</v>
      </c>
      <c r="B33" s="62" t="s">
        <v>188</v>
      </c>
      <c r="C33" s="118">
        <v>10000</v>
      </c>
      <c r="D33" s="120">
        <v>12473</v>
      </c>
      <c r="E33" s="130">
        <v>11625</v>
      </c>
    </row>
    <row r="34" spans="1:5" ht="15.75">
      <c r="A34" s="164"/>
      <c r="B34" s="62"/>
      <c r="C34" s="118"/>
      <c r="D34" s="120"/>
      <c r="E34" s="108"/>
    </row>
    <row r="35" spans="1:5" ht="15.75">
      <c r="A35" s="160" t="s">
        <v>575</v>
      </c>
      <c r="B35" s="105" t="s">
        <v>576</v>
      </c>
      <c r="C35" s="161"/>
      <c r="D35" s="121"/>
      <c r="E35" s="105"/>
    </row>
    <row r="36" spans="1:5" ht="15.75">
      <c r="A36" s="164"/>
      <c r="B36" s="1" t="s">
        <v>566</v>
      </c>
      <c r="C36" s="114">
        <v>465</v>
      </c>
      <c r="D36" s="119">
        <v>465</v>
      </c>
      <c r="E36" s="108">
        <v>0</v>
      </c>
    </row>
    <row r="37" spans="1:5" ht="15.75">
      <c r="A37" s="164" t="s">
        <v>575</v>
      </c>
      <c r="B37" s="62" t="s">
        <v>188</v>
      </c>
      <c r="C37" s="118">
        <v>465</v>
      </c>
      <c r="D37" s="120">
        <v>465</v>
      </c>
      <c r="E37" s="130">
        <v>0</v>
      </c>
    </row>
    <row r="38" spans="1:5" s="62" customFormat="1" ht="15.75">
      <c r="A38" s="157"/>
      <c r="B38" s="1"/>
      <c r="C38" s="114"/>
      <c r="D38" s="119"/>
      <c r="E38" s="108"/>
    </row>
    <row r="39" spans="1:5" ht="15.75">
      <c r="A39" s="160" t="s">
        <v>577</v>
      </c>
      <c r="B39" s="105" t="s">
        <v>578</v>
      </c>
      <c r="C39" s="161"/>
      <c r="D39" s="167"/>
      <c r="E39" s="105"/>
    </row>
    <row r="40" spans="2:5" ht="15.75">
      <c r="B40" s="1" t="s">
        <v>566</v>
      </c>
      <c r="C40" s="114">
        <v>1560</v>
      </c>
      <c r="D40" s="119">
        <v>1560</v>
      </c>
      <c r="E40" s="108">
        <v>973</v>
      </c>
    </row>
    <row r="41" spans="1:5" ht="15.75">
      <c r="A41" s="164" t="s">
        <v>577</v>
      </c>
      <c r="B41" s="62" t="s">
        <v>188</v>
      </c>
      <c r="C41" s="118">
        <v>1560</v>
      </c>
      <c r="D41" s="120">
        <v>1560</v>
      </c>
      <c r="E41" s="130">
        <v>973</v>
      </c>
    </row>
    <row r="42" spans="1:5" ht="15.75">
      <c r="A42" s="164"/>
      <c r="B42" s="62"/>
      <c r="C42" s="118"/>
      <c r="D42" s="120"/>
      <c r="E42" s="108"/>
    </row>
    <row r="43" spans="1:5" ht="15.75">
      <c r="A43" s="160" t="s">
        <v>579</v>
      </c>
      <c r="B43" s="105" t="s">
        <v>580</v>
      </c>
      <c r="C43" s="161"/>
      <c r="D43" s="167"/>
      <c r="E43" s="105"/>
    </row>
    <row r="44" spans="2:5" ht="15.75">
      <c r="B44" s="1" t="s">
        <v>566</v>
      </c>
      <c r="C44" s="114">
        <v>138</v>
      </c>
      <c r="D44" s="119">
        <v>138</v>
      </c>
      <c r="E44" s="108">
        <v>151</v>
      </c>
    </row>
    <row r="45" spans="1:5" ht="15.75">
      <c r="A45" s="164" t="s">
        <v>581</v>
      </c>
      <c r="B45" s="62" t="s">
        <v>188</v>
      </c>
      <c r="C45" s="118">
        <v>138</v>
      </c>
      <c r="D45" s="120">
        <v>138</v>
      </c>
      <c r="E45" s="130">
        <v>151</v>
      </c>
    </row>
    <row r="46" spans="1:5" ht="15.75">
      <c r="A46" s="164"/>
      <c r="B46" s="62"/>
      <c r="C46" s="118"/>
      <c r="D46" s="119"/>
      <c r="E46" s="108"/>
    </row>
    <row r="47" spans="1:5" ht="15.75">
      <c r="A47" s="160" t="s">
        <v>582</v>
      </c>
      <c r="B47" s="105" t="s">
        <v>583</v>
      </c>
      <c r="C47" s="161"/>
      <c r="D47" s="167"/>
      <c r="E47" s="105"/>
    </row>
    <row r="48" spans="1:5" ht="15.75">
      <c r="A48" s="164"/>
      <c r="B48" s="1" t="s">
        <v>566</v>
      </c>
      <c r="C48" s="114">
        <v>900</v>
      </c>
      <c r="D48" s="119">
        <v>900</v>
      </c>
      <c r="E48" s="108">
        <v>745</v>
      </c>
    </row>
    <row r="49" spans="1:5" ht="15.75">
      <c r="A49" s="164" t="s">
        <v>582</v>
      </c>
      <c r="B49" s="62" t="s">
        <v>188</v>
      </c>
      <c r="C49" s="118">
        <v>900</v>
      </c>
      <c r="D49" s="120">
        <v>900</v>
      </c>
      <c r="E49" s="130">
        <v>745</v>
      </c>
    </row>
    <row r="50" spans="3:5" ht="15.75" customHeight="1">
      <c r="C50" s="114"/>
      <c r="D50" s="119"/>
      <c r="E50" s="108"/>
    </row>
    <row r="51" spans="1:5" ht="15.75">
      <c r="A51" s="160" t="s">
        <v>584</v>
      </c>
      <c r="B51" s="105" t="s">
        <v>338</v>
      </c>
      <c r="C51" s="161"/>
      <c r="D51" s="167"/>
      <c r="E51" s="105"/>
    </row>
    <row r="52" spans="1:5" s="62" customFormat="1" ht="15.75">
      <c r="A52" s="157"/>
      <c r="B52" s="1" t="s">
        <v>585</v>
      </c>
      <c r="C52" s="114">
        <v>56232</v>
      </c>
      <c r="D52" s="119">
        <v>60180</v>
      </c>
      <c r="E52" s="108">
        <v>50408</v>
      </c>
    </row>
    <row r="53" spans="2:5" ht="15.75">
      <c r="B53" s="1" t="s">
        <v>586</v>
      </c>
      <c r="C53" s="114">
        <v>14944</v>
      </c>
      <c r="D53" s="119">
        <v>16011</v>
      </c>
      <c r="E53" s="108">
        <v>13198</v>
      </c>
    </row>
    <row r="54" spans="2:5" ht="15.75">
      <c r="B54" s="1" t="s">
        <v>566</v>
      </c>
      <c r="C54" s="114">
        <v>58023</v>
      </c>
      <c r="D54" s="119">
        <v>70168</v>
      </c>
      <c r="E54" s="108">
        <v>64812</v>
      </c>
    </row>
    <row r="55" spans="2:5" ht="15.75">
      <c r="B55" s="10" t="s">
        <v>390</v>
      </c>
      <c r="C55" s="163">
        <v>2583</v>
      </c>
      <c r="D55" s="119">
        <v>5827</v>
      </c>
      <c r="E55" s="108">
        <v>5364</v>
      </c>
    </row>
    <row r="56" spans="2:5" ht="15.75">
      <c r="B56" s="132" t="s">
        <v>389</v>
      </c>
      <c r="C56" s="169">
        <v>102826</v>
      </c>
      <c r="D56" s="119">
        <v>114989</v>
      </c>
      <c r="E56" s="108">
        <v>111665</v>
      </c>
    </row>
    <row r="57" spans="2:5" ht="15.75">
      <c r="B57" s="132" t="s">
        <v>587</v>
      </c>
      <c r="C57" s="169">
        <v>0</v>
      </c>
      <c r="D57" s="119">
        <v>0</v>
      </c>
      <c r="E57" s="108">
        <v>0</v>
      </c>
    </row>
    <row r="58" spans="2:5" ht="15.75">
      <c r="B58" s="132" t="s">
        <v>557</v>
      </c>
      <c r="C58" s="169">
        <v>0</v>
      </c>
      <c r="D58" s="119">
        <v>2098</v>
      </c>
      <c r="E58" s="108">
        <v>2099</v>
      </c>
    </row>
    <row r="59" spans="2:5" ht="15.75">
      <c r="B59" s="132" t="s">
        <v>588</v>
      </c>
      <c r="C59" s="169">
        <v>0</v>
      </c>
      <c r="D59" s="119">
        <v>0</v>
      </c>
      <c r="E59" s="108">
        <v>0</v>
      </c>
    </row>
    <row r="60" spans="2:5" ht="15.75">
      <c r="B60" s="132" t="s">
        <v>589</v>
      </c>
      <c r="C60" s="169">
        <v>11585</v>
      </c>
      <c r="D60" s="119">
        <v>11585</v>
      </c>
      <c r="E60" s="108">
        <v>9289</v>
      </c>
    </row>
    <row r="61" spans="1:5" ht="15.75">
      <c r="A61" s="164" t="s">
        <v>584</v>
      </c>
      <c r="B61" s="62" t="s">
        <v>188</v>
      </c>
      <c r="C61" s="118">
        <v>246193</v>
      </c>
      <c r="D61" s="120">
        <v>280858</v>
      </c>
      <c r="E61" s="130">
        <v>256835</v>
      </c>
    </row>
    <row r="62" spans="1:5" ht="15.75">
      <c r="A62" s="164"/>
      <c r="B62" s="62"/>
      <c r="C62" s="118"/>
      <c r="D62" s="120"/>
      <c r="E62" s="130"/>
    </row>
    <row r="63" spans="1:5" ht="15.75">
      <c r="A63" s="160" t="s">
        <v>590</v>
      </c>
      <c r="B63" s="105" t="s">
        <v>345</v>
      </c>
      <c r="C63" s="170"/>
      <c r="D63" s="121"/>
      <c r="E63" s="171"/>
    </row>
    <row r="64" spans="1:5" ht="15.75">
      <c r="A64" s="164"/>
      <c r="B64" s="1" t="s">
        <v>591</v>
      </c>
      <c r="C64" s="114">
        <v>0</v>
      </c>
      <c r="D64" s="119">
        <v>1355</v>
      </c>
      <c r="E64" s="108">
        <v>1355</v>
      </c>
    </row>
    <row r="65" spans="1:5" ht="15.75">
      <c r="A65" s="164"/>
      <c r="B65" s="1" t="s">
        <v>592</v>
      </c>
      <c r="C65" s="114">
        <v>0</v>
      </c>
      <c r="D65" s="119">
        <v>330</v>
      </c>
      <c r="E65" s="108">
        <v>330</v>
      </c>
    </row>
    <row r="66" spans="1:5" ht="15.75">
      <c r="A66" s="164" t="s">
        <v>590</v>
      </c>
      <c r="B66" s="62" t="s">
        <v>188</v>
      </c>
      <c r="C66" s="118">
        <v>0</v>
      </c>
      <c r="D66" s="120">
        <v>1685</v>
      </c>
      <c r="E66" s="130">
        <v>1685</v>
      </c>
    </row>
    <row r="67" spans="3:5" ht="15.75">
      <c r="C67" s="114"/>
      <c r="D67" s="119"/>
      <c r="E67" s="108"/>
    </row>
    <row r="68" spans="1:5" ht="15.75">
      <c r="A68" s="160" t="s">
        <v>593</v>
      </c>
      <c r="B68" s="172" t="s">
        <v>594</v>
      </c>
      <c r="C68" s="173"/>
      <c r="D68" s="167"/>
      <c r="E68" s="105"/>
    </row>
    <row r="69" spans="2:5" ht="15.75">
      <c r="B69" s="1" t="s">
        <v>566</v>
      </c>
      <c r="C69" s="114">
        <v>6875</v>
      </c>
      <c r="D69" s="119">
        <v>6875</v>
      </c>
      <c r="E69" s="108">
        <v>6842</v>
      </c>
    </row>
    <row r="70" spans="1:5" ht="15.75">
      <c r="A70" s="174" t="s">
        <v>593</v>
      </c>
      <c r="B70" s="130" t="s">
        <v>188</v>
      </c>
      <c r="C70" s="175">
        <v>6875</v>
      </c>
      <c r="D70" s="120">
        <v>6875</v>
      </c>
      <c r="E70" s="130">
        <v>6842</v>
      </c>
    </row>
    <row r="71" spans="3:5" ht="15.75">
      <c r="C71" s="114"/>
      <c r="D71" s="119"/>
      <c r="E71" s="108"/>
    </row>
    <row r="72" spans="1:5" s="62" customFormat="1" ht="15.75">
      <c r="A72"/>
      <c r="B72"/>
      <c r="C72"/>
      <c r="D72"/>
      <c r="E72"/>
    </row>
    <row r="73" spans="1:5" s="62" customFormat="1" ht="15.75">
      <c r="A73" s="160" t="s">
        <v>595</v>
      </c>
      <c r="B73" s="105" t="s">
        <v>596</v>
      </c>
      <c r="C73" s="161"/>
      <c r="D73" s="167"/>
      <c r="E73" s="105"/>
    </row>
    <row r="74" spans="1:5" s="62" customFormat="1" ht="15.75">
      <c r="A74" s="165"/>
      <c r="B74" s="108" t="s">
        <v>586</v>
      </c>
      <c r="C74" s="168">
        <v>0</v>
      </c>
      <c r="D74" s="119">
        <v>0</v>
      </c>
      <c r="E74" s="108"/>
    </row>
    <row r="75" spans="1:5" ht="15.75">
      <c r="A75" s="165"/>
      <c r="B75" s="1" t="s">
        <v>566</v>
      </c>
      <c r="C75" s="114">
        <v>1215</v>
      </c>
      <c r="D75" s="119">
        <v>1215</v>
      </c>
      <c r="E75" s="108">
        <v>1779</v>
      </c>
    </row>
    <row r="76" spans="1:5" s="62" customFormat="1" ht="15.75">
      <c r="A76" s="165"/>
      <c r="B76" s="9" t="s">
        <v>12</v>
      </c>
      <c r="C76" s="176">
        <v>0</v>
      </c>
      <c r="D76" s="119">
        <v>0</v>
      </c>
      <c r="E76" s="108">
        <v>0</v>
      </c>
    </row>
    <row r="77" spans="1:5" s="62" customFormat="1" ht="15.75">
      <c r="A77" s="165"/>
      <c r="B77" s="10" t="s">
        <v>390</v>
      </c>
      <c r="C77" s="163">
        <v>0</v>
      </c>
      <c r="D77" s="119">
        <v>0</v>
      </c>
      <c r="E77" s="108">
        <v>0</v>
      </c>
    </row>
    <row r="78" spans="1:5" ht="15.75">
      <c r="A78" s="174" t="s">
        <v>595</v>
      </c>
      <c r="B78" s="62" t="s">
        <v>188</v>
      </c>
      <c r="C78" s="118">
        <v>1215</v>
      </c>
      <c r="D78" s="120">
        <v>1215</v>
      </c>
      <c r="E78" s="130">
        <v>1779</v>
      </c>
    </row>
    <row r="79" spans="1:5" ht="15.75">
      <c r="A79" s="174"/>
      <c r="B79" s="62"/>
      <c r="C79" s="118"/>
      <c r="D79" s="120"/>
      <c r="E79" s="130"/>
    </row>
    <row r="80" spans="1:5" ht="15.75">
      <c r="A80" s="160" t="s">
        <v>597</v>
      </c>
      <c r="B80" s="177" t="s">
        <v>598</v>
      </c>
      <c r="C80" s="178"/>
      <c r="D80" s="167"/>
      <c r="E80" s="105"/>
    </row>
    <row r="81" spans="1:256" s="62" customFormat="1" ht="15.75">
      <c r="A81" s="179"/>
      <c r="B81" s="108" t="s">
        <v>599</v>
      </c>
      <c r="C81" s="168">
        <v>5000</v>
      </c>
      <c r="D81" s="119">
        <v>5000</v>
      </c>
      <c r="E81" s="108">
        <v>0</v>
      </c>
      <c r="IV81" s="118"/>
    </row>
    <row r="82" spans="1:5" ht="15.75">
      <c r="A82" s="179"/>
      <c r="B82" s="108" t="s">
        <v>600</v>
      </c>
      <c r="C82" s="168">
        <v>1000</v>
      </c>
      <c r="D82" s="119">
        <v>1000</v>
      </c>
      <c r="E82" s="108">
        <v>0</v>
      </c>
    </row>
    <row r="83" spans="1:5" ht="15.75">
      <c r="A83" s="165"/>
      <c r="B83" s="108" t="s">
        <v>589</v>
      </c>
      <c r="C83" s="168">
        <v>0</v>
      </c>
      <c r="D83" s="119">
        <v>0</v>
      </c>
      <c r="E83" s="108">
        <v>0</v>
      </c>
    </row>
    <row r="84" spans="1:5" ht="15.75">
      <c r="A84" s="174" t="s">
        <v>597</v>
      </c>
      <c r="B84" s="62" t="s">
        <v>188</v>
      </c>
      <c r="C84" s="118">
        <v>6000</v>
      </c>
      <c r="D84" s="120">
        <v>6000</v>
      </c>
      <c r="E84" s="130">
        <v>0</v>
      </c>
    </row>
    <row r="85" spans="1:5" s="62" customFormat="1" ht="15.75">
      <c r="A85" s="174"/>
      <c r="C85" s="118"/>
      <c r="D85" s="120"/>
      <c r="E85" s="130"/>
    </row>
    <row r="86" spans="1:5" s="62" customFormat="1" ht="15.75">
      <c r="A86" s="160" t="s">
        <v>601</v>
      </c>
      <c r="B86" s="105" t="s">
        <v>602</v>
      </c>
      <c r="C86" s="170"/>
      <c r="D86" s="121"/>
      <c r="E86" s="171"/>
    </row>
    <row r="87" spans="1:5" s="62" customFormat="1" ht="15.75">
      <c r="A87" s="174"/>
      <c r="B87" s="1" t="s">
        <v>566</v>
      </c>
      <c r="C87" s="114">
        <v>0</v>
      </c>
      <c r="D87" s="119">
        <v>0</v>
      </c>
      <c r="E87" s="108">
        <v>823</v>
      </c>
    </row>
    <row r="88" spans="1:5" s="62" customFormat="1" ht="15.75">
      <c r="A88" s="174" t="s">
        <v>601</v>
      </c>
      <c r="B88" s="62" t="s">
        <v>188</v>
      </c>
      <c r="C88" s="118">
        <v>0</v>
      </c>
      <c r="D88" s="120">
        <v>0</v>
      </c>
      <c r="E88" s="130">
        <v>823</v>
      </c>
    </row>
    <row r="89" spans="1:5" s="62" customFormat="1" ht="15.75">
      <c r="A89" s="157"/>
      <c r="B89" s="1"/>
      <c r="C89" s="114"/>
      <c r="D89" s="119"/>
      <c r="E89" s="108"/>
    </row>
    <row r="90" spans="1:5" s="62" customFormat="1" ht="15.75">
      <c r="A90" s="160" t="s">
        <v>603</v>
      </c>
      <c r="B90" s="126" t="s">
        <v>604</v>
      </c>
      <c r="C90" s="166"/>
      <c r="D90" s="167"/>
      <c r="E90" s="105"/>
    </row>
    <row r="91" spans="2:5" ht="15.75">
      <c r="B91" s="9" t="s">
        <v>605</v>
      </c>
      <c r="C91" s="176">
        <v>800</v>
      </c>
      <c r="D91" s="119">
        <v>800</v>
      </c>
      <c r="E91" s="108">
        <v>720</v>
      </c>
    </row>
    <row r="92" spans="1:5" ht="15.75">
      <c r="A92" s="164" t="s">
        <v>603</v>
      </c>
      <c r="B92" s="62" t="s">
        <v>188</v>
      </c>
      <c r="C92" s="118">
        <v>800</v>
      </c>
      <c r="D92" s="120">
        <v>800</v>
      </c>
      <c r="E92" s="130">
        <v>720</v>
      </c>
    </row>
    <row r="93" spans="1:5" s="62" customFormat="1" ht="15.75">
      <c r="A93" s="157"/>
      <c r="B93" s="1"/>
      <c r="C93" s="114"/>
      <c r="D93" s="119"/>
      <c r="E93" s="108"/>
    </row>
    <row r="94" spans="1:5" ht="15.75">
      <c r="A94" s="160" t="s">
        <v>606</v>
      </c>
      <c r="B94" s="126" t="s">
        <v>607</v>
      </c>
      <c r="C94" s="166"/>
      <c r="D94" s="167"/>
      <c r="E94" s="171"/>
    </row>
    <row r="95" spans="1:5" s="62" customFormat="1" ht="15.75">
      <c r="A95" s="157"/>
      <c r="B95" s="9" t="s">
        <v>12</v>
      </c>
      <c r="C95" s="176">
        <v>0</v>
      </c>
      <c r="D95" s="119">
        <v>0</v>
      </c>
      <c r="E95" s="108">
        <v>0</v>
      </c>
    </row>
    <row r="96" spans="1:5" s="62" customFormat="1" ht="15.75">
      <c r="A96" s="174" t="s">
        <v>606</v>
      </c>
      <c r="B96" s="62" t="s">
        <v>188</v>
      </c>
      <c r="C96" s="118">
        <v>0</v>
      </c>
      <c r="D96" s="120">
        <v>0</v>
      </c>
      <c r="E96" s="130">
        <v>0</v>
      </c>
    </row>
    <row r="97" spans="1:5" s="62" customFormat="1" ht="18" customHeight="1">
      <c r="A97" s="157"/>
      <c r="B97" s="1"/>
      <c r="C97" s="114"/>
      <c r="D97" s="119"/>
      <c r="E97" s="108"/>
    </row>
    <row r="98" spans="1:5" s="62" customFormat="1" ht="15.75">
      <c r="A98" s="160" t="s">
        <v>608</v>
      </c>
      <c r="B98" s="126" t="s">
        <v>609</v>
      </c>
      <c r="C98" s="166"/>
      <c r="D98" s="167"/>
      <c r="E98" s="171"/>
    </row>
    <row r="99" spans="1:5" s="62" customFormat="1" ht="15.75">
      <c r="A99" s="157"/>
      <c r="B99" s="9" t="s">
        <v>12</v>
      </c>
      <c r="C99" s="176">
        <v>11840</v>
      </c>
      <c r="D99" s="119">
        <v>11862</v>
      </c>
      <c r="E99" s="108">
        <v>11134</v>
      </c>
    </row>
    <row r="100" spans="1:5" ht="15.75">
      <c r="A100" s="164" t="s">
        <v>608</v>
      </c>
      <c r="B100" s="62" t="s">
        <v>188</v>
      </c>
      <c r="C100" s="118">
        <v>11840</v>
      </c>
      <c r="D100" s="120">
        <v>11862</v>
      </c>
      <c r="E100" s="130">
        <v>11134</v>
      </c>
    </row>
    <row r="101" spans="3:5" ht="18.75" customHeight="1">
      <c r="C101" s="114"/>
      <c r="D101" s="119"/>
      <c r="E101" s="108"/>
    </row>
    <row r="102" spans="1:5" s="62" customFormat="1" ht="20.25" customHeight="1">
      <c r="A102" s="160" t="s">
        <v>610</v>
      </c>
      <c r="B102" s="126" t="s">
        <v>611</v>
      </c>
      <c r="C102" s="166"/>
      <c r="D102" s="167"/>
      <c r="E102" s="171"/>
    </row>
    <row r="103" spans="1:5" s="62" customFormat="1" ht="15.75">
      <c r="A103" s="157"/>
      <c r="B103" s="9" t="s">
        <v>12</v>
      </c>
      <c r="C103" s="176">
        <v>1100</v>
      </c>
      <c r="D103" s="119">
        <v>1185</v>
      </c>
      <c r="E103" s="108">
        <v>1184</v>
      </c>
    </row>
    <row r="104" spans="1:5" ht="15.75">
      <c r="A104" s="164" t="s">
        <v>610</v>
      </c>
      <c r="B104" s="62" t="s">
        <v>188</v>
      </c>
      <c r="C104" s="118">
        <v>1100</v>
      </c>
      <c r="D104" s="120">
        <v>1185</v>
      </c>
      <c r="E104" s="130">
        <v>1184</v>
      </c>
    </row>
    <row r="105" spans="1:5" ht="21" customHeight="1">
      <c r="A105" s="164"/>
      <c r="B105" s="62"/>
      <c r="C105" s="118"/>
      <c r="D105" s="120"/>
      <c r="E105" s="108"/>
    </row>
    <row r="106" spans="1:5" ht="21" customHeight="1">
      <c r="A106" s="160" t="s">
        <v>612</v>
      </c>
      <c r="B106" s="126" t="s">
        <v>613</v>
      </c>
      <c r="C106" s="166"/>
      <c r="D106" s="167"/>
      <c r="E106" s="171"/>
    </row>
    <row r="107" spans="2:5" ht="15.75">
      <c r="B107" s="9" t="s">
        <v>12</v>
      </c>
      <c r="C107" s="176">
        <v>4170</v>
      </c>
      <c r="D107" s="119">
        <v>4170</v>
      </c>
      <c r="E107" s="108">
        <v>4002</v>
      </c>
    </row>
    <row r="108" spans="1:5" ht="15.75">
      <c r="A108" s="164" t="s">
        <v>612</v>
      </c>
      <c r="B108" s="62" t="s">
        <v>188</v>
      </c>
      <c r="C108" s="118">
        <v>4170</v>
      </c>
      <c r="D108" s="120">
        <v>4170</v>
      </c>
      <c r="E108" s="130">
        <v>4002</v>
      </c>
    </row>
    <row r="109" spans="1:5" ht="16.5" customHeight="1">
      <c r="A109" s="164"/>
      <c r="B109" s="62"/>
      <c r="C109" s="118"/>
      <c r="D109" s="120"/>
      <c r="E109" s="108"/>
    </row>
    <row r="110" spans="1:5" ht="15.75" customHeight="1">
      <c r="A110" s="160" t="s">
        <v>614</v>
      </c>
      <c r="B110" s="126" t="s">
        <v>615</v>
      </c>
      <c r="C110" s="166"/>
      <c r="D110" s="167"/>
      <c r="E110" s="171"/>
    </row>
    <row r="111" spans="2:5" ht="15.75">
      <c r="B111" s="9" t="s">
        <v>12</v>
      </c>
      <c r="C111" s="176">
        <v>2150</v>
      </c>
      <c r="D111" s="119">
        <v>2150</v>
      </c>
      <c r="E111" s="108">
        <v>2072</v>
      </c>
    </row>
    <row r="112" spans="1:5" s="62" customFormat="1" ht="15.75">
      <c r="A112" s="164" t="s">
        <v>614</v>
      </c>
      <c r="B112" s="62" t="s">
        <v>188</v>
      </c>
      <c r="C112" s="118">
        <v>2150</v>
      </c>
      <c r="D112" s="120">
        <v>2150</v>
      </c>
      <c r="E112" s="130">
        <v>2072</v>
      </c>
    </row>
    <row r="113" spans="1:5" s="62" customFormat="1" ht="18" customHeight="1">
      <c r="A113" s="164"/>
      <c r="C113" s="118"/>
      <c r="D113" s="120"/>
      <c r="E113" s="108"/>
    </row>
    <row r="114" spans="1:5" s="62" customFormat="1" ht="15.75">
      <c r="A114" s="160" t="s">
        <v>616</v>
      </c>
      <c r="B114" s="126" t="s">
        <v>617</v>
      </c>
      <c r="C114" s="166"/>
      <c r="D114" s="167"/>
      <c r="E114" s="171"/>
    </row>
    <row r="115" spans="1:5" s="62" customFormat="1" ht="15" customHeight="1">
      <c r="A115" s="165"/>
      <c r="B115" s="1" t="s">
        <v>586</v>
      </c>
      <c r="C115" s="114">
        <v>1128</v>
      </c>
      <c r="D115" s="119">
        <v>1128</v>
      </c>
      <c r="E115" s="108">
        <v>1172</v>
      </c>
    </row>
    <row r="116" spans="1:5" s="62" customFormat="1" ht="15.75">
      <c r="A116" s="157"/>
      <c r="B116" s="9" t="s">
        <v>12</v>
      </c>
      <c r="C116" s="176">
        <v>4700</v>
      </c>
      <c r="D116" s="119">
        <v>4884</v>
      </c>
      <c r="E116" s="108">
        <v>4884</v>
      </c>
    </row>
    <row r="117" spans="1:5" s="62" customFormat="1" ht="21" customHeight="1">
      <c r="A117" s="164" t="s">
        <v>616</v>
      </c>
      <c r="B117" s="62" t="s">
        <v>188</v>
      </c>
      <c r="C117" s="118">
        <v>5828</v>
      </c>
      <c r="D117" s="120">
        <v>6012</v>
      </c>
      <c r="E117" s="130">
        <v>6056</v>
      </c>
    </row>
    <row r="118" spans="1:5" s="62" customFormat="1" ht="15.75">
      <c r="A118" s="164"/>
      <c r="C118" s="118"/>
      <c r="D118" s="120"/>
      <c r="E118" s="130"/>
    </row>
    <row r="119" spans="1:5" s="62" customFormat="1" ht="15.75">
      <c r="A119" s="160" t="s">
        <v>618</v>
      </c>
      <c r="B119" s="126" t="s">
        <v>619</v>
      </c>
      <c r="C119" s="166"/>
      <c r="D119" s="167"/>
      <c r="E119" s="105"/>
    </row>
    <row r="120" spans="1:5" s="62" customFormat="1" ht="15.75">
      <c r="A120" s="165"/>
      <c r="B120" s="1" t="s">
        <v>586</v>
      </c>
      <c r="C120" s="114">
        <v>624</v>
      </c>
      <c r="D120" s="119">
        <v>624</v>
      </c>
      <c r="E120" s="108">
        <v>715</v>
      </c>
    </row>
    <row r="121" spans="2:5" ht="15.75">
      <c r="B121" s="9" t="s">
        <v>12</v>
      </c>
      <c r="C121" s="176">
        <v>2600</v>
      </c>
      <c r="D121" s="119">
        <v>2978</v>
      </c>
      <c r="E121" s="108">
        <v>2977</v>
      </c>
    </row>
    <row r="122" spans="1:5" ht="18" customHeight="1">
      <c r="A122" s="164" t="s">
        <v>618</v>
      </c>
      <c r="B122" s="62" t="s">
        <v>188</v>
      </c>
      <c r="C122" s="118">
        <v>3224</v>
      </c>
      <c r="D122" s="120">
        <v>3602</v>
      </c>
      <c r="E122" s="130">
        <v>3692</v>
      </c>
    </row>
    <row r="123" spans="1:5" ht="15.75">
      <c r="A123" s="164"/>
      <c r="B123" s="62"/>
      <c r="C123" s="118"/>
      <c r="D123" s="120"/>
      <c r="E123" s="130"/>
    </row>
    <row r="124" spans="1:5" s="62" customFormat="1" ht="15.75">
      <c r="A124" s="160" t="s">
        <v>620</v>
      </c>
      <c r="B124" s="126" t="s">
        <v>621</v>
      </c>
      <c r="C124" s="166"/>
      <c r="D124" s="167"/>
      <c r="E124" s="105"/>
    </row>
    <row r="125" spans="2:5" ht="15.75">
      <c r="B125" s="9" t="s">
        <v>12</v>
      </c>
      <c r="C125" s="176">
        <v>1650</v>
      </c>
      <c r="D125" s="119">
        <v>1650</v>
      </c>
      <c r="E125" s="108">
        <v>1520</v>
      </c>
    </row>
    <row r="126" spans="1:5" ht="15.75">
      <c r="A126" s="164" t="s">
        <v>620</v>
      </c>
      <c r="B126" s="62" t="s">
        <v>188</v>
      </c>
      <c r="C126" s="118">
        <v>1650</v>
      </c>
      <c r="D126" s="120">
        <v>1650</v>
      </c>
      <c r="E126" s="130">
        <v>1520</v>
      </c>
    </row>
    <row r="127" spans="1:5" ht="17.25" customHeight="1">
      <c r="A127" s="164"/>
      <c r="B127" s="62"/>
      <c r="C127" s="118"/>
      <c r="D127" s="120"/>
      <c r="E127" s="108"/>
    </row>
    <row r="128" spans="1:5" ht="15.75">
      <c r="A128" s="160" t="s">
        <v>622</v>
      </c>
      <c r="B128" s="126" t="s">
        <v>623</v>
      </c>
      <c r="C128" s="166"/>
      <c r="D128" s="167"/>
      <c r="E128" s="105"/>
    </row>
    <row r="129" spans="2:5" ht="15.75">
      <c r="B129" s="9" t="s">
        <v>12</v>
      </c>
      <c r="C129" s="176">
        <v>30</v>
      </c>
      <c r="D129" s="119">
        <v>30</v>
      </c>
      <c r="E129" s="108">
        <v>0</v>
      </c>
    </row>
    <row r="130" spans="1:5" ht="15.75">
      <c r="A130" s="164" t="s">
        <v>622</v>
      </c>
      <c r="B130" s="62" t="s">
        <v>188</v>
      </c>
      <c r="C130" s="118">
        <v>30</v>
      </c>
      <c r="D130" s="120">
        <v>30</v>
      </c>
      <c r="E130" s="130">
        <v>0</v>
      </c>
    </row>
    <row r="131" spans="1:5" ht="18" customHeight="1">
      <c r="A131" s="164"/>
      <c r="B131" s="62"/>
      <c r="C131" s="118"/>
      <c r="D131" s="120"/>
      <c r="E131" s="108"/>
    </row>
    <row r="132" spans="1:5" s="62" customFormat="1" ht="15.75">
      <c r="A132" s="160" t="s">
        <v>624</v>
      </c>
      <c r="B132" s="126" t="s">
        <v>625</v>
      </c>
      <c r="C132" s="166">
        <v>0</v>
      </c>
      <c r="D132" s="167">
        <v>0</v>
      </c>
      <c r="E132" s="105"/>
    </row>
    <row r="133" spans="2:5" ht="15.75">
      <c r="B133" s="9" t="s">
        <v>12</v>
      </c>
      <c r="C133" s="176">
        <v>2250</v>
      </c>
      <c r="D133" s="119">
        <v>2251</v>
      </c>
      <c r="E133" s="108">
        <v>1780</v>
      </c>
    </row>
    <row r="134" spans="1:5" ht="15.75">
      <c r="A134" s="164" t="s">
        <v>624</v>
      </c>
      <c r="B134" s="62" t="s">
        <v>188</v>
      </c>
      <c r="C134" s="118">
        <v>2250</v>
      </c>
      <c r="D134" s="120">
        <v>2251</v>
      </c>
      <c r="E134" s="130">
        <v>1780</v>
      </c>
    </row>
    <row r="135" spans="1:5" ht="18" customHeight="1">
      <c r="A135" s="180"/>
      <c r="B135" s="62"/>
      <c r="C135" s="118"/>
      <c r="D135" s="120"/>
      <c r="E135" s="108"/>
    </row>
    <row r="136" spans="1:5" ht="15.75">
      <c r="A136" s="160" t="s">
        <v>626</v>
      </c>
      <c r="B136" s="126" t="s">
        <v>627</v>
      </c>
      <c r="C136" s="166"/>
      <c r="D136" s="167"/>
      <c r="E136" s="105"/>
    </row>
    <row r="137" spans="2:5" ht="15.75">
      <c r="B137" s="9" t="s">
        <v>12</v>
      </c>
      <c r="C137" s="176">
        <v>300</v>
      </c>
      <c r="D137" s="119">
        <v>300</v>
      </c>
      <c r="E137" s="108">
        <v>230</v>
      </c>
    </row>
    <row r="138" spans="1:5" ht="15.75">
      <c r="A138" s="164" t="s">
        <v>626</v>
      </c>
      <c r="B138" s="62" t="s">
        <v>188</v>
      </c>
      <c r="C138" s="118">
        <v>300</v>
      </c>
      <c r="D138" s="120">
        <v>300</v>
      </c>
      <c r="E138" s="130">
        <v>230</v>
      </c>
    </row>
    <row r="139" spans="1:5" s="62" customFormat="1" ht="20.25" customHeight="1">
      <c r="A139" s="180"/>
      <c r="C139" s="118"/>
      <c r="D139" s="120"/>
      <c r="E139" s="108"/>
    </row>
    <row r="140" spans="1:5" ht="15.75">
      <c r="A140" s="160" t="s">
        <v>628</v>
      </c>
      <c r="B140" s="126" t="s">
        <v>629</v>
      </c>
      <c r="C140" s="166"/>
      <c r="D140" s="167"/>
      <c r="E140" s="105"/>
    </row>
    <row r="141" spans="2:5" ht="15.75">
      <c r="B141" s="9" t="s">
        <v>12</v>
      </c>
      <c r="C141" s="176">
        <v>50</v>
      </c>
      <c r="D141" s="119">
        <v>50</v>
      </c>
      <c r="E141" s="108">
        <v>0</v>
      </c>
    </row>
    <row r="142" spans="1:5" ht="15.75">
      <c r="A142" s="164" t="s">
        <v>628</v>
      </c>
      <c r="B142" s="62" t="s">
        <v>188</v>
      </c>
      <c r="C142" s="118">
        <v>50</v>
      </c>
      <c r="D142" s="120">
        <v>50</v>
      </c>
      <c r="E142" s="130">
        <v>0</v>
      </c>
    </row>
    <row r="143" spans="1:5" s="62" customFormat="1" ht="18.75" customHeight="1">
      <c r="A143" s="164"/>
      <c r="C143" s="118"/>
      <c r="D143" s="120"/>
      <c r="E143" s="108"/>
    </row>
    <row r="144" spans="1:5" s="62" customFormat="1" ht="15.75">
      <c r="A144" s="160" t="s">
        <v>630</v>
      </c>
      <c r="B144" s="126" t="s">
        <v>224</v>
      </c>
      <c r="C144" s="166"/>
      <c r="D144" s="167"/>
      <c r="E144" s="105"/>
    </row>
    <row r="145" spans="2:5" ht="15.75">
      <c r="B145" s="9" t="s">
        <v>12</v>
      </c>
      <c r="C145" s="176">
        <v>330</v>
      </c>
      <c r="D145" s="119">
        <v>330</v>
      </c>
      <c r="E145" s="108">
        <v>248</v>
      </c>
    </row>
    <row r="146" spans="1:5" s="62" customFormat="1" ht="15.75">
      <c r="A146" s="164" t="s">
        <v>630</v>
      </c>
      <c r="B146" s="62" t="s">
        <v>188</v>
      </c>
      <c r="C146" s="118">
        <v>330</v>
      </c>
      <c r="D146" s="120">
        <v>330</v>
      </c>
      <c r="E146" s="130">
        <v>248</v>
      </c>
    </row>
    <row r="147" spans="1:5" ht="19.5" customHeight="1">
      <c r="A147" s="164"/>
      <c r="B147" s="62"/>
      <c r="C147" s="118"/>
      <c r="D147" s="120"/>
      <c r="E147" s="108"/>
    </row>
    <row r="148" spans="1:5" ht="15.75">
      <c r="A148" s="160" t="s">
        <v>631</v>
      </c>
      <c r="B148" s="126" t="s">
        <v>632</v>
      </c>
      <c r="C148" s="166"/>
      <c r="D148" s="167"/>
      <c r="E148" s="105"/>
    </row>
    <row r="149" spans="1:5" ht="15.75">
      <c r="A149" s="164"/>
      <c r="B149" s="9" t="s">
        <v>12</v>
      </c>
      <c r="C149" s="176">
        <v>2720</v>
      </c>
      <c r="D149" s="119">
        <v>2720</v>
      </c>
      <c r="E149" s="108">
        <v>2706</v>
      </c>
    </row>
    <row r="150" spans="1:5" ht="15.75">
      <c r="A150" s="164"/>
      <c r="B150" s="9" t="s">
        <v>605</v>
      </c>
      <c r="C150" s="176">
        <v>400</v>
      </c>
      <c r="D150" s="119">
        <v>400</v>
      </c>
      <c r="E150" s="108">
        <v>100</v>
      </c>
    </row>
    <row r="151" spans="1:5" ht="17.25" customHeight="1">
      <c r="A151" s="164" t="s">
        <v>631</v>
      </c>
      <c r="B151" s="62" t="s">
        <v>188</v>
      </c>
      <c r="C151" s="118">
        <v>3120</v>
      </c>
      <c r="D151" s="120">
        <v>3120</v>
      </c>
      <c r="E151" s="130">
        <v>2806</v>
      </c>
    </row>
    <row r="152" spans="1:5" ht="15.75">
      <c r="A152" s="164"/>
      <c r="B152" s="62"/>
      <c r="C152" s="118"/>
      <c r="D152" s="120"/>
      <c r="E152" s="108"/>
    </row>
    <row r="153" spans="1:5" ht="15.75">
      <c r="A153" s="160" t="s">
        <v>633</v>
      </c>
      <c r="B153" s="126" t="s">
        <v>634</v>
      </c>
      <c r="C153" s="166"/>
      <c r="D153" s="167"/>
      <c r="E153" s="105"/>
    </row>
    <row r="154" spans="1:5" ht="15.75">
      <c r="A154" s="164"/>
      <c r="B154" s="9" t="s">
        <v>12</v>
      </c>
      <c r="C154" s="176">
        <v>600</v>
      </c>
      <c r="D154" s="119">
        <v>733</v>
      </c>
      <c r="E154" s="108">
        <v>733</v>
      </c>
    </row>
    <row r="155" spans="1:5" ht="19.5" customHeight="1">
      <c r="A155" s="164" t="s">
        <v>633</v>
      </c>
      <c r="B155" s="62" t="s">
        <v>188</v>
      </c>
      <c r="C155" s="118">
        <v>600</v>
      </c>
      <c r="D155" s="120">
        <v>733</v>
      </c>
      <c r="E155" s="130">
        <v>733</v>
      </c>
    </row>
    <row r="156" spans="1:5" ht="15.75">
      <c r="A156" s="164"/>
      <c r="B156" s="62"/>
      <c r="C156" s="118"/>
      <c r="D156" s="120"/>
      <c r="E156" s="108"/>
    </row>
    <row r="157" spans="1:5" ht="15.75">
      <c r="A157" s="160" t="s">
        <v>635</v>
      </c>
      <c r="B157" s="126" t="s">
        <v>636</v>
      </c>
      <c r="C157" s="166"/>
      <c r="D157" s="167"/>
      <c r="E157" s="105"/>
    </row>
    <row r="158" spans="1:5" ht="15.75">
      <c r="A158" s="164"/>
      <c r="B158" s="9" t="s">
        <v>12</v>
      </c>
      <c r="C158" s="176">
        <v>300</v>
      </c>
      <c r="D158" s="119">
        <v>300</v>
      </c>
      <c r="E158" s="108">
        <v>82</v>
      </c>
    </row>
    <row r="159" spans="1:5" ht="15.75">
      <c r="A159" s="164" t="s">
        <v>635</v>
      </c>
      <c r="B159" s="62" t="s">
        <v>188</v>
      </c>
      <c r="C159" s="118">
        <v>300</v>
      </c>
      <c r="D159" s="120">
        <v>300</v>
      </c>
      <c r="E159" s="130">
        <v>82</v>
      </c>
    </row>
    <row r="160" spans="1:5" ht="20.25" customHeight="1">
      <c r="A160" s="164"/>
      <c r="B160" s="62"/>
      <c r="C160" s="118"/>
      <c r="D160" s="120"/>
      <c r="E160" s="108"/>
    </row>
    <row r="161" spans="1:5" ht="15.75">
      <c r="A161" s="160" t="s">
        <v>637</v>
      </c>
      <c r="B161" s="126" t="s">
        <v>352</v>
      </c>
      <c r="C161" s="166"/>
      <c r="D161" s="167"/>
      <c r="E161" s="105"/>
    </row>
    <row r="162" spans="1:5" ht="15.75">
      <c r="A162" s="165"/>
      <c r="B162" s="10" t="s">
        <v>638</v>
      </c>
      <c r="C162" s="163">
        <v>500</v>
      </c>
      <c r="D162" s="119">
        <v>500</v>
      </c>
      <c r="E162" s="108">
        <v>50</v>
      </c>
    </row>
    <row r="163" spans="1:5" ht="15.75">
      <c r="A163" s="164"/>
      <c r="B163" s="9" t="s">
        <v>12</v>
      </c>
      <c r="C163" s="176">
        <v>0</v>
      </c>
      <c r="D163" s="119">
        <v>0</v>
      </c>
      <c r="E163" s="108">
        <v>0</v>
      </c>
    </row>
    <row r="164" spans="1:5" ht="21" customHeight="1">
      <c r="A164" s="164"/>
      <c r="B164" s="9" t="s">
        <v>588</v>
      </c>
      <c r="C164" s="176">
        <v>500</v>
      </c>
      <c r="D164" s="119">
        <v>500</v>
      </c>
      <c r="E164" s="108">
        <v>50</v>
      </c>
    </row>
    <row r="165" spans="1:5" ht="15.75">
      <c r="A165" s="164" t="s">
        <v>637</v>
      </c>
      <c r="B165" s="62" t="s">
        <v>188</v>
      </c>
      <c r="C165" s="118">
        <v>1000</v>
      </c>
      <c r="D165" s="120">
        <v>1000</v>
      </c>
      <c r="E165" s="130">
        <v>100</v>
      </c>
    </row>
    <row r="166" spans="1:5" ht="15.75">
      <c r="A166" s="164"/>
      <c r="B166" s="62"/>
      <c r="C166" s="118"/>
      <c r="D166" s="120"/>
      <c r="E166" s="108"/>
    </row>
    <row r="167" spans="1:5" ht="15.75">
      <c r="A167" s="181" t="s">
        <v>639</v>
      </c>
      <c r="B167" s="126" t="s">
        <v>640</v>
      </c>
      <c r="C167" s="166"/>
      <c r="D167" s="167"/>
      <c r="E167" s="105"/>
    </row>
    <row r="168" spans="1:5" ht="15.75">
      <c r="A168" s="165"/>
      <c r="B168" s="132" t="s">
        <v>587</v>
      </c>
      <c r="C168" s="169">
        <v>12660</v>
      </c>
      <c r="D168" s="119">
        <v>12660</v>
      </c>
      <c r="E168" s="108">
        <v>12661</v>
      </c>
    </row>
    <row r="169" spans="1:5" ht="15.75">
      <c r="A169" s="164" t="s">
        <v>639</v>
      </c>
      <c r="B169" s="62" t="s">
        <v>188</v>
      </c>
      <c r="C169" s="118">
        <v>12660</v>
      </c>
      <c r="D169" s="120">
        <v>12660</v>
      </c>
      <c r="E169" s="130">
        <v>12661</v>
      </c>
    </row>
    <row r="170" spans="1:5" ht="15.75">
      <c r="A170" s="164"/>
      <c r="B170" s="62"/>
      <c r="C170" s="118"/>
      <c r="D170" s="120"/>
      <c r="E170" s="108"/>
    </row>
    <row r="171" spans="1:5" ht="15.75">
      <c r="A171" s="160" t="s">
        <v>641</v>
      </c>
      <c r="B171" s="126" t="s">
        <v>354</v>
      </c>
      <c r="C171" s="166"/>
      <c r="D171" s="167"/>
      <c r="E171" s="105"/>
    </row>
    <row r="172" spans="1:5" ht="15.75">
      <c r="A172" s="164"/>
      <c r="B172" s="1" t="s">
        <v>585</v>
      </c>
      <c r="C172" s="114">
        <v>3443</v>
      </c>
      <c r="D172" s="119">
        <v>6368</v>
      </c>
      <c r="E172" s="108">
        <v>5171</v>
      </c>
    </row>
    <row r="173" spans="1:5" ht="15.75">
      <c r="A173" s="164"/>
      <c r="B173" s="1" t="s">
        <v>586</v>
      </c>
      <c r="C173" s="114">
        <v>465</v>
      </c>
      <c r="D173" s="119">
        <v>860</v>
      </c>
      <c r="E173" s="108">
        <v>794</v>
      </c>
    </row>
    <row r="174" spans="2:5" ht="15.75">
      <c r="B174" s="1" t="s">
        <v>566</v>
      </c>
      <c r="C174" s="114">
        <v>0</v>
      </c>
      <c r="D174" s="119">
        <v>0</v>
      </c>
      <c r="E174" s="108">
        <v>152</v>
      </c>
    </row>
    <row r="175" spans="1:5" ht="15.75">
      <c r="A175" s="164" t="s">
        <v>641</v>
      </c>
      <c r="B175" s="62" t="s">
        <v>188</v>
      </c>
      <c r="C175" s="118">
        <v>3908</v>
      </c>
      <c r="D175" s="120">
        <v>7228</v>
      </c>
      <c r="E175" s="130">
        <v>6117</v>
      </c>
    </row>
    <row r="176" spans="1:5" ht="15.75">
      <c r="A176" s="164"/>
      <c r="B176" s="62"/>
      <c r="C176" s="118"/>
      <c r="D176" s="120"/>
      <c r="E176" s="108"/>
    </row>
    <row r="177" spans="1:5" ht="15.75">
      <c r="A177" s="160" t="s">
        <v>642</v>
      </c>
      <c r="B177" s="105" t="s">
        <v>355</v>
      </c>
      <c r="C177" s="161"/>
      <c r="D177" s="121"/>
      <c r="E177" s="105"/>
    </row>
    <row r="178" spans="1:5" ht="15.75">
      <c r="A178" s="164"/>
      <c r="B178" s="1" t="s">
        <v>585</v>
      </c>
      <c r="C178" s="114">
        <v>8502</v>
      </c>
      <c r="D178" s="119">
        <v>5577</v>
      </c>
      <c r="E178" s="108">
        <v>3208</v>
      </c>
    </row>
    <row r="179" spans="1:5" ht="15.75">
      <c r="A179" s="164"/>
      <c r="B179" s="1" t="s">
        <v>586</v>
      </c>
      <c r="C179" s="114">
        <v>1148</v>
      </c>
      <c r="D179" s="119">
        <v>753</v>
      </c>
      <c r="E179" s="108">
        <v>437</v>
      </c>
    </row>
    <row r="180" spans="1:5" ht="15.75">
      <c r="A180" s="164"/>
      <c r="B180" s="1" t="s">
        <v>566</v>
      </c>
      <c r="C180" s="114">
        <v>0</v>
      </c>
      <c r="D180" s="119">
        <v>0</v>
      </c>
      <c r="E180" s="108">
        <v>281</v>
      </c>
    </row>
    <row r="181" spans="1:5" ht="15.75">
      <c r="A181" s="164" t="s">
        <v>642</v>
      </c>
      <c r="B181" s="62" t="s">
        <v>188</v>
      </c>
      <c r="C181" s="118">
        <v>9650</v>
      </c>
      <c r="D181" s="120">
        <v>6330</v>
      </c>
      <c r="E181" s="130">
        <v>3926</v>
      </c>
    </row>
    <row r="182" spans="3:5" ht="15.75">
      <c r="C182" s="114"/>
      <c r="D182" s="119"/>
      <c r="E182" s="108"/>
    </row>
    <row r="183" spans="1:5" ht="15.75">
      <c r="A183" s="160" t="s">
        <v>643</v>
      </c>
      <c r="B183" s="105" t="s">
        <v>644</v>
      </c>
      <c r="C183" s="161"/>
      <c r="D183" s="167"/>
      <c r="E183" s="105"/>
    </row>
    <row r="184" spans="2:5" ht="15.75">
      <c r="B184" s="1" t="s">
        <v>566</v>
      </c>
      <c r="C184" s="114">
        <v>0</v>
      </c>
      <c r="D184" s="119">
        <v>0</v>
      </c>
      <c r="E184" s="108">
        <v>0</v>
      </c>
    </row>
    <row r="185" spans="1:5" ht="15.75">
      <c r="A185" s="164" t="s">
        <v>645</v>
      </c>
      <c r="B185" s="62" t="s">
        <v>188</v>
      </c>
      <c r="C185" s="118">
        <v>0</v>
      </c>
      <c r="D185" s="119">
        <v>0</v>
      </c>
      <c r="E185" s="130">
        <v>0</v>
      </c>
    </row>
    <row r="186" spans="3:5" ht="15.75">
      <c r="C186" s="114"/>
      <c r="D186" s="119"/>
      <c r="E186" s="108"/>
    </row>
    <row r="187" spans="1:5" ht="15.75">
      <c r="A187" s="160" t="s">
        <v>646</v>
      </c>
      <c r="B187" s="126" t="s">
        <v>356</v>
      </c>
      <c r="C187" s="166"/>
      <c r="D187" s="167"/>
      <c r="E187" s="105"/>
    </row>
    <row r="188" spans="1:5" ht="15.75">
      <c r="A188" s="165"/>
      <c r="B188" s="1" t="s">
        <v>585</v>
      </c>
      <c r="C188" s="114">
        <v>4351</v>
      </c>
      <c r="D188" s="119">
        <v>4737</v>
      </c>
      <c r="E188" s="108">
        <v>4693</v>
      </c>
    </row>
    <row r="189" spans="1:5" ht="15.75">
      <c r="A189" s="165"/>
      <c r="B189" s="1" t="s">
        <v>586</v>
      </c>
      <c r="C189" s="114">
        <v>1142</v>
      </c>
      <c r="D189" s="119">
        <v>1247</v>
      </c>
      <c r="E189" s="108">
        <v>1214</v>
      </c>
    </row>
    <row r="190" spans="1:5" ht="15.75">
      <c r="A190" s="165"/>
      <c r="B190" s="1" t="s">
        <v>566</v>
      </c>
      <c r="C190" s="114">
        <v>1457</v>
      </c>
      <c r="D190" s="119">
        <v>1473</v>
      </c>
      <c r="E190" s="108">
        <v>996</v>
      </c>
    </row>
    <row r="191" spans="1:5" ht="15.75">
      <c r="A191" s="165"/>
      <c r="B191" s="10" t="s">
        <v>390</v>
      </c>
      <c r="C191" s="163">
        <v>0</v>
      </c>
      <c r="D191" s="119">
        <v>0</v>
      </c>
      <c r="E191" s="108">
        <v>0</v>
      </c>
    </row>
    <row r="192" spans="1:5" ht="15.75">
      <c r="A192" s="165"/>
      <c r="B192" s="108" t="s">
        <v>599</v>
      </c>
      <c r="C192" s="168">
        <v>0</v>
      </c>
      <c r="D192" s="119">
        <v>0</v>
      </c>
      <c r="E192" s="108">
        <v>0</v>
      </c>
    </row>
    <row r="193" spans="1:5" ht="15.75">
      <c r="A193" s="174" t="s">
        <v>646</v>
      </c>
      <c r="B193" s="62" t="s">
        <v>188</v>
      </c>
      <c r="C193" s="118">
        <v>6950</v>
      </c>
      <c r="D193" s="120">
        <v>7457</v>
      </c>
      <c r="E193" s="130">
        <v>6903</v>
      </c>
    </row>
    <row r="194" spans="1:5" ht="15.75">
      <c r="A194" s="165"/>
      <c r="B194" s="62"/>
      <c r="C194" s="118"/>
      <c r="D194" s="119"/>
      <c r="E194" s="108"/>
    </row>
    <row r="195" spans="1:5" ht="15.75">
      <c r="A195" s="160" t="s">
        <v>647</v>
      </c>
      <c r="B195" s="126" t="s">
        <v>357</v>
      </c>
      <c r="C195" s="166"/>
      <c r="D195" s="167"/>
      <c r="E195" s="171"/>
    </row>
    <row r="196" spans="2:5" ht="15.75">
      <c r="B196" s="1" t="s">
        <v>585</v>
      </c>
      <c r="C196" s="114">
        <v>3043</v>
      </c>
      <c r="D196" s="119">
        <v>3308</v>
      </c>
      <c r="E196" s="108">
        <v>3297</v>
      </c>
    </row>
    <row r="197" spans="2:5" ht="15.75">
      <c r="B197" s="1" t="s">
        <v>586</v>
      </c>
      <c r="C197" s="114">
        <v>809</v>
      </c>
      <c r="D197" s="119">
        <v>881</v>
      </c>
      <c r="E197" s="108">
        <v>868</v>
      </c>
    </row>
    <row r="198" spans="2:5" ht="15.75">
      <c r="B198" s="1" t="s">
        <v>566</v>
      </c>
      <c r="C198" s="114">
        <v>9988</v>
      </c>
      <c r="D198" s="119">
        <v>9988</v>
      </c>
      <c r="E198" s="108">
        <v>9533</v>
      </c>
    </row>
    <row r="199" spans="2:5" ht="15.75">
      <c r="B199" s="10" t="s">
        <v>390</v>
      </c>
      <c r="C199" s="163">
        <v>0</v>
      </c>
      <c r="D199" s="119">
        <v>0</v>
      </c>
      <c r="E199" s="108">
        <v>0</v>
      </c>
    </row>
    <row r="200" spans="2:5" ht="15.75">
      <c r="B200" s="108" t="s">
        <v>599</v>
      </c>
      <c r="C200" s="168">
        <v>0</v>
      </c>
      <c r="D200" s="119">
        <v>0</v>
      </c>
      <c r="E200" s="108">
        <v>0</v>
      </c>
    </row>
    <row r="201" spans="1:5" ht="15.75">
      <c r="A201" s="164" t="s">
        <v>647</v>
      </c>
      <c r="B201" s="62" t="s">
        <v>188</v>
      </c>
      <c r="C201" s="118">
        <v>13840</v>
      </c>
      <c r="D201" s="120">
        <v>14177</v>
      </c>
      <c r="E201" s="130">
        <v>13698</v>
      </c>
    </row>
    <row r="202" spans="2:5" ht="15.75">
      <c r="B202" s="62"/>
      <c r="C202" s="118"/>
      <c r="D202" s="119"/>
      <c r="E202" s="108"/>
    </row>
    <row r="203" spans="1:5" ht="15.75">
      <c r="A203" s="160" t="s">
        <v>648</v>
      </c>
      <c r="B203" s="126" t="s">
        <v>649</v>
      </c>
      <c r="C203" s="166"/>
      <c r="D203" s="167"/>
      <c r="E203" s="105"/>
    </row>
    <row r="204" spans="2:5" ht="15.75">
      <c r="B204" s="1" t="s">
        <v>650</v>
      </c>
      <c r="C204" s="114">
        <v>300</v>
      </c>
      <c r="D204" s="119">
        <v>300</v>
      </c>
      <c r="E204" s="108">
        <v>398</v>
      </c>
    </row>
    <row r="205" spans="1:5" ht="15.75">
      <c r="A205" s="164" t="s">
        <v>648</v>
      </c>
      <c r="B205" s="62" t="s">
        <v>188</v>
      </c>
      <c r="C205" s="118">
        <v>300</v>
      </c>
      <c r="D205" s="120">
        <v>300</v>
      </c>
      <c r="E205" s="130">
        <v>398</v>
      </c>
    </row>
    <row r="206" spans="3:5" ht="15.75">
      <c r="C206" s="114"/>
      <c r="D206" s="119"/>
      <c r="E206" s="108"/>
    </row>
    <row r="207" spans="1:5" ht="15.75">
      <c r="A207" s="164"/>
      <c r="B207" s="62" t="s">
        <v>651</v>
      </c>
      <c r="C207" s="118">
        <v>417542.5</v>
      </c>
      <c r="D207" s="120">
        <v>501483</v>
      </c>
      <c r="E207" s="130">
        <f>E14+E18+E23+E28+E33+E41+E45+E49+E61+E66+E70+E78+E88+E92+E100+E104+E108+E112+E117+E122+E126+E134+E138+E146+E151+E155+E159+E165+E169+E175+E181+E193+E201+E205</f>
        <v>449046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63"/>
  <rowBreaks count="1" manualBreakCount="1">
    <brk id="7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E1">
      <selection activeCell="J1" sqref="J1"/>
    </sheetView>
  </sheetViews>
  <sheetFormatPr defaultColWidth="9.140625" defaultRowHeight="12.75"/>
  <cols>
    <col min="1" max="1" width="4.7109375" style="1" customWidth="1"/>
    <col min="2" max="2" width="45.7109375" style="1" customWidth="1"/>
    <col min="3" max="3" width="17.28125" style="133" customWidth="1"/>
    <col min="4" max="4" width="17.57421875" style="119" customWidth="1"/>
    <col min="5" max="5" width="15.421875" style="119" customWidth="1"/>
    <col min="6" max="6" width="4.7109375" style="1" customWidth="1"/>
    <col min="7" max="7" width="45.7109375" style="1" customWidth="1"/>
    <col min="8" max="8" width="16.57421875" style="133" customWidth="1"/>
    <col min="9" max="9" width="17.28125" style="119" customWidth="1"/>
    <col min="10" max="10" width="13.8515625" style="1" customWidth="1"/>
    <col min="11" max="16384" width="9.140625" style="1" customWidth="1"/>
  </cols>
  <sheetData>
    <row r="1" spans="1:11" s="133" customFormat="1" ht="17.25">
      <c r="A1" s="1"/>
      <c r="B1" s="1"/>
      <c r="G1" s="1"/>
      <c r="I1" s="119"/>
      <c r="J1" s="182" t="s">
        <v>652</v>
      </c>
      <c r="K1" s="1"/>
    </row>
    <row r="3" spans="1:9" ht="15.75">
      <c r="A3" s="62" t="str">
        <f>tartalom!B12</f>
        <v>Röszke Község Önkormányzat 2013. évi költségvetésének működési és felhalmozási célú bevételei és kiadásai </v>
      </c>
      <c r="I3" s="79"/>
    </row>
    <row r="4" spans="1:9" ht="15.75">
      <c r="A4" s="62"/>
      <c r="I4" s="79"/>
    </row>
    <row r="5" ht="15.75">
      <c r="I5" s="1"/>
    </row>
    <row r="6" spans="1:10" s="7" customFormat="1" ht="15.75">
      <c r="A6" s="62"/>
      <c r="B6" s="1"/>
      <c r="C6" s="133"/>
      <c r="D6" s="119"/>
      <c r="E6" s="119"/>
      <c r="F6" s="1"/>
      <c r="G6" s="1"/>
      <c r="H6" s="133"/>
      <c r="J6" s="8" t="s">
        <v>653</v>
      </c>
    </row>
    <row r="7" spans="1:9" s="7" customFormat="1" ht="15.75">
      <c r="A7" s="3" t="s">
        <v>654</v>
      </c>
      <c r="B7" s="3"/>
      <c r="C7" s="3"/>
      <c r="D7" s="3"/>
      <c r="E7" s="3"/>
      <c r="F7" s="3"/>
      <c r="G7" s="3"/>
      <c r="H7" s="3"/>
      <c r="I7" s="3"/>
    </row>
    <row r="8" spans="1:10" s="7" customFormat="1" ht="38.25">
      <c r="A8" s="76"/>
      <c r="B8" s="183"/>
      <c r="C8" s="27" t="s">
        <v>39</v>
      </c>
      <c r="D8" s="28" t="s">
        <v>326</v>
      </c>
      <c r="E8" s="28" t="s">
        <v>41</v>
      </c>
      <c r="F8" s="183"/>
      <c r="G8" s="183"/>
      <c r="H8" s="27" t="s">
        <v>39</v>
      </c>
      <c r="I8" s="28" t="s">
        <v>326</v>
      </c>
      <c r="J8" s="51" t="s">
        <v>41</v>
      </c>
    </row>
    <row r="9" spans="1:10" s="7" customFormat="1" ht="15.75">
      <c r="A9" s="184" t="s">
        <v>3</v>
      </c>
      <c r="B9" s="11" t="s">
        <v>97</v>
      </c>
      <c r="C9" s="31">
        <v>4730</v>
      </c>
      <c r="D9" s="31">
        <v>13464</v>
      </c>
      <c r="E9" s="31">
        <v>15794</v>
      </c>
      <c r="F9" s="184" t="s">
        <v>3</v>
      </c>
      <c r="G9" s="11" t="s">
        <v>394</v>
      </c>
      <c r="H9" s="31">
        <v>74332</v>
      </c>
      <c r="I9" s="31">
        <v>96822</v>
      </c>
      <c r="J9" s="31">
        <v>88458</v>
      </c>
    </row>
    <row r="10" spans="1:10" s="7" customFormat="1" ht="15.75">
      <c r="A10" s="184" t="s">
        <v>7</v>
      </c>
      <c r="B10" s="11" t="s">
        <v>42</v>
      </c>
      <c r="C10" s="31">
        <v>238565</v>
      </c>
      <c r="D10" s="31">
        <v>238565</v>
      </c>
      <c r="E10" s="31">
        <v>280910</v>
      </c>
      <c r="F10" s="184" t="s">
        <v>7</v>
      </c>
      <c r="G10" s="132" t="s">
        <v>366</v>
      </c>
      <c r="H10" s="31">
        <v>18747</v>
      </c>
      <c r="I10" s="31">
        <v>25192</v>
      </c>
      <c r="J10" s="31">
        <v>23617</v>
      </c>
    </row>
    <row r="11" spans="1:10" s="7" customFormat="1" ht="31.5">
      <c r="A11" s="184" t="s">
        <v>9</v>
      </c>
      <c r="B11" s="11" t="s">
        <v>655</v>
      </c>
      <c r="C11" s="31">
        <v>21605</v>
      </c>
      <c r="D11" s="31">
        <v>83047</v>
      </c>
      <c r="E11" s="31">
        <v>83047</v>
      </c>
      <c r="F11" s="184" t="s">
        <v>9</v>
      </c>
      <c r="G11" s="11" t="s">
        <v>367</v>
      </c>
      <c r="H11" s="31">
        <v>80034</v>
      </c>
      <c r="I11" s="31">
        <v>125043</v>
      </c>
      <c r="J11" s="31">
        <v>102299</v>
      </c>
    </row>
    <row r="12" spans="1:10" s="7" customFormat="1" ht="31.5">
      <c r="A12" s="184" t="s">
        <v>11</v>
      </c>
      <c r="B12" s="5" t="s">
        <v>656</v>
      </c>
      <c r="C12" s="31">
        <v>98143</v>
      </c>
      <c r="D12" s="31">
        <v>130438</v>
      </c>
      <c r="E12" s="31">
        <v>125782</v>
      </c>
      <c r="F12" s="184" t="s">
        <v>11</v>
      </c>
      <c r="G12" s="9" t="s">
        <v>13</v>
      </c>
      <c r="H12" s="31">
        <v>38353</v>
      </c>
      <c r="I12" s="31">
        <v>38870</v>
      </c>
      <c r="J12" s="31">
        <v>38114</v>
      </c>
    </row>
    <row r="13" spans="1:10" s="7" customFormat="1" ht="31.5">
      <c r="A13" s="184" t="s">
        <v>14</v>
      </c>
      <c r="B13" s="11" t="s">
        <v>60</v>
      </c>
      <c r="C13" s="31">
        <v>51921</v>
      </c>
      <c r="D13" s="31">
        <v>42068</v>
      </c>
      <c r="E13" s="31">
        <v>29809</v>
      </c>
      <c r="F13" s="184" t="s">
        <v>14</v>
      </c>
      <c r="G13" s="9" t="s">
        <v>369</v>
      </c>
      <c r="H13" s="31">
        <v>98143</v>
      </c>
      <c r="I13" s="31">
        <v>130438</v>
      </c>
      <c r="J13" s="31">
        <v>125782</v>
      </c>
    </row>
    <row r="14" spans="1:10" s="7" customFormat="1" ht="15.75">
      <c r="A14" s="184" t="s">
        <v>16</v>
      </c>
      <c r="B14" s="11" t="s">
        <v>657</v>
      </c>
      <c r="C14" s="31">
        <v>0</v>
      </c>
      <c r="D14" s="31">
        <v>135</v>
      </c>
      <c r="E14" s="31">
        <v>135</v>
      </c>
      <c r="F14" s="184" t="s">
        <v>16</v>
      </c>
      <c r="G14" s="11" t="s">
        <v>389</v>
      </c>
      <c r="H14" s="31">
        <v>92106</v>
      </c>
      <c r="I14" s="31">
        <v>79325</v>
      </c>
      <c r="J14" s="31">
        <v>69270</v>
      </c>
    </row>
    <row r="15" spans="1:10" s="7" customFormat="1" ht="30">
      <c r="A15" s="184" t="s">
        <v>48</v>
      </c>
      <c r="B15" s="36" t="s">
        <v>64</v>
      </c>
      <c r="C15" s="31">
        <v>3076</v>
      </c>
      <c r="D15" s="31">
        <v>7671</v>
      </c>
      <c r="E15" s="31">
        <v>7671</v>
      </c>
      <c r="F15" s="184" t="s">
        <v>48</v>
      </c>
      <c r="G15" s="11" t="s">
        <v>658</v>
      </c>
      <c r="H15" s="31">
        <v>12325</v>
      </c>
      <c r="I15" s="31">
        <v>12409</v>
      </c>
      <c r="J15" s="31">
        <v>12408</v>
      </c>
    </row>
    <row r="16" spans="1:10" s="7" customFormat="1" ht="15.75">
      <c r="A16" s="184"/>
      <c r="B16" s="36"/>
      <c r="C16" s="31"/>
      <c r="D16" s="31"/>
      <c r="E16" s="31"/>
      <c r="F16" s="184" t="s">
        <v>20</v>
      </c>
      <c r="G16" s="9" t="s">
        <v>372</v>
      </c>
      <c r="H16" s="31">
        <v>4000</v>
      </c>
      <c r="I16" s="31">
        <v>5237</v>
      </c>
      <c r="J16" s="31">
        <v>0</v>
      </c>
    </row>
    <row r="17" spans="1:10" s="7" customFormat="1" ht="15.75">
      <c r="A17" s="185" t="s">
        <v>20</v>
      </c>
      <c r="B17" s="186" t="s">
        <v>107</v>
      </c>
      <c r="C17" s="34">
        <v>418040</v>
      </c>
      <c r="D17" s="34">
        <v>515388</v>
      </c>
      <c r="E17" s="34">
        <v>543148</v>
      </c>
      <c r="F17" s="185" t="s">
        <v>22</v>
      </c>
      <c r="G17" s="186" t="s">
        <v>374</v>
      </c>
      <c r="H17" s="34">
        <v>418040</v>
      </c>
      <c r="I17" s="34">
        <v>513336</v>
      </c>
      <c r="J17" s="34">
        <v>459948</v>
      </c>
    </row>
    <row r="18" spans="3:10" s="7" customFormat="1" ht="15.75">
      <c r="C18" s="31"/>
      <c r="D18" s="31"/>
      <c r="E18" s="31"/>
      <c r="F18" s="184"/>
      <c r="G18" s="9"/>
      <c r="H18" s="86"/>
      <c r="I18" s="69"/>
      <c r="J18" s="40"/>
    </row>
    <row r="19" spans="3:10" s="7" customFormat="1" ht="15.75">
      <c r="C19" s="31"/>
      <c r="D19" s="31"/>
      <c r="E19" s="31"/>
      <c r="F19" s="184"/>
      <c r="G19" s="9"/>
      <c r="H19" s="86"/>
      <c r="I19" s="69"/>
      <c r="J19" s="40"/>
    </row>
    <row r="20" spans="1:10" s="7" customFormat="1" ht="15.75">
      <c r="A20" s="91" t="s">
        <v>659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9" s="7" customFormat="1" ht="15.75">
      <c r="A21" s="48"/>
      <c r="B21" s="48"/>
      <c r="C21" s="48"/>
      <c r="D21" s="48"/>
      <c r="E21" s="48"/>
      <c r="F21" s="184"/>
      <c r="G21" s="11"/>
      <c r="H21" s="187"/>
      <c r="I21" s="34"/>
    </row>
    <row r="22" spans="1:10" s="7" customFormat="1" ht="38.25">
      <c r="A22" s="76"/>
      <c r="B22" s="183"/>
      <c r="C22" s="27" t="s">
        <v>39</v>
      </c>
      <c r="D22" s="28" t="s">
        <v>326</v>
      </c>
      <c r="E22" s="28" t="s">
        <v>41</v>
      </c>
      <c r="F22" s="184"/>
      <c r="G22" s="11"/>
      <c r="H22" s="27" t="s">
        <v>39</v>
      </c>
      <c r="I22" s="28" t="s">
        <v>326</v>
      </c>
      <c r="J22" s="28" t="s">
        <v>41</v>
      </c>
    </row>
    <row r="23" spans="1:10" s="7" customFormat="1" ht="15.75">
      <c r="A23" s="184" t="s">
        <v>22</v>
      </c>
      <c r="B23" s="11" t="s">
        <v>104</v>
      </c>
      <c r="C23" s="31">
        <v>0</v>
      </c>
      <c r="D23" s="31">
        <v>1600</v>
      </c>
      <c r="E23" s="31">
        <v>1720</v>
      </c>
      <c r="F23" s="184" t="s">
        <v>24</v>
      </c>
      <c r="G23" s="9" t="s">
        <v>660</v>
      </c>
      <c r="H23" s="31">
        <v>7005</v>
      </c>
      <c r="I23" s="31">
        <v>32902</v>
      </c>
      <c r="J23" s="31">
        <v>26711</v>
      </c>
    </row>
    <row r="24" spans="1:10" s="7" customFormat="1" ht="31.5">
      <c r="A24" s="184" t="s">
        <v>24</v>
      </c>
      <c r="B24" s="11" t="s">
        <v>661</v>
      </c>
      <c r="C24" s="31">
        <v>4800</v>
      </c>
      <c r="D24" s="31">
        <v>4800</v>
      </c>
      <c r="E24" s="31">
        <v>5071</v>
      </c>
      <c r="F24" s="184" t="s">
        <v>26</v>
      </c>
      <c r="G24" s="9" t="s">
        <v>369</v>
      </c>
      <c r="H24" s="31">
        <v>0</v>
      </c>
      <c r="I24" s="31">
        <v>0</v>
      </c>
      <c r="J24" s="31">
        <v>0</v>
      </c>
    </row>
    <row r="25" spans="1:10" s="7" customFormat="1" ht="31.5">
      <c r="A25" s="184" t="s">
        <v>26</v>
      </c>
      <c r="B25" s="17" t="s">
        <v>662</v>
      </c>
      <c r="C25" s="31">
        <v>0</v>
      </c>
      <c r="D25" s="31">
        <v>19</v>
      </c>
      <c r="E25" s="31">
        <v>19</v>
      </c>
      <c r="F25" s="184" t="s">
        <v>28</v>
      </c>
      <c r="G25" s="11" t="s">
        <v>376</v>
      </c>
      <c r="H25" s="31">
        <v>28750</v>
      </c>
      <c r="I25" s="31">
        <v>29898</v>
      </c>
      <c r="J25" s="31">
        <v>530</v>
      </c>
    </row>
    <row r="26" spans="1:10" s="7" customFormat="1" ht="31.5">
      <c r="A26" s="184" t="s">
        <v>28</v>
      </c>
      <c r="B26" s="11" t="s">
        <v>102</v>
      </c>
      <c r="C26" s="31">
        <v>1100</v>
      </c>
      <c r="D26" s="31">
        <v>1100</v>
      </c>
      <c r="E26" s="31">
        <v>1063</v>
      </c>
      <c r="F26" s="184" t="s">
        <v>30</v>
      </c>
      <c r="G26" s="11" t="s">
        <v>663</v>
      </c>
      <c r="H26" s="31">
        <v>500</v>
      </c>
      <c r="I26" s="31">
        <v>5490</v>
      </c>
      <c r="J26" s="31">
        <v>5473</v>
      </c>
    </row>
    <row r="27" spans="1:10" s="7" customFormat="1" ht="31.5">
      <c r="A27" s="184" t="s">
        <v>30</v>
      </c>
      <c r="B27" s="11" t="s">
        <v>82</v>
      </c>
      <c r="C27" s="31">
        <v>7956</v>
      </c>
      <c r="D27" s="31">
        <v>7956</v>
      </c>
      <c r="E27" s="31">
        <v>2440</v>
      </c>
      <c r="F27" s="184" t="s">
        <v>32</v>
      </c>
      <c r="G27" s="11" t="s">
        <v>664</v>
      </c>
      <c r="H27" s="31">
        <v>0</v>
      </c>
      <c r="I27" s="31">
        <v>0</v>
      </c>
      <c r="J27" s="31">
        <v>0</v>
      </c>
    </row>
    <row r="28" spans="1:10" s="7" customFormat="1" ht="31.5">
      <c r="A28" s="184" t="s">
        <v>32</v>
      </c>
      <c r="B28" s="11" t="s">
        <v>665</v>
      </c>
      <c r="C28" s="31">
        <v>170</v>
      </c>
      <c r="D28" s="31">
        <v>170</v>
      </c>
      <c r="E28" s="31">
        <v>244</v>
      </c>
      <c r="F28" s="184" t="s">
        <v>57</v>
      </c>
      <c r="G28" s="9" t="s">
        <v>666</v>
      </c>
      <c r="H28" s="31">
        <v>500</v>
      </c>
      <c r="I28" s="31">
        <v>1390</v>
      </c>
      <c r="J28" s="31">
        <v>1190</v>
      </c>
    </row>
    <row r="29" spans="1:10" s="7" customFormat="1" ht="30">
      <c r="A29" s="184" t="s">
        <v>57</v>
      </c>
      <c r="B29" s="36" t="s">
        <v>86</v>
      </c>
      <c r="C29" s="31">
        <v>24729</v>
      </c>
      <c r="D29" s="31">
        <v>53983</v>
      </c>
      <c r="E29" s="31">
        <v>53983</v>
      </c>
      <c r="F29" s="184" t="s">
        <v>59</v>
      </c>
      <c r="G29" s="9" t="s">
        <v>380</v>
      </c>
      <c r="H29" s="31">
        <v>2000</v>
      </c>
      <c r="I29" s="31">
        <v>2000</v>
      </c>
      <c r="J29" s="31">
        <v>0</v>
      </c>
    </row>
    <row r="30" spans="1:10" s="7" customFormat="1" ht="31.5">
      <c r="A30" s="185" t="s">
        <v>59</v>
      </c>
      <c r="B30" s="186" t="s">
        <v>108</v>
      </c>
      <c r="C30" s="34">
        <v>38755</v>
      </c>
      <c r="D30" s="34">
        <v>69628</v>
      </c>
      <c r="E30" s="34">
        <v>64540</v>
      </c>
      <c r="F30" s="185" t="s">
        <v>61</v>
      </c>
      <c r="G30" s="186" t="s">
        <v>392</v>
      </c>
      <c r="H30" s="34">
        <v>38755</v>
      </c>
      <c r="I30" s="34">
        <v>71680</v>
      </c>
      <c r="J30" s="34">
        <v>33904</v>
      </c>
    </row>
    <row r="31" spans="1:9" s="7" customFormat="1" ht="15.75">
      <c r="A31" s="185"/>
      <c r="C31" s="147"/>
      <c r="D31" s="31"/>
      <c r="E31" s="31"/>
      <c r="F31" s="1"/>
      <c r="G31" s="1"/>
      <c r="H31" s="31"/>
      <c r="I31" s="31"/>
    </row>
    <row r="32" spans="1:9" s="7" customFormat="1" ht="15.75">
      <c r="A32" s="184"/>
      <c r="B32" s="1"/>
      <c r="C32" s="133"/>
      <c r="D32" s="34"/>
      <c r="E32" s="34"/>
      <c r="F32" s="1"/>
      <c r="G32" s="1"/>
      <c r="H32" s="34"/>
      <c r="I32" s="34"/>
    </row>
    <row r="33" spans="1:10" s="7" customFormat="1" ht="31.5">
      <c r="A33" s="185" t="s">
        <v>61</v>
      </c>
      <c r="B33" s="186" t="s">
        <v>667</v>
      </c>
      <c r="C33" s="187">
        <v>456795</v>
      </c>
      <c r="D33" s="34">
        <v>585016</v>
      </c>
      <c r="E33" s="34">
        <v>607688</v>
      </c>
      <c r="F33" s="185" t="s">
        <v>63</v>
      </c>
      <c r="G33" s="186" t="s">
        <v>668</v>
      </c>
      <c r="H33" s="187">
        <v>456795</v>
      </c>
      <c r="I33" s="34">
        <v>585016</v>
      </c>
      <c r="J33" s="34">
        <v>493852</v>
      </c>
    </row>
    <row r="34" spans="1:10" s="7" customFormat="1" ht="15.75">
      <c r="A34" s="184"/>
      <c r="B34" s="1" t="s">
        <v>669</v>
      </c>
      <c r="C34" s="133"/>
      <c r="D34" s="119"/>
      <c r="E34" s="31">
        <v>97488</v>
      </c>
      <c r="F34" s="1"/>
      <c r="G34" s="1" t="s">
        <v>670</v>
      </c>
      <c r="H34" s="133"/>
      <c r="I34" s="119"/>
      <c r="J34" s="31">
        <v>144628</v>
      </c>
    </row>
    <row r="35" spans="1:10" s="7" customFormat="1" ht="15.75">
      <c r="A35" s="184"/>
      <c r="B35" s="1" t="s">
        <v>92</v>
      </c>
      <c r="C35" s="133"/>
      <c r="D35" s="119"/>
      <c r="E35" s="119">
        <v>-895</v>
      </c>
      <c r="F35" s="1"/>
      <c r="G35" s="1" t="s">
        <v>671</v>
      </c>
      <c r="H35" s="133"/>
      <c r="I35" s="119"/>
      <c r="J35" s="119">
        <v>4147</v>
      </c>
    </row>
    <row r="36" spans="1:10" s="7" customFormat="1" ht="15.75">
      <c r="A36" s="184"/>
      <c r="B36" s="1" t="s">
        <v>672</v>
      </c>
      <c r="C36" s="133"/>
      <c r="D36" s="119"/>
      <c r="E36" s="119">
        <v>-61654</v>
      </c>
      <c r="F36" s="1"/>
      <c r="G36" s="1"/>
      <c r="H36" s="133"/>
      <c r="I36" s="119"/>
      <c r="J36" s="119"/>
    </row>
    <row r="37" spans="1:10" s="7" customFormat="1" ht="15.75">
      <c r="A37" s="1"/>
      <c r="B37" s="62" t="s">
        <v>188</v>
      </c>
      <c r="C37" s="133"/>
      <c r="D37" s="119"/>
      <c r="E37" s="120">
        <v>642627</v>
      </c>
      <c r="F37" s="1"/>
      <c r="G37" s="62" t="s">
        <v>188</v>
      </c>
      <c r="H37" s="133"/>
      <c r="I37" s="119"/>
      <c r="J37" s="120">
        <v>642627</v>
      </c>
    </row>
  </sheetData>
  <sheetProtection selectLockedCells="1" selectUnlockedCells="1"/>
  <mergeCells count="2">
    <mergeCell ref="A7:I7"/>
    <mergeCell ref="A20:J20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workbookViewId="0" topLeftCell="A1">
      <selection activeCell="C16" sqref="C16"/>
    </sheetView>
  </sheetViews>
  <sheetFormatPr defaultColWidth="9.140625" defaultRowHeight="12.75"/>
  <cols>
    <col min="1" max="1" width="4.7109375" style="5" customWidth="1"/>
    <col min="2" max="2" width="66.7109375" style="5" customWidth="1"/>
    <col min="3" max="3" width="16.8515625" style="18" customWidth="1"/>
    <col min="4" max="4" width="17.57421875" style="19" customWidth="1"/>
    <col min="5" max="5" width="13.7109375" style="5" customWidth="1"/>
    <col min="6" max="6" width="10.7109375" style="20" customWidth="1"/>
    <col min="7" max="23" width="10.7109375" style="5" customWidth="1"/>
    <col min="24" max="16384" width="9.140625" style="5" customWidth="1"/>
  </cols>
  <sheetData>
    <row r="1" spans="4:5" s="7" customFormat="1" ht="17.25">
      <c r="D1" s="21"/>
      <c r="E1" s="22" t="s">
        <v>36</v>
      </c>
    </row>
    <row r="3" spans="1:7" ht="15.75">
      <c r="A3" s="23" t="str">
        <f>tartalom!B5</f>
        <v>Röszke Község Önkormányzatának 2013. évi költségvetési bevételei </v>
      </c>
      <c r="G3" s="6"/>
    </row>
    <row r="4" spans="4:5" ht="15.75">
      <c r="D4" s="24"/>
      <c r="E4" s="25" t="s">
        <v>37</v>
      </c>
    </row>
    <row r="5" spans="1:5" ht="25.5" customHeight="1">
      <c r="A5" s="26" t="s">
        <v>38</v>
      </c>
      <c r="C5" s="27" t="s">
        <v>39</v>
      </c>
      <c r="D5" s="28" t="s">
        <v>40</v>
      </c>
      <c r="E5" s="29" t="s">
        <v>41</v>
      </c>
    </row>
    <row r="6" spans="1:5" ht="15.75">
      <c r="A6" s="30" t="s">
        <v>3</v>
      </c>
      <c r="B6" s="5" t="s">
        <v>42</v>
      </c>
      <c r="C6" s="31">
        <v>250</v>
      </c>
      <c r="D6" s="31">
        <v>250</v>
      </c>
      <c r="E6" s="31">
        <v>0</v>
      </c>
    </row>
    <row r="7" spans="1:5" ht="15.75">
      <c r="A7" s="30" t="s">
        <v>7</v>
      </c>
      <c r="B7" s="5" t="s">
        <v>43</v>
      </c>
      <c r="C7" s="31">
        <v>3550</v>
      </c>
      <c r="D7" s="31">
        <v>10491</v>
      </c>
      <c r="E7" s="31">
        <v>12940</v>
      </c>
    </row>
    <row r="8" spans="1:5" ht="15.75">
      <c r="A8" s="30" t="s">
        <v>9</v>
      </c>
      <c r="B8" s="5" t="s">
        <v>44</v>
      </c>
      <c r="C8" s="31">
        <v>430</v>
      </c>
      <c r="D8" s="31">
        <v>2223</v>
      </c>
      <c r="E8" s="31">
        <v>2546</v>
      </c>
    </row>
    <row r="9" spans="1:5" ht="15.75">
      <c r="A9" s="30" t="s">
        <v>11</v>
      </c>
      <c r="B9" s="5" t="s">
        <v>45</v>
      </c>
      <c r="C9" s="31">
        <v>500</v>
      </c>
      <c r="D9" s="31">
        <v>500</v>
      </c>
      <c r="E9" s="31">
        <v>308</v>
      </c>
    </row>
    <row r="10" spans="1:6" s="33" customFormat="1" ht="15.75">
      <c r="A10" s="32" t="s">
        <v>14</v>
      </c>
      <c r="B10" s="33" t="s">
        <v>46</v>
      </c>
      <c r="C10" s="34">
        <v>4730</v>
      </c>
      <c r="D10" s="34">
        <v>13464</v>
      </c>
      <c r="E10" s="34">
        <v>15794</v>
      </c>
      <c r="F10" s="35"/>
    </row>
    <row r="11" spans="1:5" ht="15.75">
      <c r="A11" s="30" t="s">
        <v>16</v>
      </c>
      <c r="B11" s="5" t="s">
        <v>47</v>
      </c>
      <c r="C11" s="31">
        <v>229115</v>
      </c>
      <c r="D11" s="31">
        <v>229115</v>
      </c>
      <c r="E11" s="31">
        <v>267767</v>
      </c>
    </row>
    <row r="12" spans="1:5" ht="15.75">
      <c r="A12" s="30" t="s">
        <v>48</v>
      </c>
      <c r="B12" s="5" t="s">
        <v>49</v>
      </c>
      <c r="C12" s="31">
        <v>400</v>
      </c>
      <c r="D12" s="31">
        <v>400</v>
      </c>
      <c r="E12" s="31">
        <v>1905</v>
      </c>
    </row>
    <row r="13" spans="1:5" ht="15.75">
      <c r="A13" s="30" t="s">
        <v>20</v>
      </c>
      <c r="B13" s="5" t="s">
        <v>50</v>
      </c>
      <c r="C13" s="31">
        <v>8800</v>
      </c>
      <c r="D13" s="31">
        <v>8800</v>
      </c>
      <c r="E13" s="31">
        <v>10454</v>
      </c>
    </row>
    <row r="14" spans="1:5" ht="15.75">
      <c r="A14" s="30" t="s">
        <v>22</v>
      </c>
      <c r="B14" s="7" t="s">
        <v>51</v>
      </c>
      <c r="C14" s="31">
        <v>0</v>
      </c>
      <c r="D14" s="31">
        <v>0</v>
      </c>
      <c r="E14" s="31">
        <v>540</v>
      </c>
    </row>
    <row r="15" spans="1:6" s="33" customFormat="1" ht="15.75">
      <c r="A15" s="30" t="s">
        <v>24</v>
      </c>
      <c r="B15" s="7" t="s">
        <v>52</v>
      </c>
      <c r="C15" s="31">
        <v>250</v>
      </c>
      <c r="D15" s="31">
        <v>250</v>
      </c>
      <c r="E15" s="31">
        <v>244</v>
      </c>
      <c r="F15" s="35"/>
    </row>
    <row r="16" spans="1:5" ht="15.75">
      <c r="A16" s="32" t="s">
        <v>26</v>
      </c>
      <c r="B16" s="33" t="s">
        <v>53</v>
      </c>
      <c r="C16" s="34">
        <v>238565</v>
      </c>
      <c r="D16" s="34">
        <v>238565</v>
      </c>
      <c r="E16" s="34">
        <v>280910</v>
      </c>
    </row>
    <row r="17" spans="1:5" ht="15.75">
      <c r="A17" s="32" t="s">
        <v>28</v>
      </c>
      <c r="B17" s="33" t="s">
        <v>54</v>
      </c>
      <c r="C17" s="34">
        <v>21605</v>
      </c>
      <c r="D17" s="34">
        <v>46741</v>
      </c>
      <c r="E17" s="34">
        <v>46741</v>
      </c>
    </row>
    <row r="18" spans="1:5" ht="15.75">
      <c r="A18" s="30" t="s">
        <v>30</v>
      </c>
      <c r="B18" s="5" t="s">
        <v>55</v>
      </c>
      <c r="C18" s="31">
        <v>0</v>
      </c>
      <c r="D18" s="31">
        <v>11860</v>
      </c>
      <c r="E18" s="31">
        <v>11860</v>
      </c>
    </row>
    <row r="19" spans="1:5" ht="15.75">
      <c r="A19" s="30" t="s">
        <v>32</v>
      </c>
      <c r="B19" s="5" t="s">
        <v>56</v>
      </c>
      <c r="C19" s="31">
        <v>0</v>
      </c>
      <c r="D19" s="31">
        <v>20132</v>
      </c>
      <c r="E19" s="31">
        <v>20132</v>
      </c>
    </row>
    <row r="20" spans="1:6" s="33" customFormat="1" ht="15.75">
      <c r="A20" s="30" t="s">
        <v>57</v>
      </c>
      <c r="B20" s="7" t="s">
        <v>58</v>
      </c>
      <c r="C20" s="31"/>
      <c r="D20" s="31">
        <v>4314</v>
      </c>
      <c r="E20" s="31">
        <v>4314</v>
      </c>
      <c r="F20" s="35"/>
    </row>
    <row r="21" spans="1:5" ht="15.75">
      <c r="A21" s="30" t="s">
        <v>59</v>
      </c>
      <c r="B21" s="5" t="s">
        <v>60</v>
      </c>
      <c r="C21" s="31">
        <v>51921</v>
      </c>
      <c r="D21" s="31">
        <v>42068</v>
      </c>
      <c r="E21" s="31">
        <v>29809</v>
      </c>
    </row>
    <row r="22" spans="1:5" ht="15.75">
      <c r="A22" s="30" t="s">
        <v>61</v>
      </c>
      <c r="B22" s="5" t="s">
        <v>62</v>
      </c>
      <c r="C22" s="31">
        <v>0</v>
      </c>
      <c r="D22" s="31">
        <v>135</v>
      </c>
      <c r="E22" s="31">
        <v>135</v>
      </c>
    </row>
    <row r="23" spans="1:6" s="33" customFormat="1" ht="15.75">
      <c r="A23" s="30" t="s">
        <v>63</v>
      </c>
      <c r="B23" s="36" t="s">
        <v>64</v>
      </c>
      <c r="C23" s="31">
        <v>3076</v>
      </c>
      <c r="D23" s="31">
        <v>7671</v>
      </c>
      <c r="E23" s="31">
        <v>7671</v>
      </c>
      <c r="F23" s="35"/>
    </row>
    <row r="24" spans="1:5" ht="15.75">
      <c r="A24" s="30" t="s">
        <v>65</v>
      </c>
      <c r="B24" s="5" t="s">
        <v>66</v>
      </c>
      <c r="C24" s="31">
        <v>98143</v>
      </c>
      <c r="D24" s="31">
        <v>130438</v>
      </c>
      <c r="E24" s="31">
        <v>125782</v>
      </c>
    </row>
    <row r="25" spans="1:5" ht="15.75">
      <c r="A25" s="32" t="s">
        <v>67</v>
      </c>
      <c r="B25" s="33" t="s">
        <v>68</v>
      </c>
      <c r="C25" s="34">
        <v>418040</v>
      </c>
      <c r="D25" s="34">
        <v>515388</v>
      </c>
      <c r="E25" s="34">
        <v>543148</v>
      </c>
    </row>
    <row r="26" spans="1:5" ht="15.75">
      <c r="A26" s="30" t="s">
        <v>69</v>
      </c>
      <c r="B26" s="5" t="s">
        <v>70</v>
      </c>
      <c r="C26" s="31">
        <v>0</v>
      </c>
      <c r="D26" s="31">
        <v>1600</v>
      </c>
      <c r="E26" s="31">
        <v>1600</v>
      </c>
    </row>
    <row r="27" spans="1:6" s="33" customFormat="1" ht="15.75">
      <c r="A27" s="30" t="s">
        <v>71</v>
      </c>
      <c r="B27" s="5" t="s">
        <v>72</v>
      </c>
      <c r="C27" s="31">
        <v>0</v>
      </c>
      <c r="D27" s="31">
        <v>0</v>
      </c>
      <c r="E27" s="31">
        <v>120</v>
      </c>
      <c r="F27" s="35"/>
    </row>
    <row r="28" spans="1:5" ht="15.75">
      <c r="A28" s="32" t="s">
        <v>73</v>
      </c>
      <c r="B28" s="33" t="s">
        <v>74</v>
      </c>
      <c r="C28" s="34">
        <v>0</v>
      </c>
      <c r="D28" s="34">
        <v>1600</v>
      </c>
      <c r="E28" s="34">
        <v>1720</v>
      </c>
    </row>
    <row r="29" spans="1:5" ht="15.75">
      <c r="A29" s="30" t="s">
        <v>75</v>
      </c>
      <c r="B29" s="5" t="s">
        <v>76</v>
      </c>
      <c r="C29" s="31">
        <v>4800</v>
      </c>
      <c r="D29" s="31">
        <v>4800</v>
      </c>
      <c r="E29" s="31">
        <v>5071</v>
      </c>
    </row>
    <row r="30" spans="1:5" ht="15.75">
      <c r="A30" s="30" t="s">
        <v>77</v>
      </c>
      <c r="B30" s="5" t="s">
        <v>78</v>
      </c>
      <c r="C30" s="31">
        <v>0</v>
      </c>
      <c r="D30" s="31">
        <v>19</v>
      </c>
      <c r="E30" s="31">
        <v>19</v>
      </c>
    </row>
    <row r="31" spans="1:5" ht="15.75">
      <c r="A31" s="30" t="s">
        <v>79</v>
      </c>
      <c r="B31" s="5" t="s">
        <v>80</v>
      </c>
      <c r="C31" s="31">
        <v>1100</v>
      </c>
      <c r="D31" s="31">
        <v>1100</v>
      </c>
      <c r="E31" s="31">
        <v>1063</v>
      </c>
    </row>
    <row r="32" spans="1:5" ht="15.75">
      <c r="A32" s="30" t="s">
        <v>81</v>
      </c>
      <c r="B32" s="5" t="s">
        <v>82</v>
      </c>
      <c r="C32" s="31">
        <v>7956</v>
      </c>
      <c r="D32" s="31">
        <v>7956</v>
      </c>
      <c r="E32" s="31">
        <v>2440</v>
      </c>
    </row>
    <row r="33" spans="1:6" s="33" customFormat="1" ht="15.75">
      <c r="A33" s="30" t="s">
        <v>83</v>
      </c>
      <c r="B33" s="36" t="s">
        <v>84</v>
      </c>
      <c r="C33" s="31">
        <v>170</v>
      </c>
      <c r="D33" s="31">
        <v>170</v>
      </c>
      <c r="E33" s="31">
        <v>244</v>
      </c>
      <c r="F33" s="35"/>
    </row>
    <row r="34" spans="1:6" s="33" customFormat="1" ht="15.75">
      <c r="A34" s="30" t="s">
        <v>85</v>
      </c>
      <c r="B34" s="36" t="s">
        <v>86</v>
      </c>
      <c r="C34" s="31">
        <v>24729</v>
      </c>
      <c r="D34" s="31">
        <v>53983</v>
      </c>
      <c r="E34" s="31">
        <v>53983</v>
      </c>
      <c r="F34" s="35"/>
    </row>
    <row r="35" spans="1:5" ht="15.75">
      <c r="A35" s="32" t="s">
        <v>87</v>
      </c>
      <c r="B35" s="33" t="s">
        <v>88</v>
      </c>
      <c r="C35" s="34">
        <v>38755</v>
      </c>
      <c r="D35" s="34">
        <v>69628</v>
      </c>
      <c r="E35" s="34">
        <v>64540</v>
      </c>
    </row>
    <row r="36" spans="1:5" ht="15.75">
      <c r="A36" s="32" t="s">
        <v>89</v>
      </c>
      <c r="B36" s="33" t="s">
        <v>90</v>
      </c>
      <c r="C36" s="34">
        <v>456795</v>
      </c>
      <c r="D36" s="34">
        <v>585016</v>
      </c>
      <c r="E36" s="34">
        <v>607688</v>
      </c>
    </row>
    <row r="37" spans="1:5" ht="15.75">
      <c r="A37" s="33" t="s">
        <v>91</v>
      </c>
      <c r="B37" s="33" t="s">
        <v>92</v>
      </c>
      <c r="C37" s="34">
        <v>0</v>
      </c>
      <c r="D37" s="34">
        <v>0</v>
      </c>
      <c r="E37" s="34">
        <v>-895</v>
      </c>
    </row>
    <row r="38" spans="1:6" s="33" customFormat="1" ht="15.75">
      <c r="A38" s="33" t="s">
        <v>93</v>
      </c>
      <c r="B38" s="33" t="s">
        <v>94</v>
      </c>
      <c r="C38" s="34">
        <v>456795</v>
      </c>
      <c r="D38" s="34">
        <v>585016</v>
      </c>
      <c r="E38" s="34">
        <v>606793</v>
      </c>
      <c r="F38" s="35"/>
    </row>
    <row r="39" spans="3:6" s="33" customFormat="1" ht="15.75">
      <c r="C39" s="34"/>
      <c r="D39" s="34"/>
      <c r="E39" s="31"/>
      <c r="F39" s="35"/>
    </row>
    <row r="40" spans="3:6" s="33" customFormat="1" ht="15.75">
      <c r="C40" s="34"/>
      <c r="D40" s="34"/>
      <c r="E40" s="31"/>
      <c r="F40" s="35"/>
    </row>
    <row r="41" spans="1:5" ht="15.75">
      <c r="A41" s="26" t="s">
        <v>95</v>
      </c>
      <c r="C41" s="31"/>
      <c r="D41" s="31"/>
      <c r="E41" s="37"/>
    </row>
    <row r="42" spans="1:5" ht="15.75">
      <c r="A42" s="23" t="s">
        <v>96</v>
      </c>
      <c r="C42" s="31"/>
      <c r="D42" s="31"/>
      <c r="E42" s="37"/>
    </row>
    <row r="43" spans="1:5" ht="15.75">
      <c r="A43" s="7" t="s">
        <v>3</v>
      </c>
      <c r="B43" s="5" t="s">
        <v>97</v>
      </c>
      <c r="C43" s="31">
        <v>3830</v>
      </c>
      <c r="D43" s="31">
        <v>10764</v>
      </c>
      <c r="E43" s="31">
        <v>12007</v>
      </c>
    </row>
    <row r="44" spans="1:5" ht="15.75">
      <c r="A44" s="7" t="s">
        <v>7</v>
      </c>
      <c r="B44" s="5" t="s">
        <v>98</v>
      </c>
      <c r="C44" s="31">
        <v>238565</v>
      </c>
      <c r="D44" s="31">
        <v>238565</v>
      </c>
      <c r="E44" s="31">
        <v>280910</v>
      </c>
    </row>
    <row r="45" spans="1:5" ht="15.75">
      <c r="A45" s="7" t="s">
        <v>9</v>
      </c>
      <c r="B45" s="5" t="s">
        <v>99</v>
      </c>
      <c r="C45" s="31">
        <v>21605</v>
      </c>
      <c r="D45" s="31">
        <v>83047</v>
      </c>
      <c r="E45" s="31">
        <v>83047</v>
      </c>
    </row>
    <row r="46" spans="1:5" ht="15.75">
      <c r="A46" s="7" t="s">
        <v>11</v>
      </c>
      <c r="B46" s="5" t="s">
        <v>60</v>
      </c>
      <c r="C46" s="31">
        <v>51921</v>
      </c>
      <c r="D46" s="31">
        <v>42068</v>
      </c>
      <c r="E46" s="31">
        <v>29809</v>
      </c>
    </row>
    <row r="47" spans="1:5" ht="15.75">
      <c r="A47" s="7" t="s">
        <v>14</v>
      </c>
      <c r="B47" s="5" t="s">
        <v>62</v>
      </c>
      <c r="C47" s="31">
        <v>0</v>
      </c>
      <c r="D47" s="31">
        <v>135</v>
      </c>
      <c r="E47" s="31">
        <v>135</v>
      </c>
    </row>
    <row r="48" spans="1:5" ht="15.75">
      <c r="A48" s="7" t="s">
        <v>16</v>
      </c>
      <c r="B48" s="36" t="s">
        <v>64</v>
      </c>
      <c r="C48" s="31">
        <v>3076</v>
      </c>
      <c r="D48" s="31">
        <v>6713</v>
      </c>
      <c r="E48" s="31">
        <v>6713</v>
      </c>
    </row>
    <row r="49" spans="1:5" ht="15.75">
      <c r="A49" s="23" t="s">
        <v>48</v>
      </c>
      <c r="B49" s="33" t="s">
        <v>68</v>
      </c>
      <c r="C49" s="34">
        <v>318997</v>
      </c>
      <c r="D49" s="34">
        <v>381292</v>
      </c>
      <c r="E49" s="34">
        <v>412621</v>
      </c>
    </row>
    <row r="50" spans="1:5" ht="21" customHeight="1">
      <c r="A50" s="7" t="s">
        <v>20</v>
      </c>
      <c r="B50" s="5" t="s">
        <v>100</v>
      </c>
      <c r="C50" s="31">
        <v>4800</v>
      </c>
      <c r="D50" s="31">
        <v>4800</v>
      </c>
      <c r="E50" s="31">
        <v>5071</v>
      </c>
    </row>
    <row r="51" spans="1:5" ht="15.75">
      <c r="A51" s="7" t="s">
        <v>22</v>
      </c>
      <c r="B51" s="5" t="s">
        <v>101</v>
      </c>
      <c r="C51" s="31">
        <v>0</v>
      </c>
      <c r="D51" s="31">
        <v>19</v>
      </c>
      <c r="E51" s="31">
        <v>19</v>
      </c>
    </row>
    <row r="52" spans="1:5" ht="15.75">
      <c r="A52" s="7" t="s">
        <v>24</v>
      </c>
      <c r="B52" s="5" t="s">
        <v>102</v>
      </c>
      <c r="C52" s="31">
        <v>1100</v>
      </c>
      <c r="D52" s="31">
        <v>1100</v>
      </c>
      <c r="E52" s="31">
        <v>1183</v>
      </c>
    </row>
    <row r="53" spans="1:6" ht="15.75">
      <c r="A53" s="7" t="s">
        <v>26</v>
      </c>
      <c r="B53" s="5" t="s">
        <v>82</v>
      </c>
      <c r="C53" s="31">
        <v>7956</v>
      </c>
      <c r="D53" s="31">
        <v>7956</v>
      </c>
      <c r="E53" s="31">
        <v>2440</v>
      </c>
      <c r="F53" s="38"/>
    </row>
    <row r="54" spans="1:5" ht="15.75">
      <c r="A54" s="7" t="s">
        <v>28</v>
      </c>
      <c r="B54" s="5" t="s">
        <v>84</v>
      </c>
      <c r="C54" s="31">
        <v>170</v>
      </c>
      <c r="D54" s="31">
        <v>170</v>
      </c>
      <c r="E54" s="31">
        <v>244</v>
      </c>
    </row>
    <row r="55" spans="1:5" ht="15.75">
      <c r="A55" s="7" t="s">
        <v>30</v>
      </c>
      <c r="B55" s="5" t="s">
        <v>86</v>
      </c>
      <c r="C55" s="31">
        <v>24729</v>
      </c>
      <c r="D55" s="31">
        <v>53983</v>
      </c>
      <c r="E55" s="31">
        <v>53983</v>
      </c>
    </row>
    <row r="56" spans="1:5" ht="15.75">
      <c r="A56" s="23" t="s">
        <v>32</v>
      </c>
      <c r="B56" s="33" t="s">
        <v>88</v>
      </c>
      <c r="C56" s="34">
        <v>38755</v>
      </c>
      <c r="D56" s="34">
        <v>68028</v>
      </c>
      <c r="E56" s="34">
        <v>62940</v>
      </c>
    </row>
    <row r="57" spans="1:5" ht="15.75">
      <c r="A57" s="23" t="s">
        <v>57</v>
      </c>
      <c r="B57" s="33" t="s">
        <v>90</v>
      </c>
      <c r="C57" s="34">
        <v>357752</v>
      </c>
      <c r="D57" s="34">
        <v>449320</v>
      </c>
      <c r="E57" s="34">
        <v>475561</v>
      </c>
    </row>
    <row r="58" spans="1:5" ht="15.75">
      <c r="A58" s="23" t="s">
        <v>59</v>
      </c>
      <c r="B58" s="33" t="s">
        <v>92</v>
      </c>
      <c r="C58" s="34">
        <v>0</v>
      </c>
      <c r="D58" s="34">
        <v>0</v>
      </c>
      <c r="E58" s="34">
        <v>-895</v>
      </c>
    </row>
    <row r="59" spans="1:5" ht="15.75">
      <c r="A59" s="23" t="s">
        <v>61</v>
      </c>
      <c r="B59" s="33" t="s">
        <v>94</v>
      </c>
      <c r="C59" s="34">
        <v>357752</v>
      </c>
      <c r="D59" s="34">
        <v>449320</v>
      </c>
      <c r="E59" s="34">
        <v>474666</v>
      </c>
    </row>
    <row r="60" spans="1:5" ht="15.75">
      <c r="A60" s="23"/>
      <c r="B60" s="33"/>
      <c r="C60" s="34"/>
      <c r="D60" s="34"/>
      <c r="E60" s="34"/>
    </row>
    <row r="61" spans="1:5" ht="15.75">
      <c r="A61" s="23"/>
      <c r="C61" s="31"/>
      <c r="D61" s="31"/>
      <c r="E61" s="34"/>
    </row>
    <row r="62" spans="1:5" ht="15.75">
      <c r="A62" s="23" t="s">
        <v>103</v>
      </c>
      <c r="B62" s="33"/>
      <c r="C62" s="34"/>
      <c r="D62" s="34"/>
      <c r="E62" s="31"/>
    </row>
    <row r="63" spans="1:5" ht="15.75">
      <c r="A63" s="30" t="s">
        <v>3</v>
      </c>
      <c r="B63" s="5" t="s">
        <v>97</v>
      </c>
      <c r="C63" s="31">
        <v>600</v>
      </c>
      <c r="D63" s="31">
        <v>600</v>
      </c>
      <c r="E63" s="31">
        <v>720</v>
      </c>
    </row>
    <row r="64" spans="1:5" ht="15.75">
      <c r="A64" s="30" t="s">
        <v>7</v>
      </c>
      <c r="B64" s="36" t="s">
        <v>64</v>
      </c>
      <c r="C64" s="31">
        <v>0</v>
      </c>
      <c r="D64" s="31">
        <v>745</v>
      </c>
      <c r="E64" s="31">
        <v>745</v>
      </c>
    </row>
    <row r="65" spans="1:5" ht="15.75">
      <c r="A65" s="30" t="s">
        <v>9</v>
      </c>
      <c r="B65" s="5" t="s">
        <v>66</v>
      </c>
      <c r="C65" s="31">
        <v>76188</v>
      </c>
      <c r="D65" s="31">
        <v>77610</v>
      </c>
      <c r="E65" s="31">
        <v>75984</v>
      </c>
    </row>
    <row r="66" spans="1:5" ht="15.75">
      <c r="A66" s="32" t="s">
        <v>11</v>
      </c>
      <c r="B66" s="33" t="s">
        <v>68</v>
      </c>
      <c r="C66" s="34">
        <v>76788</v>
      </c>
      <c r="D66" s="34">
        <v>78955</v>
      </c>
      <c r="E66" s="34">
        <v>77449</v>
      </c>
    </row>
    <row r="67" spans="1:5" ht="15.75">
      <c r="A67" s="30" t="s">
        <v>14</v>
      </c>
      <c r="B67" s="5" t="s">
        <v>104</v>
      </c>
      <c r="C67" s="31">
        <v>0</v>
      </c>
      <c r="D67" s="31">
        <v>1600</v>
      </c>
      <c r="E67" s="31">
        <v>1600</v>
      </c>
    </row>
    <row r="68" spans="1:5" ht="15.75">
      <c r="A68" s="32" t="s">
        <v>16</v>
      </c>
      <c r="B68" s="33" t="s">
        <v>88</v>
      </c>
      <c r="C68" s="34">
        <v>0</v>
      </c>
      <c r="D68" s="34">
        <v>1600</v>
      </c>
      <c r="E68" s="34">
        <v>1600</v>
      </c>
    </row>
    <row r="69" spans="1:5" ht="15.75">
      <c r="A69" s="32" t="s">
        <v>48</v>
      </c>
      <c r="B69" s="33" t="s">
        <v>90</v>
      </c>
      <c r="C69" s="34">
        <v>76788</v>
      </c>
      <c r="D69" s="34">
        <v>80555</v>
      </c>
      <c r="E69" s="34">
        <v>79049</v>
      </c>
    </row>
    <row r="70" spans="1:5" ht="15.75">
      <c r="A70" s="32" t="s">
        <v>20</v>
      </c>
      <c r="B70" s="33" t="s">
        <v>92</v>
      </c>
      <c r="C70" s="34">
        <v>0</v>
      </c>
      <c r="D70" s="34">
        <v>0</v>
      </c>
      <c r="E70" s="31">
        <v>0</v>
      </c>
    </row>
    <row r="71" spans="1:5" ht="15.75">
      <c r="A71" s="32" t="s">
        <v>22</v>
      </c>
      <c r="B71" s="33" t="s">
        <v>94</v>
      </c>
      <c r="C71" s="34">
        <v>76788</v>
      </c>
      <c r="D71" s="34">
        <v>80555</v>
      </c>
      <c r="E71" s="34">
        <v>79049</v>
      </c>
    </row>
    <row r="72" spans="1:5" ht="15.75">
      <c r="A72" s="32"/>
      <c r="B72" s="33"/>
      <c r="C72" s="34"/>
      <c r="D72" s="34"/>
      <c r="E72" s="31"/>
    </row>
    <row r="73" spans="3:5" ht="15.75">
      <c r="C73" s="31"/>
      <c r="D73" s="31"/>
      <c r="E73" s="31"/>
    </row>
    <row r="74" spans="1:5" ht="15.75">
      <c r="A74" s="23" t="s">
        <v>105</v>
      </c>
      <c r="B74" s="33"/>
      <c r="C74" s="34"/>
      <c r="D74" s="34"/>
      <c r="E74" s="34"/>
    </row>
    <row r="75" spans="1:5" ht="15.75">
      <c r="A75" s="30" t="s">
        <v>3</v>
      </c>
      <c r="B75" s="5" t="s">
        <v>97</v>
      </c>
      <c r="C75" s="31">
        <v>300</v>
      </c>
      <c r="D75" s="31">
        <v>300</v>
      </c>
      <c r="E75" s="31">
        <v>633</v>
      </c>
    </row>
    <row r="76" spans="1:6" s="33" customFormat="1" ht="15.75" customHeight="1">
      <c r="A76" s="30" t="s">
        <v>7</v>
      </c>
      <c r="B76" s="36" t="s">
        <v>64</v>
      </c>
      <c r="C76" s="31"/>
      <c r="D76" s="31">
        <v>213</v>
      </c>
      <c r="E76" s="31">
        <v>213</v>
      </c>
      <c r="F76" s="35"/>
    </row>
    <row r="77" spans="1:6" s="33" customFormat="1" ht="15.75">
      <c r="A77" s="30" t="s">
        <v>9</v>
      </c>
      <c r="B77" s="5" t="s">
        <v>66</v>
      </c>
      <c r="C77" s="31">
        <v>21955</v>
      </c>
      <c r="D77" s="31">
        <v>22230</v>
      </c>
      <c r="E77" s="31">
        <v>19505</v>
      </c>
      <c r="F77" s="35"/>
    </row>
    <row r="78" spans="1:5" ht="15.75">
      <c r="A78" s="32" t="s">
        <v>11</v>
      </c>
      <c r="B78" s="33" t="s">
        <v>68</v>
      </c>
      <c r="C78" s="34">
        <v>22255</v>
      </c>
      <c r="D78" s="34">
        <v>22743</v>
      </c>
      <c r="E78" s="34">
        <v>20351</v>
      </c>
    </row>
    <row r="79" spans="1:5" ht="15.75">
      <c r="A79" s="32" t="s">
        <v>14</v>
      </c>
      <c r="B79" s="33" t="s">
        <v>88</v>
      </c>
      <c r="C79" s="34">
        <v>0</v>
      </c>
      <c r="D79" s="34">
        <v>0</v>
      </c>
      <c r="E79" s="34">
        <v>0</v>
      </c>
    </row>
    <row r="80" spans="1:5" ht="15.75">
      <c r="A80" s="32" t="s">
        <v>16</v>
      </c>
      <c r="B80" s="33" t="s">
        <v>90</v>
      </c>
      <c r="C80" s="34">
        <v>22255</v>
      </c>
      <c r="D80" s="34">
        <v>22743</v>
      </c>
      <c r="E80" s="34">
        <v>20351</v>
      </c>
    </row>
    <row r="81" spans="1:5" ht="15.75">
      <c r="A81" s="32" t="s">
        <v>48</v>
      </c>
      <c r="B81" s="33" t="s">
        <v>92</v>
      </c>
      <c r="C81" s="34">
        <v>0</v>
      </c>
      <c r="D81" s="34">
        <v>0</v>
      </c>
      <c r="E81" s="34">
        <v>0</v>
      </c>
    </row>
    <row r="82" spans="1:5" ht="15.75">
      <c r="A82" s="32" t="s">
        <v>20</v>
      </c>
      <c r="B82" s="33" t="s">
        <v>94</v>
      </c>
      <c r="C82" s="34">
        <v>22255</v>
      </c>
      <c r="D82" s="34">
        <v>22743</v>
      </c>
      <c r="E82" s="34">
        <v>20351</v>
      </c>
    </row>
    <row r="83" spans="1:5" ht="15.75">
      <c r="A83" s="32"/>
      <c r="B83" s="33"/>
      <c r="C83" s="34"/>
      <c r="D83" s="34"/>
      <c r="E83" s="31"/>
    </row>
    <row r="84" spans="4:5" ht="15.75">
      <c r="D84" s="31"/>
      <c r="E84" s="31"/>
    </row>
    <row r="85" spans="1:5" ht="15.75">
      <c r="A85" s="23" t="s">
        <v>106</v>
      </c>
      <c r="D85" s="31"/>
      <c r="E85" s="31"/>
    </row>
    <row r="86" spans="1:6" s="33" customFormat="1" ht="15.75">
      <c r="A86" s="30" t="s">
        <v>3</v>
      </c>
      <c r="B86" s="5" t="s">
        <v>97</v>
      </c>
      <c r="C86" s="34">
        <v>0</v>
      </c>
      <c r="D86" s="31">
        <v>1800</v>
      </c>
      <c r="E86" s="31">
        <v>2434</v>
      </c>
      <c r="F86" s="35"/>
    </row>
    <row r="87" spans="1:5" ht="15.75">
      <c r="A87" s="30" t="s">
        <v>7</v>
      </c>
      <c r="B87" s="5" t="s">
        <v>66</v>
      </c>
      <c r="C87" s="34"/>
      <c r="D87" s="31">
        <v>30598</v>
      </c>
      <c r="E87" s="31">
        <v>30293</v>
      </c>
    </row>
    <row r="88" spans="1:5" ht="15.75">
      <c r="A88" s="32" t="s">
        <v>9</v>
      </c>
      <c r="B88" s="33" t="s">
        <v>107</v>
      </c>
      <c r="C88" s="34">
        <v>0</v>
      </c>
      <c r="D88" s="34">
        <v>32398</v>
      </c>
      <c r="E88" s="34">
        <v>32727</v>
      </c>
    </row>
    <row r="89" spans="1:5" ht="15.75">
      <c r="A89" s="32" t="s">
        <v>11</v>
      </c>
      <c r="B89" s="33" t="s">
        <v>108</v>
      </c>
      <c r="C89" s="34">
        <v>0</v>
      </c>
      <c r="D89" s="34">
        <v>0</v>
      </c>
      <c r="E89" s="31"/>
    </row>
    <row r="90" spans="1:5" ht="15.75">
      <c r="A90" s="32" t="s">
        <v>14</v>
      </c>
      <c r="B90" s="33" t="s">
        <v>90</v>
      </c>
      <c r="C90" s="34">
        <v>0</v>
      </c>
      <c r="D90" s="34">
        <v>32398</v>
      </c>
      <c r="E90" s="34">
        <v>32727</v>
      </c>
    </row>
    <row r="91" spans="1:5" ht="15.75">
      <c r="A91" s="32" t="s">
        <v>16</v>
      </c>
      <c r="B91" s="33" t="s">
        <v>92</v>
      </c>
      <c r="C91" s="34">
        <v>0</v>
      </c>
      <c r="D91" s="34">
        <v>0</v>
      </c>
      <c r="E91" s="34">
        <v>0</v>
      </c>
    </row>
    <row r="92" spans="1:5" ht="15.75">
      <c r="A92" s="32" t="s">
        <v>48</v>
      </c>
      <c r="B92" s="33" t="s">
        <v>94</v>
      </c>
      <c r="C92" s="34">
        <v>0</v>
      </c>
      <c r="D92" s="34">
        <v>32398</v>
      </c>
      <c r="E92" s="34">
        <v>32727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  <rowBreaks count="1" manualBreakCount="1">
    <brk id="4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">
      <selection activeCell="E1" sqref="E1"/>
    </sheetView>
  </sheetViews>
  <sheetFormatPr defaultColWidth="9.140625" defaultRowHeight="12.75"/>
  <cols>
    <col min="1" max="1" width="4.7109375" style="0" customWidth="1"/>
    <col min="2" max="2" width="68.7109375" style="0" customWidth="1"/>
    <col min="3" max="3" width="17.140625" style="0" customWidth="1"/>
    <col min="4" max="4" width="17.421875" style="0" customWidth="1"/>
    <col min="5" max="5" width="13.140625" style="0" customWidth="1"/>
  </cols>
  <sheetData>
    <row r="1" spans="1:5" ht="17.25">
      <c r="A1" s="39"/>
      <c r="B1" s="7"/>
      <c r="C1" s="40"/>
      <c r="D1" s="58"/>
      <c r="E1" s="42" t="s">
        <v>673</v>
      </c>
    </row>
    <row r="2" spans="1:5" ht="15.75">
      <c r="A2" s="39"/>
      <c r="B2" s="7"/>
      <c r="C2" s="40"/>
      <c r="D2" s="58"/>
      <c r="E2" s="7"/>
    </row>
    <row r="3" spans="1:5" ht="15.75">
      <c r="A3" s="39"/>
      <c r="B3" s="23" t="str">
        <f>tartalom!B13</f>
        <v>Társadalom-, szociálpolitikai és egyéb juttatás, támogatás</v>
      </c>
      <c r="C3" s="43"/>
      <c r="D3" s="58"/>
      <c r="E3" s="7"/>
    </row>
    <row r="4" spans="1:5" ht="15.75">
      <c r="A4" s="39"/>
      <c r="B4" s="23" t="str">
        <f>tartalom!B14</f>
        <v>Ellátottak pénzbeli juttatásai</v>
      </c>
      <c r="C4" s="43"/>
      <c r="D4" s="58"/>
      <c r="E4" s="7"/>
    </row>
    <row r="5" spans="1:5" ht="15.75">
      <c r="A5" s="39"/>
      <c r="B5" s="23"/>
      <c r="C5" s="43"/>
      <c r="D5" s="25" t="s">
        <v>110</v>
      </c>
      <c r="E5" s="8" t="s">
        <v>37</v>
      </c>
    </row>
    <row r="6" spans="1:5" ht="38.25">
      <c r="A6" s="39"/>
      <c r="B6" s="7"/>
      <c r="C6" s="27" t="s">
        <v>39</v>
      </c>
      <c r="D6" s="28" t="s">
        <v>138</v>
      </c>
      <c r="E6" s="51" t="s">
        <v>41</v>
      </c>
    </row>
    <row r="7" spans="1:5" ht="15.75">
      <c r="A7" s="39" t="s">
        <v>3</v>
      </c>
      <c r="B7" s="5" t="s">
        <v>674</v>
      </c>
      <c r="C7" s="58">
        <v>4950</v>
      </c>
      <c r="D7" s="58">
        <v>4950</v>
      </c>
      <c r="E7" s="58">
        <v>4850</v>
      </c>
    </row>
    <row r="8" spans="1:5" ht="15.75">
      <c r="A8" s="39" t="s">
        <v>14</v>
      </c>
      <c r="B8" s="5" t="s">
        <v>675</v>
      </c>
      <c r="C8" s="58">
        <v>13680</v>
      </c>
      <c r="D8" s="58">
        <v>13522</v>
      </c>
      <c r="E8" s="58">
        <v>13436</v>
      </c>
    </row>
    <row r="9" spans="1:5" ht="15.75">
      <c r="A9" s="39" t="s">
        <v>48</v>
      </c>
      <c r="B9" s="5" t="s">
        <v>676</v>
      </c>
      <c r="C9" s="58">
        <v>156</v>
      </c>
      <c r="D9" s="58">
        <v>156</v>
      </c>
      <c r="E9" s="58">
        <v>155</v>
      </c>
    </row>
    <row r="10" spans="1:5" ht="15.75">
      <c r="A10" s="39" t="s">
        <v>20</v>
      </c>
      <c r="B10" s="5" t="s">
        <v>447</v>
      </c>
      <c r="C10" s="58">
        <v>5676</v>
      </c>
      <c r="D10" s="58">
        <v>5133</v>
      </c>
      <c r="E10" s="58">
        <v>4977</v>
      </c>
    </row>
    <row r="11" spans="1:5" ht="31.5">
      <c r="A11" s="39" t="s">
        <v>22</v>
      </c>
      <c r="B11" s="5" t="s">
        <v>448</v>
      </c>
      <c r="C11" s="58">
        <v>0</v>
      </c>
      <c r="D11" s="58">
        <v>0</v>
      </c>
      <c r="E11" s="58">
        <v>0</v>
      </c>
    </row>
    <row r="12" spans="1:5" ht="47.25">
      <c r="A12" s="39" t="s">
        <v>24</v>
      </c>
      <c r="B12" s="5" t="s">
        <v>677</v>
      </c>
      <c r="C12" s="58">
        <v>0</v>
      </c>
      <c r="D12" s="58">
        <v>0</v>
      </c>
      <c r="E12" s="58">
        <v>0</v>
      </c>
    </row>
    <row r="13" spans="1:5" ht="15.75">
      <c r="A13" s="39" t="s">
        <v>26</v>
      </c>
      <c r="B13" s="5" t="s">
        <v>678</v>
      </c>
      <c r="C13" s="58">
        <v>0</v>
      </c>
      <c r="D13" s="58">
        <v>0</v>
      </c>
      <c r="E13" s="58">
        <v>0</v>
      </c>
    </row>
    <row r="14" spans="1:5" ht="15.75">
      <c r="A14" s="39" t="s">
        <v>28</v>
      </c>
      <c r="B14" s="5" t="s">
        <v>451</v>
      </c>
      <c r="C14" s="58">
        <v>531</v>
      </c>
      <c r="D14" s="58">
        <v>591</v>
      </c>
      <c r="E14" s="58">
        <v>590</v>
      </c>
    </row>
    <row r="15" spans="1:5" ht="15.75">
      <c r="A15" s="39" t="s">
        <v>30</v>
      </c>
      <c r="B15" s="5" t="s">
        <v>452</v>
      </c>
      <c r="C15" s="58">
        <v>3600</v>
      </c>
      <c r="D15" s="58">
        <v>4083</v>
      </c>
      <c r="E15" s="58">
        <v>4082</v>
      </c>
    </row>
    <row r="16" spans="1:5" ht="15.75">
      <c r="A16" s="39" t="s">
        <v>32</v>
      </c>
      <c r="B16" s="5" t="s">
        <v>453</v>
      </c>
      <c r="C16" s="58">
        <v>1750</v>
      </c>
      <c r="D16" s="58">
        <v>1750</v>
      </c>
      <c r="E16" s="58">
        <v>1726</v>
      </c>
    </row>
    <row r="17" spans="1:5" ht="15.75">
      <c r="A17" s="39" t="s">
        <v>57</v>
      </c>
      <c r="B17" s="5" t="s">
        <v>454</v>
      </c>
      <c r="C17" s="58">
        <v>300</v>
      </c>
      <c r="D17" s="58">
        <v>300</v>
      </c>
      <c r="E17" s="58">
        <v>290</v>
      </c>
    </row>
    <row r="18" spans="1:5" ht="31.5">
      <c r="A18" s="39" t="s">
        <v>59</v>
      </c>
      <c r="B18" s="5" t="s">
        <v>456</v>
      </c>
      <c r="C18" s="58">
        <v>0</v>
      </c>
      <c r="D18" s="58">
        <v>1398</v>
      </c>
      <c r="E18" s="58">
        <v>1392</v>
      </c>
    </row>
    <row r="19" spans="1:5" ht="31.5">
      <c r="A19" s="39" t="s">
        <v>61</v>
      </c>
      <c r="B19" s="5" t="s">
        <v>457</v>
      </c>
      <c r="C19" s="58">
        <v>0</v>
      </c>
      <c r="D19" s="58">
        <v>0</v>
      </c>
      <c r="E19" s="58">
        <v>0</v>
      </c>
    </row>
    <row r="20" spans="1:5" ht="15.75">
      <c r="A20" s="39" t="s">
        <v>63</v>
      </c>
      <c r="B20" s="5" t="s">
        <v>679</v>
      </c>
      <c r="C20" s="58">
        <v>40</v>
      </c>
      <c r="D20" s="58">
        <v>40</v>
      </c>
      <c r="E20" s="58">
        <v>10</v>
      </c>
    </row>
    <row r="21" spans="1:5" ht="15.75">
      <c r="A21" s="39" t="s">
        <v>65</v>
      </c>
      <c r="B21" s="5" t="s">
        <v>458</v>
      </c>
      <c r="C21" s="58">
        <v>50</v>
      </c>
      <c r="D21" s="58">
        <v>50</v>
      </c>
      <c r="E21" s="58">
        <v>0</v>
      </c>
    </row>
    <row r="22" spans="1:5" ht="15.75">
      <c r="A22" s="39" t="s">
        <v>67</v>
      </c>
      <c r="B22" s="5" t="s">
        <v>459</v>
      </c>
      <c r="C22" s="58">
        <v>0</v>
      </c>
      <c r="D22" s="58">
        <v>0</v>
      </c>
      <c r="E22" s="58"/>
    </row>
    <row r="23" spans="1:5" ht="31.5">
      <c r="A23" s="48" t="s">
        <v>69</v>
      </c>
      <c r="B23" s="33" t="s">
        <v>680</v>
      </c>
      <c r="C23" s="63">
        <v>30733</v>
      </c>
      <c r="D23" s="63">
        <v>31973</v>
      </c>
      <c r="E23" s="63">
        <v>31508</v>
      </c>
    </row>
    <row r="24" spans="1:5" ht="15.75">
      <c r="A24" s="39" t="s">
        <v>71</v>
      </c>
      <c r="B24" s="5" t="s">
        <v>681</v>
      </c>
      <c r="C24" s="58">
        <v>0</v>
      </c>
      <c r="D24" s="58">
        <v>0</v>
      </c>
      <c r="E24" s="58">
        <v>0</v>
      </c>
    </row>
    <row r="25" spans="1:5" ht="15.75">
      <c r="A25" s="39" t="s">
        <v>73</v>
      </c>
      <c r="B25" s="5" t="s">
        <v>682</v>
      </c>
      <c r="C25" s="58">
        <v>0</v>
      </c>
      <c r="D25" s="58">
        <v>0</v>
      </c>
      <c r="E25" s="58">
        <v>0</v>
      </c>
    </row>
    <row r="26" spans="1:5" ht="31.5">
      <c r="A26" s="39" t="s">
        <v>75</v>
      </c>
      <c r="B26" s="5" t="s">
        <v>462</v>
      </c>
      <c r="C26" s="58">
        <v>0</v>
      </c>
      <c r="D26" s="58">
        <v>0</v>
      </c>
      <c r="E26" s="58">
        <v>0</v>
      </c>
    </row>
    <row r="27" spans="1:5" ht="15.75">
      <c r="A27" s="39" t="s">
        <v>77</v>
      </c>
      <c r="B27" s="5" t="s">
        <v>683</v>
      </c>
      <c r="C27" s="58">
        <v>350</v>
      </c>
      <c r="D27" s="58">
        <v>943</v>
      </c>
      <c r="E27" s="58">
        <v>943</v>
      </c>
    </row>
    <row r="28" spans="1:5" ht="15.75">
      <c r="A28" s="39" t="s">
        <v>79</v>
      </c>
      <c r="B28" s="5" t="s">
        <v>684</v>
      </c>
      <c r="C28" s="58">
        <v>0</v>
      </c>
      <c r="D28" s="58">
        <v>0</v>
      </c>
      <c r="E28" s="58">
        <v>0</v>
      </c>
    </row>
    <row r="29" spans="1:5" ht="15.75">
      <c r="A29" s="39" t="s">
        <v>81</v>
      </c>
      <c r="B29" s="5" t="s">
        <v>465</v>
      </c>
      <c r="C29" s="58">
        <v>150</v>
      </c>
      <c r="D29" s="58">
        <v>0</v>
      </c>
      <c r="E29" s="58">
        <v>0</v>
      </c>
    </row>
    <row r="30" spans="1:5" ht="15.75">
      <c r="A30" s="39" t="s">
        <v>83</v>
      </c>
      <c r="B30" s="5" t="s">
        <v>466</v>
      </c>
      <c r="C30" s="58">
        <v>1200</v>
      </c>
      <c r="D30" s="58">
        <v>1200</v>
      </c>
      <c r="E30" s="58">
        <v>1056</v>
      </c>
    </row>
    <row r="31" spans="1:5" ht="31.5">
      <c r="A31" s="39" t="s">
        <v>85</v>
      </c>
      <c r="B31" s="5" t="s">
        <v>467</v>
      </c>
      <c r="C31" s="188">
        <v>0</v>
      </c>
      <c r="D31" s="188">
        <v>0</v>
      </c>
      <c r="E31" s="58">
        <v>0</v>
      </c>
    </row>
    <row r="32" spans="1:5" ht="15.75">
      <c r="A32" s="39" t="s">
        <v>87</v>
      </c>
      <c r="B32" s="5" t="s">
        <v>468</v>
      </c>
      <c r="C32" s="58">
        <v>0</v>
      </c>
      <c r="D32" s="58">
        <v>0</v>
      </c>
      <c r="E32" s="58">
        <v>0</v>
      </c>
    </row>
    <row r="33" spans="1:5" ht="15.75">
      <c r="A33" s="39" t="s">
        <v>89</v>
      </c>
      <c r="B33" s="5" t="s">
        <v>469</v>
      </c>
      <c r="C33" s="58">
        <v>0</v>
      </c>
      <c r="D33" s="58">
        <v>0</v>
      </c>
      <c r="E33" s="58">
        <v>0</v>
      </c>
    </row>
    <row r="34" spans="1:5" ht="15.75">
      <c r="A34" s="39" t="s">
        <v>91</v>
      </c>
      <c r="B34" s="5" t="s">
        <v>685</v>
      </c>
      <c r="C34" s="58">
        <v>1300</v>
      </c>
      <c r="D34" s="58">
        <v>0</v>
      </c>
      <c r="E34" s="58">
        <v>0</v>
      </c>
    </row>
    <row r="35" spans="1:5" ht="15.75">
      <c r="A35" s="39" t="s">
        <v>93</v>
      </c>
      <c r="B35" s="5" t="s">
        <v>686</v>
      </c>
      <c r="C35" s="58">
        <v>0</v>
      </c>
      <c r="D35" s="58">
        <v>0</v>
      </c>
      <c r="E35" s="58">
        <v>0</v>
      </c>
    </row>
    <row r="36" spans="1:5" ht="15.75">
      <c r="A36" s="48" t="s">
        <v>474</v>
      </c>
      <c r="B36" s="33" t="s">
        <v>687</v>
      </c>
      <c r="C36" s="63">
        <v>3000</v>
      </c>
      <c r="D36" s="63">
        <v>2143</v>
      </c>
      <c r="E36" s="63">
        <v>1999</v>
      </c>
    </row>
    <row r="37" spans="1:5" ht="31.5">
      <c r="A37" s="48" t="s">
        <v>476</v>
      </c>
      <c r="B37" s="33" t="s">
        <v>688</v>
      </c>
      <c r="C37" s="63">
        <v>33733</v>
      </c>
      <c r="D37" s="63">
        <v>34116</v>
      </c>
      <c r="E37" s="63">
        <v>33507</v>
      </c>
    </row>
    <row r="38" spans="1:5" ht="31.5">
      <c r="A38" s="48" t="s">
        <v>478</v>
      </c>
      <c r="B38" s="5" t="s">
        <v>689</v>
      </c>
      <c r="C38" s="63">
        <v>3500</v>
      </c>
      <c r="D38" s="63">
        <v>4634</v>
      </c>
      <c r="E38" s="63">
        <v>4487</v>
      </c>
    </row>
    <row r="39" spans="1:5" ht="31.5">
      <c r="A39" s="48" t="s">
        <v>480</v>
      </c>
      <c r="B39" s="5" t="s">
        <v>690</v>
      </c>
      <c r="C39" s="63">
        <v>0</v>
      </c>
      <c r="D39" s="63">
        <v>0</v>
      </c>
      <c r="E39" s="58"/>
    </row>
    <row r="40" spans="1:5" ht="15.75">
      <c r="A40" s="48" t="s">
        <v>482</v>
      </c>
      <c r="B40" s="33" t="s">
        <v>691</v>
      </c>
      <c r="C40" s="63">
        <v>37233</v>
      </c>
      <c r="D40" s="63">
        <v>38750</v>
      </c>
      <c r="E40" s="63">
        <v>37994</v>
      </c>
    </row>
    <row r="41" spans="1:5" ht="15.75">
      <c r="A41" s="48" t="s">
        <v>484</v>
      </c>
      <c r="B41" s="92" t="s">
        <v>475</v>
      </c>
      <c r="C41" s="63">
        <v>120</v>
      </c>
      <c r="D41" s="63">
        <v>120</v>
      </c>
      <c r="E41" s="63">
        <v>120</v>
      </c>
    </row>
    <row r="42" spans="1:5" ht="15.75">
      <c r="A42" s="48" t="s">
        <v>486</v>
      </c>
      <c r="B42" s="146" t="s">
        <v>692</v>
      </c>
      <c r="C42" s="63">
        <v>37353</v>
      </c>
      <c r="D42" s="63">
        <v>38870</v>
      </c>
      <c r="E42" s="63">
        <v>38114</v>
      </c>
    </row>
    <row r="43" spans="1:5" ht="15.75">
      <c r="A43" s="39" t="s">
        <v>488</v>
      </c>
      <c r="B43" s="145" t="s">
        <v>479</v>
      </c>
      <c r="C43" s="58">
        <v>0</v>
      </c>
      <c r="D43" s="58">
        <v>0</v>
      </c>
      <c r="E43" s="58">
        <v>0</v>
      </c>
    </row>
    <row r="44" spans="1:5" ht="15.75">
      <c r="A44" s="39" t="s">
        <v>693</v>
      </c>
      <c r="B44" s="145" t="s">
        <v>481</v>
      </c>
      <c r="C44" s="58">
        <v>0</v>
      </c>
      <c r="D44" s="58">
        <v>0</v>
      </c>
      <c r="E44" s="58">
        <v>0</v>
      </c>
    </row>
    <row r="45" spans="1:5" ht="15.75">
      <c r="A45" s="39" t="s">
        <v>694</v>
      </c>
      <c r="B45" s="145" t="s">
        <v>483</v>
      </c>
      <c r="C45" s="58">
        <v>0</v>
      </c>
      <c r="D45" s="58">
        <v>0</v>
      </c>
      <c r="E45" s="63">
        <v>0</v>
      </c>
    </row>
    <row r="46" spans="1:5" ht="15.75">
      <c r="A46" s="39" t="s">
        <v>695</v>
      </c>
      <c r="B46" s="145" t="s">
        <v>485</v>
      </c>
      <c r="C46" s="58">
        <v>800</v>
      </c>
      <c r="D46" s="58">
        <v>0</v>
      </c>
      <c r="E46" s="63">
        <v>0</v>
      </c>
    </row>
    <row r="47" spans="1:5" ht="15.75">
      <c r="A47" s="39" t="s">
        <v>696</v>
      </c>
      <c r="B47" s="145" t="s">
        <v>487</v>
      </c>
      <c r="C47" s="58">
        <v>200</v>
      </c>
      <c r="D47" s="58">
        <v>0</v>
      </c>
      <c r="E47" s="58">
        <v>0</v>
      </c>
    </row>
    <row r="48" spans="1:5" ht="15.75">
      <c r="A48" s="48" t="s">
        <v>697</v>
      </c>
      <c r="B48" s="92" t="s">
        <v>489</v>
      </c>
      <c r="C48" s="63">
        <v>1000</v>
      </c>
      <c r="D48" s="63">
        <v>0</v>
      </c>
      <c r="E48" s="58"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rowBreaks count="1" manualBreakCount="1">
    <brk id="4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workbookViewId="0" topLeftCell="A94">
      <selection activeCell="B128" sqref="B128"/>
    </sheetView>
  </sheetViews>
  <sheetFormatPr defaultColWidth="9.140625" defaultRowHeight="12.75"/>
  <cols>
    <col min="1" max="1" width="4.7109375" style="1" customWidth="1"/>
    <col min="2" max="2" width="66.7109375" style="1" customWidth="1"/>
    <col min="3" max="3" width="16.7109375" style="133" customWidth="1"/>
    <col min="4" max="4" width="15.00390625" style="133" customWidth="1"/>
    <col min="5" max="5" width="14.8515625" style="119" customWidth="1"/>
    <col min="6" max="6" width="9.140625" style="1" customWidth="1"/>
    <col min="7" max="7" width="11.421875" style="1" customWidth="1"/>
    <col min="8" max="16384" width="9.140625" style="1" customWidth="1"/>
  </cols>
  <sheetData>
    <row r="1" s="1" customFormat="1" ht="15.75">
      <c r="E1" s="103" t="s">
        <v>698</v>
      </c>
    </row>
    <row r="2" ht="15.75">
      <c r="E2" s="137" t="s">
        <v>699</v>
      </c>
    </row>
    <row r="4" spans="2:8" ht="15.75">
      <c r="B4" s="62" t="e">
        <f>tartalom!#REF!</f>
        <v>#REF!</v>
      </c>
      <c r="C4" s="141"/>
      <c r="D4" s="141"/>
      <c r="H4" s="2"/>
    </row>
    <row r="5" spans="2:5" ht="15.75">
      <c r="B5" s="62"/>
      <c r="C5" s="141"/>
      <c r="D5" s="141"/>
      <c r="E5" s="79" t="s">
        <v>37</v>
      </c>
    </row>
    <row r="6" spans="3:5" ht="25.5">
      <c r="C6" s="27" t="s">
        <v>111</v>
      </c>
      <c r="D6" s="28" t="s">
        <v>40</v>
      </c>
      <c r="E6" s="51" t="s">
        <v>113</v>
      </c>
    </row>
    <row r="7" ht="15.75">
      <c r="A7" s="62" t="s">
        <v>700</v>
      </c>
    </row>
    <row r="8" spans="1:5" ht="15.75">
      <c r="A8" s="5" t="s">
        <v>3</v>
      </c>
      <c r="B8" s="5" t="s">
        <v>97</v>
      </c>
      <c r="C8" s="37">
        <v>7600</v>
      </c>
      <c r="D8" s="97">
        <v>8975</v>
      </c>
      <c r="E8" s="119" t="e">
        <f>1bevétel!#REF!</f>
        <v>#REF!</v>
      </c>
    </row>
    <row r="9" spans="1:5" ht="15.75">
      <c r="A9" s="5" t="s">
        <v>7</v>
      </c>
      <c r="B9" s="5" t="s">
        <v>343</v>
      </c>
      <c r="C9" s="37">
        <v>113667</v>
      </c>
      <c r="D9" s="97">
        <v>198520</v>
      </c>
      <c r="E9" s="119">
        <f>1bevétel!D41</f>
        <v>0</v>
      </c>
    </row>
    <row r="10" spans="1:5" ht="15.75">
      <c r="A10" s="5" t="s">
        <v>9</v>
      </c>
      <c r="B10" s="5" t="s">
        <v>348</v>
      </c>
      <c r="C10" s="37">
        <v>35272</v>
      </c>
      <c r="D10" s="97">
        <v>23810</v>
      </c>
      <c r="E10" s="119">
        <f>1bevétel!D42-33365-3861-59717-1</f>
        <v>-96944</v>
      </c>
    </row>
    <row r="11" spans="1:5" ht="15.75">
      <c r="A11" s="5" t="s">
        <v>11</v>
      </c>
      <c r="B11" s="5" t="s">
        <v>60</v>
      </c>
      <c r="C11" s="37">
        <v>26228</v>
      </c>
      <c r="D11" s="97">
        <v>24919</v>
      </c>
      <c r="E11" s="119">
        <f>1bevétel!D43</f>
        <v>10764</v>
      </c>
    </row>
    <row r="12" spans="1:5" ht="15.75">
      <c r="A12" s="5" t="s">
        <v>14</v>
      </c>
      <c r="B12" s="5" t="s">
        <v>701</v>
      </c>
      <c r="C12" s="37">
        <v>0</v>
      </c>
      <c r="D12" s="97" t="s">
        <v>116</v>
      </c>
      <c r="E12" s="119">
        <f>1bevétel!D44</f>
        <v>238565</v>
      </c>
    </row>
    <row r="13" spans="1:5" ht="15.75">
      <c r="A13" s="5" t="s">
        <v>16</v>
      </c>
      <c r="B13" s="5" t="s">
        <v>339</v>
      </c>
      <c r="C13" s="37">
        <v>174430</v>
      </c>
      <c r="D13" s="97">
        <v>113298</v>
      </c>
      <c r="E13" s="119">
        <f>1bevétel!D46</f>
        <v>42068</v>
      </c>
    </row>
    <row r="14" spans="1:5" ht="15.75">
      <c r="A14" s="33" t="s">
        <v>48</v>
      </c>
      <c r="B14" s="33" t="s">
        <v>702</v>
      </c>
      <c r="C14" s="187">
        <v>357197</v>
      </c>
      <c r="D14" s="101">
        <v>369522</v>
      </c>
      <c r="E14" s="120" t="e">
        <f>SUM(E8:E13)</f>
        <v>#REF!</v>
      </c>
    </row>
    <row r="15" spans="1:5" ht="15.75">
      <c r="A15" s="5" t="s">
        <v>20</v>
      </c>
      <c r="B15" s="5" t="s">
        <v>104</v>
      </c>
      <c r="C15" s="37">
        <v>0</v>
      </c>
      <c r="D15" s="97">
        <v>4457</v>
      </c>
      <c r="E15" s="119" t="e">
        <f>1bevétel!#REF!</f>
        <v>#REF!</v>
      </c>
    </row>
    <row r="16" spans="1:5" ht="15.75">
      <c r="A16" s="5" t="s">
        <v>22</v>
      </c>
      <c r="B16" s="5" t="s">
        <v>100</v>
      </c>
      <c r="C16" s="37">
        <v>5000</v>
      </c>
      <c r="D16" s="97">
        <v>5000</v>
      </c>
      <c r="E16" s="119" t="e">
        <f>1bevétel!#REF!</f>
        <v>#REF!</v>
      </c>
    </row>
    <row r="17" spans="1:5" ht="15.75">
      <c r="A17" s="5" t="s">
        <v>24</v>
      </c>
      <c r="B17" s="5" t="s">
        <v>101</v>
      </c>
      <c r="C17" s="37">
        <v>3541</v>
      </c>
      <c r="D17" s="97">
        <v>7599</v>
      </c>
      <c r="E17" s="119">
        <f>1bevétel!D48</f>
        <v>6713</v>
      </c>
    </row>
    <row r="18" spans="1:5" ht="15.75">
      <c r="A18" s="5" t="s">
        <v>26</v>
      </c>
      <c r="B18" s="5" t="s">
        <v>102</v>
      </c>
      <c r="C18" s="37">
        <v>21163.14</v>
      </c>
      <c r="D18" s="97">
        <v>26467</v>
      </c>
      <c r="E18" s="119" t="e">
        <f>1bevétel!#REF!</f>
        <v>#REF!</v>
      </c>
    </row>
    <row r="19" spans="1:5" ht="15.75">
      <c r="A19" s="5" t="s">
        <v>28</v>
      </c>
      <c r="B19" s="5" t="s">
        <v>350</v>
      </c>
      <c r="C19" s="37">
        <v>784</v>
      </c>
      <c r="D19" s="97">
        <v>4422</v>
      </c>
      <c r="E19" s="119" t="e">
        <f>1bevétel!#REF!</f>
        <v>#REF!</v>
      </c>
    </row>
    <row r="20" spans="1:5" ht="15.75">
      <c r="A20" s="5" t="s">
        <v>30</v>
      </c>
      <c r="B20" s="5" t="s">
        <v>82</v>
      </c>
      <c r="C20" s="37">
        <v>219744</v>
      </c>
      <c r="D20" s="97">
        <v>215917</v>
      </c>
      <c r="E20" s="119">
        <f>1bevétel!D49</f>
        <v>381292</v>
      </c>
    </row>
    <row r="21" spans="1:5" ht="15.75">
      <c r="A21" s="5" t="s">
        <v>32</v>
      </c>
      <c r="B21" s="5" t="s">
        <v>330</v>
      </c>
      <c r="C21" s="37">
        <v>12163</v>
      </c>
      <c r="D21" s="97">
        <v>2500</v>
      </c>
      <c r="E21" s="119">
        <f>1bevétel!D50</f>
        <v>4800</v>
      </c>
    </row>
    <row r="22" spans="1:5" ht="30">
      <c r="A22" s="5" t="s">
        <v>57</v>
      </c>
      <c r="B22" s="36" t="s">
        <v>703</v>
      </c>
      <c r="C22" s="37">
        <v>2000</v>
      </c>
      <c r="D22" s="97">
        <v>2000</v>
      </c>
      <c r="E22" s="31">
        <f>1bevétel!D51</f>
        <v>19</v>
      </c>
    </row>
    <row r="23" spans="1:5" ht="15.75">
      <c r="A23" s="5" t="s">
        <v>59</v>
      </c>
      <c r="B23" s="5" t="s">
        <v>341</v>
      </c>
      <c r="C23" s="37">
        <v>106490</v>
      </c>
      <c r="D23" s="97">
        <v>157493</v>
      </c>
      <c r="E23" s="119">
        <f>1bevétel!D52</f>
        <v>1100</v>
      </c>
    </row>
    <row r="24" spans="1:5" ht="15.75">
      <c r="A24" s="33" t="s">
        <v>61</v>
      </c>
      <c r="B24" s="33" t="s">
        <v>704</v>
      </c>
      <c r="C24" s="187">
        <v>370885.14</v>
      </c>
      <c r="D24" s="101">
        <v>425855</v>
      </c>
      <c r="E24" s="120" t="e">
        <f>SUM(E15:E23)</f>
        <v>#REF!</v>
      </c>
    </row>
    <row r="25" spans="1:5" ht="15.75">
      <c r="A25" s="33" t="s">
        <v>63</v>
      </c>
      <c r="B25" s="33" t="s">
        <v>705</v>
      </c>
      <c r="C25" s="187">
        <v>728082.14</v>
      </c>
      <c r="D25" s="101">
        <v>795377</v>
      </c>
      <c r="E25" s="120" t="e">
        <f>+E14+E24</f>
        <v>#REF!</v>
      </c>
    </row>
    <row r="26" ht="15.75">
      <c r="D26" s="97"/>
    </row>
    <row r="27" spans="1:5" ht="15.75">
      <c r="A27" s="132" t="s">
        <v>3</v>
      </c>
      <c r="B27" s="132" t="s">
        <v>362</v>
      </c>
      <c r="C27" s="133">
        <v>45209</v>
      </c>
      <c r="D27" s="97">
        <v>46727</v>
      </c>
      <c r="E27" s="119">
        <f>2kiadás!D48</f>
        <v>2000</v>
      </c>
    </row>
    <row r="28" spans="1:5" ht="15.75">
      <c r="A28" s="132" t="s">
        <v>7</v>
      </c>
      <c r="B28" s="132" t="s">
        <v>363</v>
      </c>
      <c r="C28" s="133">
        <v>7309</v>
      </c>
      <c r="D28" s="97">
        <v>7309</v>
      </c>
      <c r="E28" s="119" t="e">
        <f>2kiadás!#REF!</f>
        <v>#REF!</v>
      </c>
    </row>
    <row r="29" spans="1:5" ht="15.75">
      <c r="A29" s="132" t="s">
        <v>9</v>
      </c>
      <c r="B29" s="132" t="s">
        <v>364</v>
      </c>
      <c r="C29" s="133">
        <v>7045</v>
      </c>
      <c r="D29" s="97">
        <v>7045</v>
      </c>
      <c r="E29" s="119">
        <f>2kiadás!D49</f>
        <v>377640</v>
      </c>
    </row>
    <row r="30" spans="1:5" ht="15.75">
      <c r="A30" s="26" t="s">
        <v>11</v>
      </c>
      <c r="B30" s="26" t="s">
        <v>706</v>
      </c>
      <c r="C30" s="141">
        <v>59563</v>
      </c>
      <c r="D30" s="101">
        <v>61081</v>
      </c>
      <c r="E30" s="120">
        <f>2kiadás!D50</f>
        <v>32902</v>
      </c>
    </row>
    <row r="31" spans="1:5" ht="15.75">
      <c r="A31" s="132" t="s">
        <v>14</v>
      </c>
      <c r="B31" s="132" t="s">
        <v>707</v>
      </c>
      <c r="C31" s="133">
        <v>20332.48</v>
      </c>
      <c r="D31" s="97">
        <v>20802</v>
      </c>
      <c r="E31" s="119">
        <f>2kiadás!D51</f>
        <v>0</v>
      </c>
    </row>
    <row r="32" spans="1:5" ht="15.75">
      <c r="A32" s="132" t="s">
        <v>16</v>
      </c>
      <c r="B32" s="132" t="s">
        <v>367</v>
      </c>
      <c r="C32" s="133">
        <v>50934</v>
      </c>
      <c r="D32" s="97">
        <v>59914</v>
      </c>
      <c r="E32" s="119">
        <f>2kiadás!D52</f>
        <v>29898</v>
      </c>
    </row>
    <row r="33" spans="1:5" ht="15.75">
      <c r="A33" s="132" t="s">
        <v>48</v>
      </c>
      <c r="B33" s="132" t="s">
        <v>708</v>
      </c>
      <c r="C33" s="133">
        <v>54773</v>
      </c>
      <c r="D33" s="97">
        <v>54733</v>
      </c>
      <c r="E33" s="119">
        <f>2kiadás!D53</f>
        <v>5490</v>
      </c>
    </row>
    <row r="34" spans="1:5" ht="15.75">
      <c r="A34" s="132" t="s">
        <v>20</v>
      </c>
      <c r="B34" s="9" t="s">
        <v>12</v>
      </c>
      <c r="C34" s="189">
        <v>31372</v>
      </c>
      <c r="D34" s="97">
        <v>31372</v>
      </c>
      <c r="E34" s="119" t="e">
        <f>2kiadás!#REF!</f>
        <v>#REF!</v>
      </c>
    </row>
    <row r="35" spans="1:5" ht="15.75">
      <c r="A35" s="132" t="s">
        <v>22</v>
      </c>
      <c r="B35" s="139" t="s">
        <v>13</v>
      </c>
      <c r="C35" s="190">
        <v>0</v>
      </c>
      <c r="D35" s="97" t="s">
        <v>116</v>
      </c>
      <c r="E35" s="119">
        <f>2kiadás!D55</f>
        <v>2000</v>
      </c>
    </row>
    <row r="36" spans="1:5" ht="15.75">
      <c r="A36" s="132" t="s">
        <v>24</v>
      </c>
      <c r="B36" s="132" t="s">
        <v>389</v>
      </c>
      <c r="C36" s="133">
        <v>17462</v>
      </c>
      <c r="D36" s="97">
        <v>49669</v>
      </c>
      <c r="E36" s="119" t="e">
        <f>2kiadás!#REF!</f>
        <v>#REF!</v>
      </c>
    </row>
    <row r="37" spans="1:5" ht="15.75">
      <c r="A37" s="132" t="s">
        <v>26</v>
      </c>
      <c r="B37" s="132" t="s">
        <v>587</v>
      </c>
      <c r="C37" s="133">
        <v>10360</v>
      </c>
      <c r="D37" s="97">
        <v>13097</v>
      </c>
      <c r="E37" s="119">
        <f>2kiadás!D56</f>
        <v>71680</v>
      </c>
    </row>
    <row r="38" spans="1:5" ht="15.75">
      <c r="A38" s="26" t="s">
        <v>28</v>
      </c>
      <c r="B38" s="26" t="s">
        <v>709</v>
      </c>
      <c r="C38" s="141">
        <v>244796.48</v>
      </c>
      <c r="D38" s="101">
        <v>290668</v>
      </c>
      <c r="E38" s="120" t="e">
        <f>SUM(E30:E37)</f>
        <v>#REF!</v>
      </c>
    </row>
    <row r="39" spans="1:5" ht="15.75">
      <c r="A39" s="132" t="s">
        <v>30</v>
      </c>
      <c r="B39" s="132" t="s">
        <v>390</v>
      </c>
      <c r="C39" s="133">
        <v>304962</v>
      </c>
      <c r="D39" s="97">
        <v>319407</v>
      </c>
      <c r="E39" s="119" t="e">
        <f>2kiadás!#REF!</f>
        <v>#REF!</v>
      </c>
    </row>
    <row r="40" spans="1:5" ht="15.75">
      <c r="A40" s="132" t="s">
        <v>32</v>
      </c>
      <c r="B40" s="132" t="s">
        <v>557</v>
      </c>
      <c r="C40" s="133">
        <v>3660</v>
      </c>
      <c r="D40" s="97">
        <v>5244</v>
      </c>
      <c r="E40" s="119" t="e">
        <f>2kiadás!#REF!</f>
        <v>#REF!</v>
      </c>
    </row>
    <row r="41" spans="1:5" ht="15.75">
      <c r="A41" s="26" t="s">
        <v>57</v>
      </c>
      <c r="B41" s="26" t="s">
        <v>710</v>
      </c>
      <c r="C41" s="141">
        <v>308622</v>
      </c>
      <c r="D41" s="101">
        <v>324651</v>
      </c>
      <c r="E41" s="120" t="e">
        <f>SUM(E39:E40)</f>
        <v>#REF!</v>
      </c>
    </row>
    <row r="42" spans="1:5" ht="15.75">
      <c r="A42" s="26" t="s">
        <v>59</v>
      </c>
      <c r="B42" s="26" t="s">
        <v>711</v>
      </c>
      <c r="C42" s="141">
        <v>553418.48</v>
      </c>
      <c r="D42" s="101">
        <v>615319</v>
      </c>
      <c r="E42" s="120" t="e">
        <f>SUM(E41,E38)</f>
        <v>#REF!</v>
      </c>
    </row>
    <row r="43" spans="1:5" ht="15.75">
      <c r="A43" s="1" t="s">
        <v>61</v>
      </c>
      <c r="B43" s="1" t="s">
        <v>712</v>
      </c>
      <c r="C43" s="133">
        <v>175270</v>
      </c>
      <c r="D43" s="97">
        <v>175270</v>
      </c>
      <c r="E43" s="119">
        <f>+E50+E53+E77+E97</f>
        <v>194252</v>
      </c>
    </row>
    <row r="44" spans="1:5" ht="15.75">
      <c r="A44" s="1" t="s">
        <v>63</v>
      </c>
      <c r="B44" s="1" t="s">
        <v>713</v>
      </c>
      <c r="C44" s="133">
        <v>728688.48</v>
      </c>
      <c r="D44" s="97">
        <v>790589</v>
      </c>
      <c r="E44" s="119" t="e">
        <f>+E42+E43</f>
        <v>#REF!</v>
      </c>
    </row>
    <row r="45" ht="15.75">
      <c r="D45" s="97"/>
    </row>
    <row r="46" ht="15.75">
      <c r="D46" s="97"/>
    </row>
    <row r="47" spans="1:4" ht="15.75">
      <c r="A47" s="26" t="s">
        <v>714</v>
      </c>
      <c r="D47" s="97"/>
    </row>
    <row r="48" spans="1:5" ht="15.75">
      <c r="A48" s="5" t="s">
        <v>3</v>
      </c>
      <c r="B48" s="5" t="s">
        <v>97</v>
      </c>
      <c r="C48" s="37">
        <v>12030</v>
      </c>
      <c r="D48" s="97">
        <v>6322</v>
      </c>
      <c r="E48" s="119" t="e">
        <f>1bevétel!#REF!</f>
        <v>#REF!</v>
      </c>
    </row>
    <row r="49" spans="1:5" ht="15.75">
      <c r="A49" s="1" t="s">
        <v>7</v>
      </c>
      <c r="B49" s="7" t="s">
        <v>715</v>
      </c>
      <c r="C49" s="147">
        <v>59717.293</v>
      </c>
      <c r="D49" s="97">
        <v>36463</v>
      </c>
      <c r="E49" s="119" t="e">
        <f>(1C!#REF!+1C!#REF!+1C!#REF!+1C!#REF!+1C!#REF!+1C!#REF!+1C!#REF!+1C!#REF!+1C!#REF!+1C!#REF!+1C!#REF!+1C!#REF!+1C!#REF!+1C!#REF!+1C!#REF!+1C!#REF!+1C!#REF!+1C!#REF!+1C!#REF!+1C!#REF!+1C!#REF!+1C!#REF!+1C!#REF!+1C!#REF!+1C!#REF!+1C!#REF!)/1000</f>
        <v>#REF!</v>
      </c>
    </row>
    <row r="50" spans="1:5" ht="15.75">
      <c r="A50" s="1" t="s">
        <v>9</v>
      </c>
      <c r="B50" s="1" t="s">
        <v>716</v>
      </c>
      <c r="C50" s="133">
        <v>56215</v>
      </c>
      <c r="D50" s="97">
        <v>56215</v>
      </c>
      <c r="E50" s="119">
        <f>56464-249</f>
        <v>56215</v>
      </c>
    </row>
    <row r="51" spans="1:5" ht="15.75">
      <c r="A51" s="62" t="s">
        <v>11</v>
      </c>
      <c r="B51" s="33" t="s">
        <v>107</v>
      </c>
      <c r="C51" s="187">
        <v>127962.293</v>
      </c>
      <c r="D51" s="101">
        <v>99000</v>
      </c>
      <c r="E51" s="120" t="e">
        <f>SUM(E48:E50)</f>
        <v>#REF!</v>
      </c>
    </row>
    <row r="52" spans="1:5" ht="15.75">
      <c r="A52" s="1" t="s">
        <v>14</v>
      </c>
      <c r="B52" s="5" t="s">
        <v>82</v>
      </c>
      <c r="C52" s="37">
        <v>303669</v>
      </c>
      <c r="D52" s="97">
        <v>300000</v>
      </c>
      <c r="E52" s="119" t="e">
        <f>1bevétel!#REF!</f>
        <v>#REF!</v>
      </c>
    </row>
    <row r="53" spans="1:5" ht="15.75">
      <c r="A53" s="1" t="s">
        <v>16</v>
      </c>
      <c r="B53" s="1" t="s">
        <v>717</v>
      </c>
      <c r="C53" s="133">
        <v>61573</v>
      </c>
      <c r="D53" s="97">
        <v>61573</v>
      </c>
      <c r="E53" s="119">
        <f>1bevétel!D69</f>
        <v>80555</v>
      </c>
    </row>
    <row r="54" spans="1:5" ht="15.75">
      <c r="A54" s="62" t="s">
        <v>48</v>
      </c>
      <c r="B54" s="33" t="s">
        <v>108</v>
      </c>
      <c r="C54" s="187">
        <v>365242</v>
      </c>
      <c r="D54" s="101">
        <v>361573</v>
      </c>
      <c r="E54" s="120" t="e">
        <f>SUM(E52:E53)</f>
        <v>#REF!</v>
      </c>
    </row>
    <row r="55" spans="1:5" ht="15.75">
      <c r="A55" s="62" t="s">
        <v>20</v>
      </c>
      <c r="B55" s="33" t="s">
        <v>359</v>
      </c>
      <c r="C55" s="187">
        <v>493204.293</v>
      </c>
      <c r="D55" s="101">
        <v>460573</v>
      </c>
      <c r="E55" s="120" t="e">
        <f>+E51+E54</f>
        <v>#REF!</v>
      </c>
    </row>
    <row r="56" spans="2:4" ht="15.75">
      <c r="B56" s="132"/>
      <c r="D56" s="97"/>
    </row>
    <row r="57" spans="1:5" ht="15.75">
      <c r="A57" s="132" t="s">
        <v>3</v>
      </c>
      <c r="B57" s="132" t="s">
        <v>362</v>
      </c>
      <c r="C57" s="133">
        <v>55876</v>
      </c>
      <c r="D57" s="97">
        <v>36134</v>
      </c>
      <c r="E57" s="119" t="e">
        <f>2kiadás!#REF!</f>
        <v>#REF!</v>
      </c>
    </row>
    <row r="58" spans="1:5" ht="15.75">
      <c r="A58" s="132" t="s">
        <v>7</v>
      </c>
      <c r="B58" s="132" t="s">
        <v>363</v>
      </c>
      <c r="C58" s="133">
        <v>14852</v>
      </c>
      <c r="D58" s="97">
        <v>7553</v>
      </c>
      <c r="E58" s="119" t="e">
        <f>2kiadás!#REF!</f>
        <v>#REF!</v>
      </c>
    </row>
    <row r="59" spans="1:5" ht="15.75">
      <c r="A59" s="132" t="s">
        <v>9</v>
      </c>
      <c r="B59" s="132" t="s">
        <v>364</v>
      </c>
      <c r="C59" s="133">
        <v>0</v>
      </c>
      <c r="D59" s="97" t="s">
        <v>116</v>
      </c>
      <c r="E59" s="119" t="e">
        <f>2kiadás!#REF!</f>
        <v>#REF!</v>
      </c>
    </row>
    <row r="60" spans="1:5" ht="15.75">
      <c r="A60" s="26" t="s">
        <v>11</v>
      </c>
      <c r="B60" s="26" t="s">
        <v>706</v>
      </c>
      <c r="C60" s="141">
        <v>70728</v>
      </c>
      <c r="D60" s="101">
        <v>43687</v>
      </c>
      <c r="E60" s="120" t="e">
        <f>2kiadás!#REF!</f>
        <v>#REF!</v>
      </c>
    </row>
    <row r="61" spans="1:5" ht="15.75">
      <c r="A61" s="132" t="s">
        <v>14</v>
      </c>
      <c r="B61" s="132" t="s">
        <v>707</v>
      </c>
      <c r="C61" s="133">
        <v>21682.48</v>
      </c>
      <c r="D61" s="97">
        <v>13775</v>
      </c>
      <c r="E61" s="119" t="e">
        <f>2kiadás!#REF!</f>
        <v>#REF!</v>
      </c>
    </row>
    <row r="62" spans="1:5" ht="15.75">
      <c r="A62" s="132" t="s">
        <v>16</v>
      </c>
      <c r="B62" s="132" t="s">
        <v>367</v>
      </c>
      <c r="C62" s="133">
        <v>35552</v>
      </c>
      <c r="D62" s="97">
        <v>20188</v>
      </c>
      <c r="E62" s="119">
        <f>2kiadás!D101</f>
        <v>0</v>
      </c>
    </row>
    <row r="63" spans="1:5" ht="15.75">
      <c r="A63" s="132" t="s">
        <v>48</v>
      </c>
      <c r="B63" s="132" t="s">
        <v>708</v>
      </c>
      <c r="C63" s="133">
        <v>0</v>
      </c>
      <c r="D63" s="97" t="s">
        <v>116</v>
      </c>
      <c r="E63" s="119">
        <f>2kiadás!D102</f>
        <v>32398</v>
      </c>
    </row>
    <row r="64" spans="1:5" ht="15.75">
      <c r="A64" s="132" t="s">
        <v>20</v>
      </c>
      <c r="B64" s="132" t="s">
        <v>389</v>
      </c>
      <c r="C64" s="133">
        <v>0</v>
      </c>
      <c r="D64" s="97" t="s">
        <v>116</v>
      </c>
      <c r="E64" s="119">
        <f>2kiadás!D103</f>
        <v>0</v>
      </c>
    </row>
    <row r="65" spans="1:5" ht="15.75">
      <c r="A65" s="132" t="s">
        <v>22</v>
      </c>
      <c r="B65" s="132" t="s">
        <v>587</v>
      </c>
      <c r="C65" s="133">
        <v>0</v>
      </c>
      <c r="D65" s="97" t="s">
        <v>116</v>
      </c>
      <c r="E65" s="119">
        <f>2kiadás!D104</f>
        <v>32398</v>
      </c>
    </row>
    <row r="66" spans="1:5" ht="15.75">
      <c r="A66" s="26" t="s">
        <v>24</v>
      </c>
      <c r="B66" s="26" t="s">
        <v>718</v>
      </c>
      <c r="C66" s="141">
        <v>127962.48</v>
      </c>
      <c r="D66" s="101">
        <v>77650</v>
      </c>
      <c r="E66" s="120">
        <f>2kiadás!D105</f>
        <v>25</v>
      </c>
    </row>
    <row r="67" spans="1:5" ht="15.75">
      <c r="A67" s="132" t="s">
        <v>26</v>
      </c>
      <c r="B67" s="132" t="s">
        <v>390</v>
      </c>
      <c r="C67" s="133">
        <v>365242</v>
      </c>
      <c r="D67" s="97">
        <v>368336</v>
      </c>
      <c r="E67" s="119">
        <f>2kiadás!D106</f>
        <v>0</v>
      </c>
    </row>
    <row r="68" spans="1:5" ht="15.75">
      <c r="A68" s="132" t="s">
        <v>28</v>
      </c>
      <c r="B68" s="132" t="s">
        <v>376</v>
      </c>
      <c r="C68" s="133">
        <v>0</v>
      </c>
      <c r="D68" s="97" t="s">
        <v>116</v>
      </c>
      <c r="E68" s="119">
        <f>2kiadás!D107</f>
        <v>0</v>
      </c>
    </row>
    <row r="69" spans="1:5" ht="15.75">
      <c r="A69" s="132" t="s">
        <v>30</v>
      </c>
      <c r="B69" s="132" t="s">
        <v>557</v>
      </c>
      <c r="C69" s="133">
        <v>0</v>
      </c>
      <c r="D69" s="97" t="s">
        <v>116</v>
      </c>
      <c r="E69" s="119">
        <f>2kiadás!D108</f>
        <v>0</v>
      </c>
    </row>
    <row r="70" spans="1:5" ht="15.75">
      <c r="A70" s="26" t="s">
        <v>32</v>
      </c>
      <c r="B70" s="26" t="s">
        <v>719</v>
      </c>
      <c r="C70" s="141">
        <v>365242</v>
      </c>
      <c r="D70" s="101">
        <v>368336</v>
      </c>
      <c r="E70" s="120">
        <f>2kiadás!D109</f>
        <v>0</v>
      </c>
    </row>
    <row r="71" spans="1:5" ht="15.75">
      <c r="A71" s="26" t="s">
        <v>57</v>
      </c>
      <c r="B71" s="26" t="s">
        <v>720</v>
      </c>
      <c r="C71" s="141">
        <v>493204.48</v>
      </c>
      <c r="D71" s="101">
        <v>445986</v>
      </c>
      <c r="E71" s="120">
        <f>2kiadás!D110</f>
        <v>0</v>
      </c>
    </row>
    <row r="72" ht="15.75">
      <c r="D72" s="97"/>
    </row>
    <row r="73" ht="15.75">
      <c r="D73" s="97"/>
    </row>
    <row r="74" spans="1:4" ht="15.75">
      <c r="A74" s="23" t="s">
        <v>721</v>
      </c>
      <c r="D74" s="97"/>
    </row>
    <row r="75" spans="1:5" ht="15.75">
      <c r="A75" s="5" t="s">
        <v>3</v>
      </c>
      <c r="B75" s="5" t="s">
        <v>97</v>
      </c>
      <c r="C75" s="37">
        <v>5978</v>
      </c>
      <c r="D75" s="97">
        <v>3561</v>
      </c>
      <c r="E75" s="119" t="e">
        <f>1bevétel!#REF!</f>
        <v>#REF!</v>
      </c>
    </row>
    <row r="76" spans="1:5" ht="15.75">
      <c r="A76" s="1" t="s">
        <v>7</v>
      </c>
      <c r="B76" s="7" t="s">
        <v>715</v>
      </c>
      <c r="C76" s="147">
        <v>33364.9</v>
      </c>
      <c r="D76" s="97">
        <v>19304</v>
      </c>
      <c r="E76" s="119" t="e">
        <f>+(1C!#REF!+1C!#REF!+1C!#REF!+1C!#REF!+1C!#REF!+1C!#REF!+1C!#REF!+1C!#REF!+1C!#REF!)/1000</f>
        <v>#REF!</v>
      </c>
    </row>
    <row r="77" spans="1:5" ht="15.75">
      <c r="A77" s="1" t="s">
        <v>9</v>
      </c>
      <c r="B77" s="1" t="s">
        <v>716</v>
      </c>
      <c r="C77" s="133">
        <v>45149</v>
      </c>
      <c r="D77" s="97">
        <v>45149</v>
      </c>
      <c r="E77" s="119">
        <f>43853+1296</f>
        <v>45149</v>
      </c>
    </row>
    <row r="78" spans="1:5" ht="15.75">
      <c r="A78" s="62" t="s">
        <v>11</v>
      </c>
      <c r="B78" s="33" t="s">
        <v>107</v>
      </c>
      <c r="C78" s="187">
        <v>84491.9</v>
      </c>
      <c r="D78" s="101">
        <v>68014</v>
      </c>
      <c r="E78" s="120" t="e">
        <f>SUM(E75:E77)</f>
        <v>#REF!</v>
      </c>
    </row>
    <row r="79" spans="1:5" ht="15.75">
      <c r="A79" s="62" t="s">
        <v>14</v>
      </c>
      <c r="B79" s="33" t="s">
        <v>108</v>
      </c>
      <c r="C79" s="187">
        <v>1296</v>
      </c>
      <c r="D79" s="101">
        <v>194</v>
      </c>
      <c r="E79" s="120" t="e">
        <f>1bevétel!#REF!</f>
        <v>#REF!</v>
      </c>
    </row>
    <row r="80" spans="1:5" ht="15.75">
      <c r="A80" s="62" t="s">
        <v>16</v>
      </c>
      <c r="B80" s="33" t="s">
        <v>359</v>
      </c>
      <c r="C80" s="187">
        <v>85787.9</v>
      </c>
      <c r="D80" s="101">
        <v>68208</v>
      </c>
      <c r="E80" s="120" t="e">
        <f>+E78+E79</f>
        <v>#REF!</v>
      </c>
    </row>
    <row r="81" spans="1:7" ht="15.75">
      <c r="A81" s="62"/>
      <c r="D81" s="97"/>
      <c r="G81" s="114"/>
    </row>
    <row r="82" spans="1:5" ht="15.75">
      <c r="A82" s="132" t="s">
        <v>3</v>
      </c>
      <c r="B82" s="132" t="s">
        <v>362</v>
      </c>
      <c r="C82" s="133">
        <v>42203</v>
      </c>
      <c r="D82" s="97">
        <v>28807</v>
      </c>
      <c r="E82" s="119" t="e">
        <f>2kiadás!#REF!</f>
        <v>#REF!</v>
      </c>
    </row>
    <row r="83" spans="1:5" ht="15.75">
      <c r="A83" s="132" t="s">
        <v>7</v>
      </c>
      <c r="B83" s="132" t="s">
        <v>363</v>
      </c>
      <c r="C83" s="133">
        <v>7646</v>
      </c>
      <c r="D83" s="97">
        <v>3502</v>
      </c>
      <c r="E83" s="119">
        <f>2kiadás!D113</f>
        <v>0</v>
      </c>
    </row>
    <row r="84" spans="1:5" ht="15.75">
      <c r="A84" s="132" t="s">
        <v>9</v>
      </c>
      <c r="B84" s="132" t="s">
        <v>364</v>
      </c>
      <c r="C84" s="133">
        <v>240</v>
      </c>
      <c r="D84" s="97">
        <v>145</v>
      </c>
      <c r="E84" s="119">
        <f>2kiadás!D114</f>
        <v>0</v>
      </c>
    </row>
    <row r="85" spans="1:5" ht="15.75">
      <c r="A85" s="26" t="s">
        <v>11</v>
      </c>
      <c r="B85" s="26" t="s">
        <v>706</v>
      </c>
      <c r="C85" s="141">
        <v>50089</v>
      </c>
      <c r="D85" s="101">
        <v>32454</v>
      </c>
      <c r="E85" s="120">
        <f>2kiadás!D115</f>
        <v>0</v>
      </c>
    </row>
    <row r="86" spans="1:5" ht="15.75">
      <c r="A86" s="132" t="s">
        <v>14</v>
      </c>
      <c r="B86" s="132" t="s">
        <v>707</v>
      </c>
      <c r="C86" s="133">
        <v>15556.6</v>
      </c>
      <c r="D86" s="97">
        <v>10267</v>
      </c>
      <c r="E86" s="119">
        <f>2kiadás!D116</f>
        <v>0</v>
      </c>
    </row>
    <row r="87" spans="1:5" ht="15.75">
      <c r="A87" s="132" t="s">
        <v>16</v>
      </c>
      <c r="B87" s="132" t="s">
        <v>367</v>
      </c>
      <c r="C87" s="133">
        <v>16950</v>
      </c>
      <c r="D87" s="97">
        <v>10734</v>
      </c>
      <c r="E87" s="119">
        <f>2kiadás!D117</f>
        <v>0</v>
      </c>
    </row>
    <row r="88" spans="1:5" ht="15.75">
      <c r="A88" s="132" t="s">
        <v>48</v>
      </c>
      <c r="B88" s="132" t="s">
        <v>708</v>
      </c>
      <c r="C88" s="133">
        <v>600</v>
      </c>
      <c r="D88" s="97">
        <v>600</v>
      </c>
      <c r="E88" s="119">
        <f>2kiadás!D118</f>
        <v>0</v>
      </c>
    </row>
    <row r="89" spans="1:5" ht="15.75">
      <c r="A89" s="26" t="s">
        <v>20</v>
      </c>
      <c r="B89" s="26" t="s">
        <v>374</v>
      </c>
      <c r="C89" s="141">
        <v>83195.6</v>
      </c>
      <c r="D89" s="101">
        <v>54055</v>
      </c>
      <c r="E89" s="120">
        <f>SUM(E85:E88)</f>
        <v>0</v>
      </c>
    </row>
    <row r="90" spans="1:5" ht="15.75">
      <c r="A90" s="26" t="s">
        <v>22</v>
      </c>
      <c r="B90" s="26" t="s">
        <v>392</v>
      </c>
      <c r="C90" s="141">
        <v>1296</v>
      </c>
      <c r="D90" s="101">
        <v>109</v>
      </c>
      <c r="E90" s="120">
        <f>2kiadás!D125</f>
        <v>0</v>
      </c>
    </row>
    <row r="91" spans="1:5" ht="15.75">
      <c r="A91" s="26" t="s">
        <v>24</v>
      </c>
      <c r="B91" s="26" t="s">
        <v>651</v>
      </c>
      <c r="C91" s="141">
        <v>84491.6</v>
      </c>
      <c r="D91" s="101">
        <v>54164</v>
      </c>
      <c r="E91" s="120">
        <f>+E89+E90</f>
        <v>0</v>
      </c>
    </row>
    <row r="92" ht="15.75">
      <c r="D92" s="97"/>
    </row>
    <row r="93" ht="15.75">
      <c r="D93" s="97"/>
    </row>
    <row r="94" spans="1:4" ht="15.75">
      <c r="A94" s="23" t="s">
        <v>722</v>
      </c>
      <c r="B94" s="33"/>
      <c r="C94" s="187"/>
      <c r="D94" s="191"/>
    </row>
    <row r="95" spans="1:5" ht="15.75">
      <c r="A95" s="5" t="s">
        <v>3</v>
      </c>
      <c r="B95" s="5" t="s">
        <v>97</v>
      </c>
      <c r="C95" s="37">
        <v>540</v>
      </c>
      <c r="D95" s="97">
        <v>540</v>
      </c>
      <c r="E95" s="119" t="e">
        <f>1bevétel!#REF!</f>
        <v>#REF!</v>
      </c>
    </row>
    <row r="96" spans="1:5" ht="15.75">
      <c r="A96" s="1" t="s">
        <v>7</v>
      </c>
      <c r="B96" s="7" t="s">
        <v>715</v>
      </c>
      <c r="C96" s="147">
        <v>3861.27</v>
      </c>
      <c r="D96" s="97">
        <v>3861</v>
      </c>
      <c r="E96" s="119" t="e">
        <f>1C!#REF!/1000</f>
        <v>#REF!</v>
      </c>
    </row>
    <row r="97" spans="1:5" ht="15.75">
      <c r="A97" s="1" t="s">
        <v>9</v>
      </c>
      <c r="B97" s="1" t="s">
        <v>716</v>
      </c>
      <c r="C97" s="133">
        <v>12333</v>
      </c>
      <c r="D97" s="97">
        <v>12333</v>
      </c>
      <c r="E97" s="119">
        <f>11851+482</f>
        <v>12333</v>
      </c>
    </row>
    <row r="98" spans="1:5" ht="15.75">
      <c r="A98" s="62" t="s">
        <v>11</v>
      </c>
      <c r="B98" s="33" t="s">
        <v>107</v>
      </c>
      <c r="C98" s="187">
        <v>16734.27</v>
      </c>
      <c r="D98" s="101">
        <v>16734</v>
      </c>
      <c r="E98" s="120" t="e">
        <f>SUM(E95:E97)</f>
        <v>#REF!</v>
      </c>
    </row>
    <row r="99" spans="1:5" ht="15.75">
      <c r="A99" s="62" t="s">
        <v>14</v>
      </c>
      <c r="B99" s="33" t="s">
        <v>108</v>
      </c>
      <c r="C99" s="187">
        <v>4958</v>
      </c>
      <c r="D99" s="101">
        <v>4958</v>
      </c>
      <c r="E99" s="120" t="e">
        <f>1bevétel!#REF!</f>
        <v>#REF!</v>
      </c>
    </row>
    <row r="100" spans="1:5" ht="15.75">
      <c r="A100" s="62" t="s">
        <v>16</v>
      </c>
      <c r="B100" s="33" t="s">
        <v>359</v>
      </c>
      <c r="C100" s="187">
        <v>21692.27</v>
      </c>
      <c r="D100" s="101">
        <v>21692</v>
      </c>
      <c r="E100" s="120" t="e">
        <f>+E98+E99</f>
        <v>#REF!</v>
      </c>
    </row>
    <row r="101" ht="15.75">
      <c r="D101" s="97"/>
    </row>
    <row r="102" spans="1:5" ht="15.75">
      <c r="A102" s="132" t="s">
        <v>3</v>
      </c>
      <c r="B102" s="132" t="s">
        <v>362</v>
      </c>
      <c r="C102" s="133">
        <v>6118</v>
      </c>
      <c r="D102" s="97">
        <v>6118</v>
      </c>
      <c r="E102" s="119">
        <f>2kiadás!D130</f>
        <v>0</v>
      </c>
    </row>
    <row r="103" spans="1:5" ht="15.75">
      <c r="A103" s="132" t="s">
        <v>7</v>
      </c>
      <c r="B103" s="132" t="s">
        <v>363</v>
      </c>
      <c r="C103" s="133">
        <v>617</v>
      </c>
      <c r="D103" s="97">
        <v>617</v>
      </c>
      <c r="E103" s="119">
        <f>2kiadás!D131</f>
        <v>0</v>
      </c>
    </row>
    <row r="104" spans="1:5" ht="15.75">
      <c r="A104" s="132" t="s">
        <v>9</v>
      </c>
      <c r="B104" s="132" t="s">
        <v>364</v>
      </c>
      <c r="C104" s="133">
        <v>0</v>
      </c>
      <c r="D104" s="97" t="s">
        <v>116</v>
      </c>
      <c r="E104" s="119">
        <f>2kiadás!D132</f>
        <v>0</v>
      </c>
    </row>
    <row r="105" spans="1:5" ht="15.75">
      <c r="A105" s="26" t="s">
        <v>11</v>
      </c>
      <c r="B105" s="26" t="s">
        <v>706</v>
      </c>
      <c r="C105" s="141">
        <v>6735</v>
      </c>
      <c r="D105" s="101">
        <v>6735</v>
      </c>
      <c r="E105" s="120">
        <f>2kiadás!D133</f>
        <v>0</v>
      </c>
    </row>
    <row r="106" spans="1:5" ht="15.75">
      <c r="A106" s="132" t="s">
        <v>14</v>
      </c>
      <c r="B106" s="132" t="s">
        <v>707</v>
      </c>
      <c r="C106" s="133">
        <v>2091.4</v>
      </c>
      <c r="D106" s="97">
        <v>2091</v>
      </c>
      <c r="E106" s="119">
        <f>2kiadás!D134</f>
        <v>0</v>
      </c>
    </row>
    <row r="107" spans="1:5" ht="15.75">
      <c r="A107" s="132" t="s">
        <v>16</v>
      </c>
      <c r="B107" s="132" t="s">
        <v>367</v>
      </c>
      <c r="C107" s="133">
        <v>7908</v>
      </c>
      <c r="D107" s="97">
        <v>7921</v>
      </c>
      <c r="E107" s="119">
        <f>2kiadás!D135</f>
        <v>0</v>
      </c>
    </row>
    <row r="108" spans="1:5" ht="15.75">
      <c r="A108" s="132" t="s">
        <v>48</v>
      </c>
      <c r="B108" s="132" t="s">
        <v>708</v>
      </c>
      <c r="C108" s="133">
        <v>0</v>
      </c>
      <c r="D108" s="97" t="s">
        <v>116</v>
      </c>
      <c r="E108" s="119">
        <f>2kiadás!D136</f>
        <v>0</v>
      </c>
    </row>
    <row r="109" spans="1:5" ht="15.75">
      <c r="A109" s="26" t="s">
        <v>20</v>
      </c>
      <c r="B109" s="26" t="s">
        <v>374</v>
      </c>
      <c r="C109" s="141">
        <v>16734.4</v>
      </c>
      <c r="D109" s="101">
        <v>16747</v>
      </c>
      <c r="E109" s="120">
        <f>SUM(E105:E108)</f>
        <v>0</v>
      </c>
    </row>
    <row r="110" spans="1:5" ht="15.75">
      <c r="A110" s="26" t="s">
        <v>22</v>
      </c>
      <c r="B110" s="26" t="s">
        <v>392</v>
      </c>
      <c r="C110" s="141">
        <v>4958</v>
      </c>
      <c r="D110" s="101">
        <v>4958</v>
      </c>
      <c r="E110" s="120" t="e">
        <f>2kiadás!#REF!</f>
        <v>#REF!</v>
      </c>
    </row>
    <row r="111" spans="1:5" ht="15.75">
      <c r="A111" s="26" t="s">
        <v>24</v>
      </c>
      <c r="B111" s="26" t="s">
        <v>651</v>
      </c>
      <c r="C111" s="141">
        <v>21692.4</v>
      </c>
      <c r="D111" s="101">
        <v>21705</v>
      </c>
      <c r="E111" s="120" t="e">
        <f>+E109+E110</f>
        <v>#REF!</v>
      </c>
    </row>
    <row r="112" ht="15.75">
      <c r="D112" s="97"/>
    </row>
    <row r="113" ht="15.75">
      <c r="D113" s="97"/>
    </row>
    <row r="114" spans="1:5" ht="15.75">
      <c r="A114" s="23" t="s">
        <v>723</v>
      </c>
      <c r="B114" s="5"/>
      <c r="C114" s="37"/>
      <c r="D114" s="192"/>
      <c r="E114" s="31"/>
    </row>
    <row r="115" spans="1:5" ht="15.75">
      <c r="A115" s="5" t="s">
        <v>3</v>
      </c>
      <c r="B115" s="5" t="s">
        <v>97</v>
      </c>
      <c r="C115" s="37">
        <v>2500</v>
      </c>
      <c r="D115" s="97">
        <v>2500</v>
      </c>
      <c r="E115" s="31">
        <v>2500</v>
      </c>
    </row>
    <row r="116" spans="1:5" ht="15.75">
      <c r="A116" s="5" t="s">
        <v>7</v>
      </c>
      <c r="B116" s="5" t="s">
        <v>724</v>
      </c>
      <c r="C116" s="37">
        <v>17985</v>
      </c>
      <c r="D116" s="97">
        <v>17985</v>
      </c>
      <c r="E116" s="31">
        <v>17985</v>
      </c>
    </row>
    <row r="117" spans="1:5" ht="15.75">
      <c r="A117" s="5" t="s">
        <v>9</v>
      </c>
      <c r="B117" s="5" t="s">
        <v>725</v>
      </c>
      <c r="C117" s="37">
        <v>7000</v>
      </c>
      <c r="D117" s="97">
        <v>7000</v>
      </c>
      <c r="E117" s="31">
        <v>7000</v>
      </c>
    </row>
    <row r="118" spans="1:5" ht="31.5">
      <c r="A118" s="5" t="s">
        <v>11</v>
      </c>
      <c r="B118" s="5" t="s">
        <v>726</v>
      </c>
      <c r="C118" s="37">
        <v>5629</v>
      </c>
      <c r="D118" s="97">
        <v>5629</v>
      </c>
      <c r="E118" s="31">
        <v>5629</v>
      </c>
    </row>
    <row r="119" spans="1:5" ht="15.75">
      <c r="A119" s="5" t="s">
        <v>14</v>
      </c>
      <c r="B119" s="5" t="s">
        <v>701</v>
      </c>
      <c r="C119" s="37">
        <v>0</v>
      </c>
      <c r="D119" s="97" t="s">
        <v>116</v>
      </c>
      <c r="E119" s="31">
        <v>0</v>
      </c>
    </row>
    <row r="120" spans="1:5" ht="15.75">
      <c r="A120" s="5" t="s">
        <v>16</v>
      </c>
      <c r="B120" s="5" t="s">
        <v>66</v>
      </c>
      <c r="C120" s="37">
        <v>14725</v>
      </c>
      <c r="D120" s="97">
        <v>14725</v>
      </c>
      <c r="E120" s="31">
        <f>18975+350-4600</f>
        <v>14725</v>
      </c>
    </row>
    <row r="121" spans="1:5" ht="15.75">
      <c r="A121" s="33" t="s">
        <v>48</v>
      </c>
      <c r="B121" s="33" t="s">
        <v>702</v>
      </c>
      <c r="C121" s="187">
        <v>47839</v>
      </c>
      <c r="D121" s="101">
        <v>47839</v>
      </c>
      <c r="E121" s="34">
        <f>SUM(E115:E120)</f>
        <v>47839</v>
      </c>
    </row>
    <row r="122" spans="1:5" ht="15.75">
      <c r="A122" s="5" t="s">
        <v>20</v>
      </c>
      <c r="B122" s="5" t="s">
        <v>82</v>
      </c>
      <c r="C122" s="37">
        <v>0</v>
      </c>
      <c r="D122" s="97" t="s">
        <v>116</v>
      </c>
      <c r="E122" s="31">
        <v>0</v>
      </c>
    </row>
    <row r="123" spans="1:5" ht="15.75">
      <c r="A123" s="5" t="s">
        <v>22</v>
      </c>
      <c r="B123" s="5" t="s">
        <v>330</v>
      </c>
      <c r="C123" s="37">
        <v>0</v>
      </c>
      <c r="D123" s="97" t="s">
        <v>116</v>
      </c>
      <c r="E123" s="31">
        <v>0</v>
      </c>
    </row>
    <row r="124" spans="1:5" ht="15.75">
      <c r="A124" s="5" t="s">
        <v>24</v>
      </c>
      <c r="B124" s="36" t="s">
        <v>727</v>
      </c>
      <c r="C124" s="193">
        <v>0</v>
      </c>
      <c r="D124" s="97" t="s">
        <v>116</v>
      </c>
      <c r="E124" s="31">
        <v>0</v>
      </c>
    </row>
    <row r="125" spans="1:5" ht="15.75">
      <c r="A125" s="33" t="s">
        <v>26</v>
      </c>
      <c r="B125" s="33" t="s">
        <v>728</v>
      </c>
      <c r="C125" s="187">
        <v>0</v>
      </c>
      <c r="D125" s="101" t="s">
        <v>116</v>
      </c>
      <c r="E125" s="34">
        <f>SUM(E122:E124)</f>
        <v>0</v>
      </c>
    </row>
    <row r="126" spans="1:5" ht="15.75">
      <c r="A126" s="33" t="s">
        <v>28</v>
      </c>
      <c r="B126" s="33" t="s">
        <v>729</v>
      </c>
      <c r="C126" s="187">
        <v>47839</v>
      </c>
      <c r="D126" s="101">
        <v>47839</v>
      </c>
      <c r="E126" s="34">
        <f>+E121+E125</f>
        <v>47839</v>
      </c>
    </row>
    <row r="127" ht="15.75">
      <c r="D127" s="97"/>
    </row>
    <row r="128" spans="1:5" ht="15.75">
      <c r="A128" s="132" t="s">
        <v>3</v>
      </c>
      <c r="B128" s="132" t="s">
        <v>362</v>
      </c>
      <c r="C128" s="133">
        <v>21069</v>
      </c>
      <c r="D128" s="97">
        <v>21069</v>
      </c>
      <c r="E128" s="134">
        <v>21069</v>
      </c>
    </row>
    <row r="129" spans="1:5" ht="15.75">
      <c r="A129" s="132" t="s">
        <v>7</v>
      </c>
      <c r="B129" s="132" t="s">
        <v>363</v>
      </c>
      <c r="C129" s="133">
        <v>2947</v>
      </c>
      <c r="D129" s="97">
        <v>2947</v>
      </c>
      <c r="E129" s="134">
        <v>2947</v>
      </c>
    </row>
    <row r="130" spans="1:5" ht="15.75">
      <c r="A130" s="132" t="s">
        <v>9</v>
      </c>
      <c r="B130" s="132" t="s">
        <v>364</v>
      </c>
      <c r="C130" s="133">
        <v>762</v>
      </c>
      <c r="D130" s="97">
        <v>762</v>
      </c>
      <c r="E130" s="134">
        <v>762</v>
      </c>
    </row>
    <row r="131" spans="1:5" ht="15.75">
      <c r="A131" s="26" t="s">
        <v>11</v>
      </c>
      <c r="B131" s="26" t="s">
        <v>706</v>
      </c>
      <c r="C131" s="141">
        <v>24778</v>
      </c>
      <c r="D131" s="101">
        <v>24778</v>
      </c>
      <c r="E131" s="138">
        <f>SUM(E128:E130)</f>
        <v>24778</v>
      </c>
    </row>
    <row r="132" spans="1:5" ht="15.75">
      <c r="A132" s="132" t="s">
        <v>14</v>
      </c>
      <c r="B132" s="132" t="s">
        <v>707</v>
      </c>
      <c r="C132" s="133">
        <v>7456</v>
      </c>
      <c r="D132" s="97">
        <v>7456</v>
      </c>
      <c r="E132" s="134">
        <v>7456</v>
      </c>
    </row>
    <row r="133" spans="1:5" ht="15.75">
      <c r="A133" s="132" t="s">
        <v>16</v>
      </c>
      <c r="B133" s="132" t="s">
        <v>367</v>
      </c>
      <c r="C133" s="133">
        <v>15195</v>
      </c>
      <c r="D133" s="97">
        <v>15195</v>
      </c>
      <c r="E133" s="134">
        <f>14845+350</f>
        <v>15195</v>
      </c>
    </row>
    <row r="134" spans="1:5" ht="15.75">
      <c r="A134" s="132" t="s">
        <v>48</v>
      </c>
      <c r="B134" s="132" t="s">
        <v>708</v>
      </c>
      <c r="C134" s="133">
        <v>410</v>
      </c>
      <c r="D134" s="97">
        <v>410</v>
      </c>
      <c r="E134" s="134">
        <v>410</v>
      </c>
    </row>
    <row r="135" spans="1:5" ht="15.75">
      <c r="A135" s="132" t="s">
        <v>20</v>
      </c>
      <c r="B135" s="132" t="s">
        <v>389</v>
      </c>
      <c r="C135" s="133">
        <v>0</v>
      </c>
      <c r="D135" s="97" t="s">
        <v>116</v>
      </c>
      <c r="E135" s="134">
        <v>0</v>
      </c>
    </row>
    <row r="136" spans="1:5" ht="15.75">
      <c r="A136" s="132" t="s">
        <v>22</v>
      </c>
      <c r="B136" s="132" t="s">
        <v>587</v>
      </c>
      <c r="C136" s="133">
        <v>0</v>
      </c>
      <c r="D136" s="97" t="s">
        <v>116</v>
      </c>
      <c r="E136" s="134">
        <v>0</v>
      </c>
    </row>
    <row r="137" spans="1:5" ht="15.75">
      <c r="A137" s="26" t="s">
        <v>24</v>
      </c>
      <c r="B137" s="26" t="s">
        <v>718</v>
      </c>
      <c r="C137" s="141">
        <v>47839</v>
      </c>
      <c r="D137" s="101">
        <v>47839</v>
      </c>
      <c r="E137" s="138">
        <f>SUM(E131:E136)</f>
        <v>47839</v>
      </c>
    </row>
    <row r="138" spans="1:5" ht="15.75">
      <c r="A138" s="132" t="s">
        <v>26</v>
      </c>
      <c r="B138" s="132" t="s">
        <v>390</v>
      </c>
      <c r="C138" s="133">
        <v>0</v>
      </c>
      <c r="D138" s="97" t="s">
        <v>116</v>
      </c>
      <c r="E138" s="134">
        <v>0</v>
      </c>
    </row>
    <row r="139" spans="1:5" ht="15.75">
      <c r="A139" s="132" t="s">
        <v>28</v>
      </c>
      <c r="B139" s="132" t="s">
        <v>376</v>
      </c>
      <c r="C139" s="133">
        <v>0</v>
      </c>
      <c r="D139" s="97" t="s">
        <v>116</v>
      </c>
      <c r="E139" s="134">
        <v>0</v>
      </c>
    </row>
    <row r="140" spans="1:5" ht="15.75">
      <c r="A140" s="132" t="s">
        <v>30</v>
      </c>
      <c r="B140" s="132" t="s">
        <v>557</v>
      </c>
      <c r="C140" s="133">
        <v>0</v>
      </c>
      <c r="D140" s="97" t="s">
        <v>116</v>
      </c>
      <c r="E140" s="134">
        <v>0</v>
      </c>
    </row>
    <row r="141" spans="1:5" ht="15.75">
      <c r="A141" s="26" t="s">
        <v>32</v>
      </c>
      <c r="B141" s="26" t="s">
        <v>719</v>
      </c>
      <c r="C141" s="141">
        <v>0</v>
      </c>
      <c r="D141" s="101" t="s">
        <v>116</v>
      </c>
      <c r="E141" s="138">
        <f>SUM(E138:E140)</f>
        <v>0</v>
      </c>
    </row>
    <row r="142" spans="1:5" ht="15.75">
      <c r="A142" s="26" t="s">
        <v>57</v>
      </c>
      <c r="B142" s="26" t="s">
        <v>720</v>
      </c>
      <c r="C142" s="141">
        <v>47839</v>
      </c>
      <c r="D142" s="101">
        <v>47839</v>
      </c>
      <c r="E142" s="138">
        <f>+E137+E141</f>
        <v>47839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rstPageNumber="18" useFirstPageNumber="1" fitToHeight="4" fitToWidth="1" horizontalDpi="300" verticalDpi="300" orientation="portrait" paperSize="9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3">
      <selection activeCell="B69" sqref="B69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fitToHeight="3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workbookViewId="0" topLeftCell="K1">
      <selection activeCell="M1" sqref="M1"/>
    </sheetView>
  </sheetViews>
  <sheetFormatPr defaultColWidth="9.140625" defaultRowHeight="12.75"/>
  <cols>
    <col min="1" max="1" width="4.7109375" style="88" customWidth="1"/>
    <col min="2" max="2" width="54.28125" style="88" customWidth="1"/>
    <col min="3" max="3" width="0" style="56" hidden="1" customWidth="1"/>
    <col min="4" max="4" width="21.28125" style="88" customWidth="1"/>
    <col min="5" max="5" width="11.7109375" style="194" customWidth="1"/>
    <col min="6" max="6" width="13.8515625" style="119" customWidth="1"/>
    <col min="7" max="7" width="11.28125" style="119" customWidth="1"/>
    <col min="8" max="8" width="11.7109375" style="119" customWidth="1"/>
    <col min="9" max="9" width="13.8515625" style="119" customWidth="1"/>
    <col min="10" max="10" width="13.140625" style="119" customWidth="1"/>
    <col min="11" max="11" width="11.421875" style="119" customWidth="1"/>
    <col min="12" max="12" width="13.7109375" style="119" customWidth="1"/>
    <col min="13" max="13" width="12.140625" style="195" customWidth="1"/>
    <col min="14" max="14" width="9.140625" style="88" customWidth="1"/>
    <col min="15" max="17" width="9.140625" style="195" customWidth="1"/>
    <col min="18" max="16384" width="9.140625" style="88" customWidth="1"/>
  </cols>
  <sheetData>
    <row r="1" spans="1:256" s="119" customFormat="1" ht="17.25">
      <c r="A1" s="88"/>
      <c r="B1" s="88"/>
      <c r="M1" s="137" t="s">
        <v>730</v>
      </c>
      <c r="IV1" s="88"/>
    </row>
    <row r="3" spans="2:18" ht="15.75">
      <c r="B3" s="196" t="str">
        <f>tartalom!B15</f>
        <v>Felhalmozások (felújítások, beruházások) és forrásaik</v>
      </c>
      <c r="C3" s="76"/>
      <c r="D3" s="76"/>
      <c r="E3" s="197"/>
      <c r="F3" s="109"/>
      <c r="G3" s="109"/>
      <c r="H3" s="198"/>
      <c r="I3" s="109"/>
      <c r="J3" s="109"/>
      <c r="K3" s="109"/>
      <c r="L3" s="109"/>
      <c r="N3" s="76"/>
      <c r="R3" s="76"/>
    </row>
    <row r="4" ht="16.5">
      <c r="M4" s="137" t="s">
        <v>37</v>
      </c>
    </row>
    <row r="5" spans="1:17" s="10" customFormat="1" ht="15.75">
      <c r="A5" s="199" t="s">
        <v>731</v>
      </c>
      <c r="B5" s="199"/>
      <c r="C5" s="200"/>
      <c r="D5" s="201" t="s">
        <v>732</v>
      </c>
      <c r="E5" s="201"/>
      <c r="F5" s="201"/>
      <c r="G5" s="201"/>
      <c r="H5" s="202" t="s">
        <v>733</v>
      </c>
      <c r="I5" s="202"/>
      <c r="J5" s="202"/>
      <c r="K5" s="203" t="s">
        <v>188</v>
      </c>
      <c r="L5" s="203"/>
      <c r="M5" s="203"/>
      <c r="O5" s="204"/>
      <c r="P5" s="204"/>
      <c r="Q5" s="204"/>
    </row>
    <row r="6" spans="1:105" s="7" customFormat="1" ht="15.75">
      <c r="A6" s="199"/>
      <c r="B6" s="199"/>
      <c r="C6" s="84"/>
      <c r="D6" s="205" t="s">
        <v>731</v>
      </c>
      <c r="E6" s="206" t="s">
        <v>734</v>
      </c>
      <c r="F6" s="206"/>
      <c r="G6" s="206"/>
      <c r="H6" s="202"/>
      <c r="I6" s="202"/>
      <c r="J6" s="202"/>
      <c r="K6" s="203"/>
      <c r="L6" s="203"/>
      <c r="M6" s="203"/>
      <c r="N6" s="10"/>
      <c r="O6" s="204"/>
      <c r="P6" s="204"/>
      <c r="Q6" s="204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</row>
    <row r="7" spans="1:17" s="7" customFormat="1" ht="25.5">
      <c r="A7" s="199"/>
      <c r="B7" s="199"/>
      <c r="C7" s="84"/>
      <c r="D7" s="205"/>
      <c r="E7" s="207" t="s">
        <v>735</v>
      </c>
      <c r="F7" s="28" t="s">
        <v>736</v>
      </c>
      <c r="G7" s="208" t="s">
        <v>41</v>
      </c>
      <c r="H7" s="207" t="s">
        <v>735</v>
      </c>
      <c r="I7" s="28" t="s">
        <v>736</v>
      </c>
      <c r="J7" s="209" t="s">
        <v>41</v>
      </c>
      <c r="K7" s="207" t="s">
        <v>735</v>
      </c>
      <c r="L7" s="28" t="s">
        <v>736</v>
      </c>
      <c r="M7" s="210" t="s">
        <v>41</v>
      </c>
      <c r="O7" s="211"/>
      <c r="P7" s="211"/>
      <c r="Q7" s="211"/>
    </row>
    <row r="8" spans="1:14" ht="15.75">
      <c r="A8" s="212" t="s">
        <v>3</v>
      </c>
      <c r="B8" s="213" t="s">
        <v>737</v>
      </c>
      <c r="C8" s="84"/>
      <c r="D8" s="205"/>
      <c r="E8" s="214">
        <v>0</v>
      </c>
      <c r="F8" s="214">
        <v>0</v>
      </c>
      <c r="G8" s="215">
        <v>0</v>
      </c>
      <c r="H8" s="214">
        <v>0</v>
      </c>
      <c r="I8" s="215">
        <v>635</v>
      </c>
      <c r="J8" s="215">
        <v>635</v>
      </c>
      <c r="K8" s="215">
        <v>0</v>
      </c>
      <c r="L8" s="215">
        <v>635</v>
      </c>
      <c r="M8" s="216">
        <v>635</v>
      </c>
      <c r="N8" s="194"/>
    </row>
    <row r="9" spans="1:14" ht="15.75">
      <c r="A9" s="212" t="s">
        <v>7</v>
      </c>
      <c r="B9" s="213" t="s">
        <v>738</v>
      </c>
      <c r="C9" s="84"/>
      <c r="D9" s="205"/>
      <c r="E9" s="214"/>
      <c r="F9" s="214"/>
      <c r="G9" s="215">
        <v>0</v>
      </c>
      <c r="H9" s="214"/>
      <c r="I9" s="215">
        <v>15466</v>
      </c>
      <c r="J9" s="215">
        <v>15466</v>
      </c>
      <c r="K9" s="215">
        <v>0</v>
      </c>
      <c r="L9" s="215">
        <v>15466</v>
      </c>
      <c r="M9" s="216">
        <v>15466</v>
      </c>
      <c r="N9" s="194"/>
    </row>
    <row r="10" spans="1:14" ht="15.75">
      <c r="A10" s="217" t="s">
        <v>9</v>
      </c>
      <c r="B10" s="218" t="s">
        <v>739</v>
      </c>
      <c r="C10" s="84"/>
      <c r="D10" s="205"/>
      <c r="E10" s="28"/>
      <c r="F10" s="28"/>
      <c r="G10" s="208"/>
      <c r="H10" s="219"/>
      <c r="I10" s="215">
        <v>38</v>
      </c>
      <c r="J10" s="215">
        <v>38</v>
      </c>
      <c r="K10" s="215"/>
      <c r="L10" s="215">
        <v>38</v>
      </c>
      <c r="M10" s="216">
        <v>38</v>
      </c>
      <c r="N10" s="194"/>
    </row>
    <row r="11" spans="1:14" ht="15.75">
      <c r="A11" s="220"/>
      <c r="B11" s="221" t="s">
        <v>740</v>
      </c>
      <c r="C11" s="222"/>
      <c r="D11" s="221"/>
      <c r="E11" s="223">
        <v>0</v>
      </c>
      <c r="F11" s="224">
        <v>0</v>
      </c>
      <c r="G11" s="224">
        <v>0</v>
      </c>
      <c r="H11" s="224">
        <v>0</v>
      </c>
      <c r="I11" s="224">
        <v>16139</v>
      </c>
      <c r="J11" s="224">
        <v>16139</v>
      </c>
      <c r="K11" s="224">
        <v>0</v>
      </c>
      <c r="L11" s="224">
        <v>16139</v>
      </c>
      <c r="M11" s="225">
        <v>16139</v>
      </c>
      <c r="N11" s="194"/>
    </row>
    <row r="12" spans="1:14" ht="15.75">
      <c r="A12" s="217" t="s">
        <v>3</v>
      </c>
      <c r="B12" s="213" t="s">
        <v>741</v>
      </c>
      <c r="C12" s="226"/>
      <c r="D12" s="213" t="s">
        <v>742</v>
      </c>
      <c r="E12" s="227">
        <v>850</v>
      </c>
      <c r="F12" s="215">
        <v>850</v>
      </c>
      <c r="G12" s="215">
        <v>850</v>
      </c>
      <c r="H12" s="215">
        <v>0</v>
      </c>
      <c r="I12" s="215">
        <v>0</v>
      </c>
      <c r="J12" s="215">
        <v>0</v>
      </c>
      <c r="K12" s="215">
        <v>850</v>
      </c>
      <c r="L12" s="215">
        <v>850</v>
      </c>
      <c r="M12" s="216">
        <v>850</v>
      </c>
      <c r="N12" s="194"/>
    </row>
    <row r="13" spans="1:14" ht="15.75">
      <c r="A13" s="217" t="s">
        <v>7</v>
      </c>
      <c r="B13" s="213" t="s">
        <v>743</v>
      </c>
      <c r="C13" s="226"/>
      <c r="D13" s="213" t="s">
        <v>742</v>
      </c>
      <c r="E13" s="227">
        <v>486</v>
      </c>
      <c r="F13" s="215">
        <v>486</v>
      </c>
      <c r="G13" s="215">
        <v>485</v>
      </c>
      <c r="H13" s="215">
        <v>54</v>
      </c>
      <c r="I13" s="215">
        <v>54</v>
      </c>
      <c r="J13" s="215">
        <v>54</v>
      </c>
      <c r="K13" s="215">
        <v>540</v>
      </c>
      <c r="L13" s="215">
        <v>540</v>
      </c>
      <c r="M13" s="216">
        <v>539</v>
      </c>
      <c r="N13" s="194"/>
    </row>
    <row r="14" spans="1:14" ht="15.75">
      <c r="A14" s="217" t="s">
        <v>9</v>
      </c>
      <c r="B14" s="213" t="s">
        <v>744</v>
      </c>
      <c r="C14" s="226"/>
      <c r="D14" s="213" t="s">
        <v>742</v>
      </c>
      <c r="E14" s="228">
        <v>4468</v>
      </c>
      <c r="F14" s="215">
        <v>4468</v>
      </c>
      <c r="G14" s="215">
        <v>0</v>
      </c>
      <c r="H14" s="215">
        <v>1147</v>
      </c>
      <c r="I14" s="215">
        <v>1147</v>
      </c>
      <c r="J14" s="215">
        <v>1538</v>
      </c>
      <c r="K14" s="215">
        <v>5615</v>
      </c>
      <c r="L14" s="215">
        <v>5615</v>
      </c>
      <c r="M14" s="216">
        <v>1538</v>
      </c>
      <c r="N14" s="194"/>
    </row>
    <row r="15" spans="1:14" ht="15.75">
      <c r="A15" s="217" t="s">
        <v>11</v>
      </c>
      <c r="B15" s="213" t="s">
        <v>745</v>
      </c>
      <c r="C15" s="226"/>
      <c r="D15" s="213"/>
      <c r="E15" s="228">
        <v>0</v>
      </c>
      <c r="F15" s="215">
        <v>0</v>
      </c>
      <c r="G15" s="215">
        <v>0</v>
      </c>
      <c r="H15" s="215">
        <v>0</v>
      </c>
      <c r="I15" s="215">
        <v>6695</v>
      </c>
      <c r="J15" s="215">
        <v>6695</v>
      </c>
      <c r="K15" s="215">
        <v>0</v>
      </c>
      <c r="L15" s="215">
        <v>6695</v>
      </c>
      <c r="M15" s="216">
        <v>6695</v>
      </c>
      <c r="N15" s="194"/>
    </row>
    <row r="16" spans="1:17" s="196" customFormat="1" ht="15.75">
      <c r="A16" s="217" t="s">
        <v>14</v>
      </c>
      <c r="B16" s="213" t="s">
        <v>532</v>
      </c>
      <c r="C16" s="226"/>
      <c r="D16" s="213"/>
      <c r="E16" s="228">
        <v>0</v>
      </c>
      <c r="F16" s="228">
        <v>0</v>
      </c>
      <c r="G16" s="215">
        <v>0</v>
      </c>
      <c r="H16" s="215">
        <v>0</v>
      </c>
      <c r="I16" s="215">
        <v>2112</v>
      </c>
      <c r="J16" s="215">
        <v>0</v>
      </c>
      <c r="K16" s="215">
        <v>0</v>
      </c>
      <c r="L16" s="215">
        <v>2112</v>
      </c>
      <c r="M16" s="216">
        <v>0</v>
      </c>
      <c r="N16" s="229"/>
      <c r="O16" s="230"/>
      <c r="P16" s="230"/>
      <c r="Q16" s="230"/>
    </row>
    <row r="17" spans="1:14" ht="15.75">
      <c r="A17" s="217" t="s">
        <v>16</v>
      </c>
      <c r="B17" s="213" t="s">
        <v>746</v>
      </c>
      <c r="C17" s="226"/>
      <c r="D17" s="213"/>
      <c r="E17" s="228">
        <v>0</v>
      </c>
      <c r="F17" s="228">
        <v>0</v>
      </c>
      <c r="G17" s="215">
        <v>0</v>
      </c>
      <c r="H17" s="215">
        <v>0</v>
      </c>
      <c r="I17" s="215">
        <v>20</v>
      </c>
      <c r="J17" s="215">
        <v>20</v>
      </c>
      <c r="K17" s="215">
        <v>0</v>
      </c>
      <c r="L17" s="215">
        <v>20</v>
      </c>
      <c r="M17" s="216">
        <v>20</v>
      </c>
      <c r="N17" s="194"/>
    </row>
    <row r="18" spans="1:14" ht="15.75">
      <c r="A18" s="217" t="s">
        <v>48</v>
      </c>
      <c r="B18" s="213" t="s">
        <v>747</v>
      </c>
      <c r="C18" s="226"/>
      <c r="D18" s="213" t="s">
        <v>748</v>
      </c>
      <c r="E18" s="228"/>
      <c r="F18" s="215"/>
      <c r="G18" s="214"/>
      <c r="H18" s="215"/>
      <c r="I18" s="215">
        <v>931</v>
      </c>
      <c r="J18" s="214">
        <v>930</v>
      </c>
      <c r="K18" s="215"/>
      <c r="L18" s="215">
        <v>931</v>
      </c>
      <c r="M18" s="216">
        <v>930</v>
      </c>
      <c r="N18" s="194"/>
    </row>
    <row r="19" spans="1:18" s="90" customFormat="1" ht="15.75">
      <c r="A19" s="220"/>
      <c r="B19" s="221" t="s">
        <v>749</v>
      </c>
      <c r="C19" s="222"/>
      <c r="D19" s="221"/>
      <c r="E19" s="223">
        <v>5804</v>
      </c>
      <c r="F19" s="224">
        <v>5804</v>
      </c>
      <c r="G19" s="224">
        <v>1335</v>
      </c>
      <c r="H19" s="224">
        <v>1201</v>
      </c>
      <c r="I19" s="224">
        <v>10028</v>
      </c>
      <c r="J19" s="224">
        <v>9237</v>
      </c>
      <c r="K19" s="224">
        <v>7005</v>
      </c>
      <c r="L19" s="224">
        <v>16763</v>
      </c>
      <c r="M19" s="225">
        <v>10572</v>
      </c>
      <c r="N19" s="231"/>
      <c r="O19" s="232"/>
      <c r="P19" s="232"/>
      <c r="Q19" s="232"/>
      <c r="R19" s="233"/>
    </row>
    <row r="20" spans="1:18" s="90" customFormat="1" ht="16.5">
      <c r="A20" s="234"/>
      <c r="B20" s="235" t="s">
        <v>750</v>
      </c>
      <c r="C20" s="236"/>
      <c r="D20" s="237"/>
      <c r="E20" s="238">
        <v>5804</v>
      </c>
      <c r="F20" s="239">
        <v>5804</v>
      </c>
      <c r="G20" s="239">
        <v>1335</v>
      </c>
      <c r="H20" s="239">
        <v>1201</v>
      </c>
      <c r="I20" s="239">
        <v>25240</v>
      </c>
      <c r="J20" s="239">
        <v>25376</v>
      </c>
      <c r="K20" s="239">
        <v>7005</v>
      </c>
      <c r="L20" s="239">
        <v>31004</v>
      </c>
      <c r="M20" s="240">
        <v>26711</v>
      </c>
      <c r="N20" s="231"/>
      <c r="O20" s="232"/>
      <c r="P20" s="232"/>
      <c r="Q20" s="232"/>
      <c r="R20" s="233"/>
    </row>
  </sheetData>
  <sheetProtection selectLockedCells="1" selectUnlockedCells="1"/>
  <mergeCells count="5">
    <mergeCell ref="A5:B7"/>
    <mergeCell ref="D5:G5"/>
    <mergeCell ref="H5:J6"/>
    <mergeCell ref="K5:M6"/>
    <mergeCell ref="E6:G6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E1" sqref="E1"/>
    </sheetView>
  </sheetViews>
  <sheetFormatPr defaultColWidth="9.140625" defaultRowHeight="12.75"/>
  <cols>
    <col min="1" max="1" width="4.7109375" style="0" customWidth="1"/>
    <col min="2" max="2" width="68.7109375" style="0" customWidth="1"/>
    <col min="3" max="3" width="17.7109375" style="0" customWidth="1"/>
    <col min="4" max="4" width="17.57421875" style="0" customWidth="1"/>
    <col min="5" max="5" width="12.7109375" style="0" customWidth="1"/>
  </cols>
  <sheetData>
    <row r="1" spans="1:5" ht="17.25">
      <c r="A1" s="39"/>
      <c r="B1" s="7"/>
      <c r="C1" s="147"/>
      <c r="D1" s="58"/>
      <c r="E1" s="42" t="s">
        <v>751</v>
      </c>
    </row>
    <row r="2" spans="1:5" ht="15.75">
      <c r="A2" s="39"/>
      <c r="B2" s="7"/>
      <c r="C2" s="147"/>
      <c r="D2" s="58"/>
      <c r="E2" s="7"/>
    </row>
    <row r="3" spans="1:5" ht="15.75">
      <c r="A3" s="39"/>
      <c r="B3" s="23" t="str">
        <f>tartalom!B16</f>
        <v>Átadott pénzeszközök</v>
      </c>
      <c r="C3" s="148"/>
      <c r="D3" s="58"/>
      <c r="E3" s="7"/>
    </row>
    <row r="4" spans="1:5" ht="15.75">
      <c r="A4" s="39"/>
      <c r="B4" s="23"/>
      <c r="C4" s="148"/>
      <c r="D4" s="58"/>
      <c r="E4" s="7"/>
    </row>
    <row r="5" spans="1:5" ht="15.75">
      <c r="A5" s="39"/>
      <c r="B5" s="23"/>
      <c r="C5" s="148"/>
      <c r="D5" s="25" t="s">
        <v>110</v>
      </c>
      <c r="E5" s="8" t="s">
        <v>37</v>
      </c>
    </row>
    <row r="6" spans="1:5" ht="38.25">
      <c r="A6" s="39"/>
      <c r="B6" s="7"/>
      <c r="C6" s="27" t="s">
        <v>39</v>
      </c>
      <c r="D6" s="28" t="s">
        <v>138</v>
      </c>
      <c r="E6" s="51" t="s">
        <v>41</v>
      </c>
    </row>
    <row r="7" spans="1:5" ht="31.5">
      <c r="A7" s="39" t="s">
        <v>3</v>
      </c>
      <c r="B7" s="145" t="s">
        <v>752</v>
      </c>
      <c r="C7" s="58">
        <v>75168</v>
      </c>
      <c r="D7" s="58">
        <v>61298</v>
      </c>
      <c r="E7" s="58">
        <v>51243</v>
      </c>
    </row>
    <row r="8" spans="1:5" ht="15.75">
      <c r="A8" s="39" t="s">
        <v>7</v>
      </c>
      <c r="B8" s="10" t="s">
        <v>496</v>
      </c>
      <c r="C8" s="58">
        <v>16938</v>
      </c>
      <c r="D8" s="58">
        <v>18027</v>
      </c>
      <c r="E8" s="58">
        <v>18027</v>
      </c>
    </row>
    <row r="9" spans="1:5" ht="15.75">
      <c r="A9" s="39" t="s">
        <v>9</v>
      </c>
      <c r="B9" s="9" t="s">
        <v>497</v>
      </c>
      <c r="C9" s="58">
        <v>0</v>
      </c>
      <c r="D9" s="58">
        <v>0</v>
      </c>
      <c r="E9" s="58"/>
    </row>
    <row r="10" spans="1:5" ht="15.75">
      <c r="A10" s="48" t="s">
        <v>11</v>
      </c>
      <c r="B10" s="149" t="s">
        <v>753</v>
      </c>
      <c r="C10" s="63">
        <v>92106</v>
      </c>
      <c r="D10" s="63">
        <v>81364</v>
      </c>
      <c r="E10" s="63">
        <v>69270</v>
      </c>
    </row>
    <row r="11" spans="1:5" ht="31.5">
      <c r="A11" s="48" t="s">
        <v>14</v>
      </c>
      <c r="B11" s="92" t="s">
        <v>499</v>
      </c>
      <c r="C11" s="63">
        <v>12325</v>
      </c>
      <c r="D11" s="63">
        <v>12409</v>
      </c>
      <c r="E11" s="63">
        <v>12408</v>
      </c>
    </row>
    <row r="12" spans="1:5" ht="15.75">
      <c r="A12" s="48"/>
      <c r="B12" s="92"/>
      <c r="C12" s="63"/>
      <c r="D12" s="63"/>
      <c r="E12" s="63"/>
    </row>
    <row r="13" spans="1:5" ht="15.75">
      <c r="A13" s="39"/>
      <c r="B13" s="241" t="s">
        <v>754</v>
      </c>
      <c r="C13" s="58"/>
      <c r="D13" s="58"/>
      <c r="E13" s="58"/>
    </row>
    <row r="14" spans="1:5" ht="15.75">
      <c r="A14" s="39" t="s">
        <v>3</v>
      </c>
      <c r="B14" s="7" t="s">
        <v>755</v>
      </c>
      <c r="C14" s="58">
        <v>41014</v>
      </c>
      <c r="D14" s="58">
        <v>32582</v>
      </c>
      <c r="E14" s="58">
        <v>32582</v>
      </c>
    </row>
    <row r="15" spans="1:5" ht="15.75">
      <c r="A15" s="39" t="s">
        <v>7</v>
      </c>
      <c r="B15" s="7" t="s">
        <v>756</v>
      </c>
      <c r="C15" s="58">
        <v>34154</v>
      </c>
      <c r="D15" s="58">
        <v>23216</v>
      </c>
      <c r="E15" s="58">
        <v>13161</v>
      </c>
    </row>
    <row r="16" spans="1:5" ht="15.75">
      <c r="A16" s="39" t="s">
        <v>9</v>
      </c>
      <c r="B16" s="7" t="s">
        <v>757</v>
      </c>
      <c r="C16" s="58">
        <v>0</v>
      </c>
      <c r="D16" s="58">
        <v>5500</v>
      </c>
      <c r="E16" s="58">
        <v>5500</v>
      </c>
    </row>
    <row r="17" spans="1:5" ht="31.5">
      <c r="A17" s="48"/>
      <c r="B17" s="92" t="s">
        <v>495</v>
      </c>
      <c r="C17" s="63">
        <v>75168</v>
      </c>
      <c r="D17" s="63">
        <v>61298</v>
      </c>
      <c r="E17" s="63">
        <v>51243</v>
      </c>
    </row>
    <row r="18" spans="1:5" ht="15.75">
      <c r="A18" s="48"/>
      <c r="B18" s="92"/>
      <c r="C18" s="63"/>
      <c r="D18" s="63"/>
      <c r="E18" s="63"/>
    </row>
    <row r="19" spans="1:5" ht="15.75">
      <c r="A19" s="48"/>
      <c r="B19" s="242" t="s">
        <v>758</v>
      </c>
      <c r="C19" s="63"/>
      <c r="D19" s="63"/>
      <c r="E19" s="63"/>
    </row>
    <row r="20" spans="1:5" ht="15.75">
      <c r="A20" s="39" t="s">
        <v>3</v>
      </c>
      <c r="B20" s="7" t="s">
        <v>506</v>
      </c>
      <c r="C20" s="58">
        <v>5000</v>
      </c>
      <c r="D20" s="58">
        <v>5000</v>
      </c>
      <c r="E20" s="58">
        <v>5000</v>
      </c>
    </row>
    <row r="21" spans="1:5" ht="15.75">
      <c r="A21" s="39" t="s">
        <v>7</v>
      </c>
      <c r="B21" s="7" t="s">
        <v>507</v>
      </c>
      <c r="C21" s="58">
        <v>1000</v>
      </c>
      <c r="D21" s="58">
        <v>1000</v>
      </c>
      <c r="E21" s="58">
        <v>1000</v>
      </c>
    </row>
    <row r="22" spans="1:5" ht="15.75">
      <c r="A22" s="39" t="s">
        <v>9</v>
      </c>
      <c r="B22" s="7" t="s">
        <v>759</v>
      </c>
      <c r="C22" s="58">
        <v>4000</v>
      </c>
      <c r="D22" s="58">
        <v>4000</v>
      </c>
      <c r="E22" s="58">
        <v>4000</v>
      </c>
    </row>
    <row r="23" spans="1:5" ht="15.75">
      <c r="A23" s="39" t="s">
        <v>11</v>
      </c>
      <c r="B23" s="7" t="s">
        <v>760</v>
      </c>
      <c r="C23" s="58">
        <v>750</v>
      </c>
      <c r="D23" s="58">
        <v>750</v>
      </c>
      <c r="E23" s="58">
        <v>750</v>
      </c>
    </row>
    <row r="24" spans="1:5" ht="15.75">
      <c r="A24" s="39" t="s">
        <v>14</v>
      </c>
      <c r="B24" s="7" t="s">
        <v>761</v>
      </c>
      <c r="C24" s="58">
        <v>150</v>
      </c>
      <c r="D24" s="58">
        <v>150</v>
      </c>
      <c r="E24" s="58">
        <v>150</v>
      </c>
    </row>
    <row r="25" spans="1:5" ht="15.75">
      <c r="A25" s="39" t="s">
        <v>16</v>
      </c>
      <c r="B25" s="5" t="s">
        <v>515</v>
      </c>
      <c r="C25" s="58">
        <v>860</v>
      </c>
      <c r="D25" s="58">
        <v>860</v>
      </c>
      <c r="E25" s="58">
        <v>860</v>
      </c>
    </row>
    <row r="26" spans="1:5" ht="15.75">
      <c r="A26" s="39" t="s">
        <v>48</v>
      </c>
      <c r="B26" s="5" t="s">
        <v>516</v>
      </c>
      <c r="C26" s="58">
        <v>265</v>
      </c>
      <c r="D26" s="58">
        <v>265</v>
      </c>
      <c r="E26" s="58">
        <v>265</v>
      </c>
    </row>
    <row r="27" spans="1:5" ht="15.75">
      <c r="A27" s="39" t="s">
        <v>20</v>
      </c>
      <c r="B27" s="7" t="s">
        <v>762</v>
      </c>
      <c r="C27" s="58">
        <v>150</v>
      </c>
      <c r="D27" s="58">
        <v>150</v>
      </c>
      <c r="E27" s="58">
        <v>150</v>
      </c>
    </row>
    <row r="28" spans="1:5" ht="15.75">
      <c r="A28" s="39" t="s">
        <v>22</v>
      </c>
      <c r="B28" s="7" t="s">
        <v>763</v>
      </c>
      <c r="C28" s="58">
        <v>150</v>
      </c>
      <c r="D28" s="58">
        <v>150</v>
      </c>
      <c r="E28" s="58">
        <v>150</v>
      </c>
    </row>
    <row r="29" spans="1:5" ht="15.75">
      <c r="A29" s="39" t="s">
        <v>764</v>
      </c>
      <c r="B29" s="7" t="s">
        <v>765</v>
      </c>
      <c r="C29" s="58">
        <v>0</v>
      </c>
      <c r="D29" s="58">
        <v>84</v>
      </c>
      <c r="E29" s="58">
        <v>83</v>
      </c>
    </row>
    <row r="30" spans="1:5" ht="15.75">
      <c r="A30" s="48"/>
      <c r="B30" s="149" t="s">
        <v>766</v>
      </c>
      <c r="C30" s="63">
        <v>12325</v>
      </c>
      <c r="D30" s="63">
        <v>12409</v>
      </c>
      <c r="E30" s="109">
        <v>12408</v>
      </c>
    </row>
    <row r="31" spans="1:5" ht="15.75">
      <c r="A31" s="48"/>
      <c r="B31" s="149"/>
      <c r="C31" s="63"/>
      <c r="D31" s="63"/>
      <c r="E31" s="83"/>
    </row>
    <row r="32" spans="1:5" ht="15.75">
      <c r="A32" s="48"/>
      <c r="B32" s="243"/>
      <c r="C32" s="63"/>
      <c r="D32" s="63"/>
      <c r="E32" s="83"/>
    </row>
    <row r="33" spans="1:5" ht="31.5">
      <c r="A33" s="75" t="s">
        <v>3</v>
      </c>
      <c r="B33" s="145" t="s">
        <v>554</v>
      </c>
      <c r="C33" s="83">
        <v>28750</v>
      </c>
      <c r="D33" s="83">
        <v>29898</v>
      </c>
      <c r="E33" s="83">
        <v>530</v>
      </c>
    </row>
    <row r="34" spans="1:5" ht="15.75">
      <c r="A34" s="75" t="s">
        <v>7</v>
      </c>
      <c r="B34" s="145" t="s">
        <v>555</v>
      </c>
      <c r="C34" s="83">
        <v>0</v>
      </c>
      <c r="D34" s="83">
        <v>0</v>
      </c>
      <c r="E34" s="83">
        <v>0</v>
      </c>
    </row>
    <row r="35" spans="1:5" ht="15.75">
      <c r="A35" s="74" t="s">
        <v>9</v>
      </c>
      <c r="B35" s="92" t="s">
        <v>767</v>
      </c>
      <c r="C35" s="109">
        <v>28750</v>
      </c>
      <c r="D35" s="109">
        <v>29898</v>
      </c>
      <c r="E35" s="109">
        <v>530</v>
      </c>
    </row>
    <row r="36" spans="1:5" ht="15.75">
      <c r="A36" s="74" t="s">
        <v>11</v>
      </c>
      <c r="B36" s="149" t="s">
        <v>768</v>
      </c>
      <c r="C36" s="109">
        <v>0</v>
      </c>
      <c r="D36" s="109">
        <v>4740</v>
      </c>
      <c r="E36" s="109">
        <v>4723</v>
      </c>
    </row>
    <row r="37" spans="1:5" ht="15.75">
      <c r="A37" s="74" t="s">
        <v>14</v>
      </c>
      <c r="B37" s="92" t="s">
        <v>391</v>
      </c>
      <c r="C37" s="109">
        <v>500</v>
      </c>
      <c r="D37" s="109">
        <v>750</v>
      </c>
      <c r="E37" s="109">
        <v>750</v>
      </c>
    </row>
    <row r="38" spans="1:5" ht="15.75">
      <c r="A38" s="56"/>
      <c r="B38" s="1"/>
      <c r="C38" s="40"/>
      <c r="D38" s="69"/>
      <c r="E38" s="156"/>
    </row>
    <row r="39" spans="1:5" ht="15.75">
      <c r="A39" s="152"/>
      <c r="B39" s="243" t="s">
        <v>769</v>
      </c>
      <c r="C39" s="154"/>
      <c r="D39" s="83"/>
      <c r="E39" s="153"/>
    </row>
    <row r="40" spans="1:5" ht="15.75">
      <c r="A40" s="56" t="s">
        <v>3</v>
      </c>
      <c r="B40" s="1" t="s">
        <v>770</v>
      </c>
      <c r="C40" s="83">
        <v>1159</v>
      </c>
      <c r="D40" s="83">
        <v>1159</v>
      </c>
      <c r="E40" s="83">
        <v>0</v>
      </c>
    </row>
    <row r="41" spans="1:5" ht="15.75">
      <c r="A41" s="56" t="s">
        <v>7</v>
      </c>
      <c r="B41" s="1" t="s">
        <v>771</v>
      </c>
      <c r="C41" s="83">
        <v>19534</v>
      </c>
      <c r="D41" s="83">
        <v>19534</v>
      </c>
      <c r="E41" s="83">
        <v>530</v>
      </c>
    </row>
    <row r="42" spans="1:5" ht="15.75">
      <c r="A42" s="56" t="s">
        <v>9</v>
      </c>
      <c r="B42" s="1" t="s">
        <v>772</v>
      </c>
      <c r="C42" s="83">
        <v>6357</v>
      </c>
      <c r="D42" s="83">
        <f>6357+648</f>
        <v>7005</v>
      </c>
      <c r="E42" s="83">
        <v>0</v>
      </c>
    </row>
    <row r="43" spans="1:5" ht="15.75">
      <c r="A43" s="56" t="s">
        <v>11</v>
      </c>
      <c r="B43" s="1" t="s">
        <v>773</v>
      </c>
      <c r="C43" s="83">
        <v>1700</v>
      </c>
      <c r="D43" s="83">
        <v>1700</v>
      </c>
      <c r="E43" s="83">
        <v>0</v>
      </c>
    </row>
    <row r="44" spans="1:5" ht="15.75">
      <c r="A44" s="56" t="s">
        <v>14</v>
      </c>
      <c r="B44" s="1" t="s">
        <v>774</v>
      </c>
      <c r="C44" s="83">
        <v>0</v>
      </c>
      <c r="D44" s="83">
        <v>500</v>
      </c>
      <c r="E44" s="83">
        <v>0</v>
      </c>
    </row>
    <row r="45" spans="1:5" ht="15.75">
      <c r="A45" s="56"/>
      <c r="B45" s="62" t="s">
        <v>188</v>
      </c>
      <c r="C45" s="62">
        <v>28750</v>
      </c>
      <c r="D45" s="109">
        <f>SUM(D40:D44)</f>
        <v>29898</v>
      </c>
      <c r="E45" s="109">
        <v>530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E1" sqref="E1"/>
    </sheetView>
  </sheetViews>
  <sheetFormatPr defaultColWidth="9.140625" defaultRowHeight="12.75"/>
  <cols>
    <col min="1" max="1" width="4.7109375" style="0" customWidth="1"/>
    <col min="2" max="2" width="68.7109375" style="0" customWidth="1"/>
    <col min="3" max="3" width="16.7109375" style="0" customWidth="1"/>
    <col min="4" max="4" width="17.57421875" style="0" customWidth="1"/>
    <col min="5" max="5" width="13.57421875" style="0" customWidth="1"/>
  </cols>
  <sheetData>
    <row r="1" spans="1:5" ht="17.25">
      <c r="A1" s="39"/>
      <c r="B1" s="7"/>
      <c r="C1" s="40"/>
      <c r="D1" s="58"/>
      <c r="E1" s="42" t="s">
        <v>775</v>
      </c>
    </row>
    <row r="2" spans="1:5" ht="15.75">
      <c r="A2" s="39"/>
      <c r="B2" s="7"/>
      <c r="C2" s="40"/>
      <c r="D2" s="58"/>
      <c r="E2" s="1"/>
    </row>
    <row r="3" spans="1:5" ht="15.75">
      <c r="A3" s="39"/>
      <c r="B3" s="23" t="str">
        <f>tartalom!B17</f>
        <v>Átvett pénzeszközök</v>
      </c>
      <c r="C3" s="43"/>
      <c r="D3" s="58"/>
      <c r="E3" s="1"/>
    </row>
    <row r="4" spans="1:5" ht="15.75">
      <c r="A4" s="39"/>
      <c r="B4" s="23"/>
      <c r="C4" s="43"/>
      <c r="D4" s="58"/>
      <c r="E4" s="1"/>
    </row>
    <row r="5" spans="1:5" ht="15.75">
      <c r="A5" s="39"/>
      <c r="B5" s="23"/>
      <c r="C5" s="43"/>
      <c r="D5" s="25" t="s">
        <v>110</v>
      </c>
      <c r="E5" s="2" t="s">
        <v>37</v>
      </c>
    </row>
    <row r="6" spans="1:5" ht="38.25">
      <c r="A6" s="39"/>
      <c r="B6" s="7"/>
      <c r="C6" s="27" t="s">
        <v>39</v>
      </c>
      <c r="D6" s="28" t="s">
        <v>138</v>
      </c>
      <c r="E6" s="61" t="s">
        <v>41</v>
      </c>
    </row>
    <row r="7" spans="1:5" ht="15.75">
      <c r="A7" s="39" t="s">
        <v>3</v>
      </c>
      <c r="B7" s="5" t="s">
        <v>223</v>
      </c>
      <c r="C7" s="58">
        <v>12885</v>
      </c>
      <c r="D7" s="58">
        <v>12885</v>
      </c>
      <c r="E7" s="244">
        <v>5477</v>
      </c>
    </row>
    <row r="8" spans="1:5" ht="31.5">
      <c r="A8" s="39" t="s">
        <v>7</v>
      </c>
      <c r="B8" s="5" t="s">
        <v>776</v>
      </c>
      <c r="C8" s="58">
        <v>16650</v>
      </c>
      <c r="D8" s="58">
        <v>16650</v>
      </c>
      <c r="E8" s="244">
        <v>10541</v>
      </c>
    </row>
    <row r="9" spans="1:5" ht="31.5">
      <c r="A9" s="39" t="s">
        <v>9</v>
      </c>
      <c r="B9" s="5" t="s">
        <v>777</v>
      </c>
      <c r="C9" s="58"/>
      <c r="D9" s="58">
        <v>0</v>
      </c>
      <c r="E9" s="244">
        <v>8257</v>
      </c>
    </row>
    <row r="10" spans="1:5" ht="15.75">
      <c r="A10" s="39" t="s">
        <v>11</v>
      </c>
      <c r="B10" s="7" t="s">
        <v>193</v>
      </c>
      <c r="C10" s="58">
        <v>22386</v>
      </c>
      <c r="D10" s="58">
        <v>954</v>
      </c>
      <c r="E10" s="244">
        <v>0</v>
      </c>
    </row>
    <row r="11" spans="1:5" ht="31.5">
      <c r="A11" s="39" t="s">
        <v>14</v>
      </c>
      <c r="B11" s="5" t="s">
        <v>778</v>
      </c>
      <c r="C11" s="188"/>
      <c r="D11" s="58">
        <v>3197</v>
      </c>
      <c r="E11" s="244">
        <v>5409</v>
      </c>
    </row>
    <row r="12" spans="1:5" ht="15.75">
      <c r="A12" s="39" t="s">
        <v>16</v>
      </c>
      <c r="B12" s="7" t="s">
        <v>195</v>
      </c>
      <c r="C12" s="58">
        <v>0</v>
      </c>
      <c r="D12" s="58">
        <v>8376</v>
      </c>
      <c r="E12" s="244">
        <v>8376</v>
      </c>
    </row>
    <row r="13" spans="1:5" ht="15.75">
      <c r="A13" s="39" t="s">
        <v>48</v>
      </c>
      <c r="B13" s="7" t="s">
        <v>196</v>
      </c>
      <c r="C13" s="58">
        <v>0</v>
      </c>
      <c r="D13" s="58"/>
      <c r="E13" s="244"/>
    </row>
    <row r="14" spans="1:5" ht="15.75">
      <c r="A14" s="48" t="s">
        <v>20</v>
      </c>
      <c r="B14" s="23" t="s">
        <v>197</v>
      </c>
      <c r="C14" s="63">
        <v>51921</v>
      </c>
      <c r="D14" s="63">
        <v>42062</v>
      </c>
      <c r="E14" s="245">
        <v>29803</v>
      </c>
    </row>
    <row r="15" spans="1:5" ht="15.75">
      <c r="A15" s="39" t="s">
        <v>22</v>
      </c>
      <c r="B15" s="7" t="s">
        <v>198</v>
      </c>
      <c r="C15" s="58">
        <v>0</v>
      </c>
      <c r="D15" s="58">
        <v>0</v>
      </c>
      <c r="E15" s="58">
        <v>0</v>
      </c>
    </row>
    <row r="16" spans="1:5" ht="15.75">
      <c r="A16" s="39" t="s">
        <v>24</v>
      </c>
      <c r="B16" s="7" t="s">
        <v>199</v>
      </c>
      <c r="C16" s="58">
        <v>0</v>
      </c>
      <c r="D16" s="58">
        <v>0</v>
      </c>
      <c r="E16" s="58"/>
    </row>
    <row r="17" spans="1:5" ht="15.75">
      <c r="A17" s="39" t="s">
        <v>26</v>
      </c>
      <c r="B17" s="7" t="s">
        <v>200</v>
      </c>
      <c r="C17" s="58">
        <v>0</v>
      </c>
      <c r="D17" s="58">
        <v>0</v>
      </c>
      <c r="E17" s="58"/>
    </row>
    <row r="18" spans="1:5" ht="15.75">
      <c r="A18" s="39" t="s">
        <v>28</v>
      </c>
      <c r="B18" s="7" t="s">
        <v>201</v>
      </c>
      <c r="C18" s="58">
        <v>0</v>
      </c>
      <c r="D18" s="58">
        <v>0</v>
      </c>
      <c r="E18" s="58">
        <v>0</v>
      </c>
    </row>
    <row r="19" spans="1:5" ht="15.75">
      <c r="A19" s="39" t="s">
        <v>30</v>
      </c>
      <c r="B19" s="7" t="s">
        <v>202</v>
      </c>
      <c r="C19" s="58">
        <v>0</v>
      </c>
      <c r="D19" s="58">
        <v>0</v>
      </c>
      <c r="E19" s="58">
        <v>0</v>
      </c>
    </row>
    <row r="20" spans="1:5" ht="31.5">
      <c r="A20" s="39" t="s">
        <v>32</v>
      </c>
      <c r="B20" s="5" t="s">
        <v>203</v>
      </c>
      <c r="C20" s="58">
        <v>0</v>
      </c>
      <c r="D20" s="58">
        <v>0</v>
      </c>
      <c r="E20" s="58">
        <v>0</v>
      </c>
    </row>
    <row r="21" spans="1:5" ht="31.5">
      <c r="A21" s="48"/>
      <c r="B21" s="33" t="s">
        <v>204</v>
      </c>
      <c r="C21" s="63">
        <v>0</v>
      </c>
      <c r="D21" s="63">
        <v>0</v>
      </c>
      <c r="E21" s="63">
        <v>0</v>
      </c>
    </row>
    <row r="22" spans="1:5" ht="15.75">
      <c r="A22" s="48"/>
      <c r="B22" s="33"/>
      <c r="C22" s="58"/>
      <c r="D22" s="58"/>
      <c r="E22" s="244"/>
    </row>
    <row r="23" spans="1:5" ht="15.75">
      <c r="A23" s="48"/>
      <c r="B23" s="246" t="s">
        <v>779</v>
      </c>
      <c r="C23" s="58"/>
      <c r="D23" s="58"/>
      <c r="E23" s="244"/>
    </row>
    <row r="24" spans="1:5" ht="15.75">
      <c r="A24" s="39" t="s">
        <v>3</v>
      </c>
      <c r="B24" s="7" t="s">
        <v>780</v>
      </c>
      <c r="C24" s="58">
        <v>14426</v>
      </c>
      <c r="D24" s="58">
        <v>14426</v>
      </c>
      <c r="E24" s="58">
        <v>8336</v>
      </c>
    </row>
    <row r="25" spans="1:5" ht="15.75">
      <c r="A25" s="39" t="s">
        <v>7</v>
      </c>
      <c r="B25" s="7" t="s">
        <v>781</v>
      </c>
      <c r="C25" s="58">
        <v>973</v>
      </c>
      <c r="D25" s="58">
        <v>973</v>
      </c>
      <c r="E25" s="58">
        <v>954</v>
      </c>
    </row>
    <row r="26" spans="1:5" ht="15.75">
      <c r="A26" s="39" t="s">
        <v>9</v>
      </c>
      <c r="B26" s="7" t="s">
        <v>782</v>
      </c>
      <c r="C26" s="58">
        <v>1251</v>
      </c>
      <c r="D26" s="58">
        <v>1251</v>
      </c>
      <c r="E26" s="58">
        <v>1251</v>
      </c>
    </row>
    <row r="27" spans="1:5" ht="31.5">
      <c r="A27" s="39"/>
      <c r="B27" s="33" t="s">
        <v>783</v>
      </c>
      <c r="C27" s="63">
        <v>16650</v>
      </c>
      <c r="D27" s="63">
        <f>SUM(D24:D26)</f>
        <v>16650</v>
      </c>
      <c r="E27" s="63">
        <v>10541</v>
      </c>
    </row>
    <row r="28" spans="1:5" ht="15.75">
      <c r="A28" s="39"/>
      <c r="B28" s="7"/>
      <c r="C28" s="40"/>
      <c r="D28" s="69"/>
      <c r="E28" s="40"/>
    </row>
    <row r="29" spans="1:5" ht="15.75">
      <c r="A29" s="39"/>
      <c r="B29" s="23"/>
      <c r="C29" s="43"/>
      <c r="D29" s="68"/>
      <c r="E29" s="43"/>
    </row>
    <row r="30" spans="1:5" ht="21" customHeight="1">
      <c r="A30" s="247" t="s">
        <v>784</v>
      </c>
      <c r="B30" s="5" t="s">
        <v>785</v>
      </c>
      <c r="C30" s="248">
        <v>6956</v>
      </c>
      <c r="D30" s="248">
        <v>6956</v>
      </c>
      <c r="E30" s="248">
        <v>2440</v>
      </c>
    </row>
    <row r="31" spans="1:5" ht="31.5">
      <c r="A31" s="75" t="s">
        <v>7</v>
      </c>
      <c r="B31" s="17" t="s">
        <v>277</v>
      </c>
      <c r="C31" s="83">
        <v>1000</v>
      </c>
      <c r="D31" s="83">
        <v>1000</v>
      </c>
      <c r="E31" s="83">
        <v>0</v>
      </c>
    </row>
    <row r="32" spans="1:5" ht="15.75">
      <c r="A32" s="76" t="s">
        <v>9</v>
      </c>
      <c r="B32" s="62" t="s">
        <v>82</v>
      </c>
      <c r="C32" s="109">
        <v>7956</v>
      </c>
      <c r="D32" s="109">
        <v>7956</v>
      </c>
      <c r="E32" s="109">
        <v>2440</v>
      </c>
    </row>
    <row r="33" spans="1:5" ht="15.75">
      <c r="A33" s="76" t="s">
        <v>11</v>
      </c>
      <c r="B33" s="62" t="s">
        <v>786</v>
      </c>
      <c r="C33" s="109">
        <v>0</v>
      </c>
      <c r="D33" s="109">
        <v>0</v>
      </c>
      <c r="E33" s="109">
        <v>0</v>
      </c>
    </row>
    <row r="34" spans="1:4" ht="12.75" customHeight="1">
      <c r="A34" s="91"/>
      <c r="C34" s="63"/>
      <c r="D34" s="63"/>
    </row>
    <row r="35" spans="1:4" ht="15.75" customHeight="1">
      <c r="A35" s="91"/>
      <c r="B35" s="246" t="s">
        <v>787</v>
      </c>
      <c r="C35" s="63"/>
      <c r="D35" s="63"/>
    </row>
    <row r="36" spans="1:5" ht="15.75">
      <c r="A36" s="249" t="s">
        <v>3</v>
      </c>
      <c r="B36" s="1" t="s">
        <v>788</v>
      </c>
      <c r="C36" s="83">
        <v>4468</v>
      </c>
      <c r="D36" s="83">
        <v>4468</v>
      </c>
      <c r="E36" s="83">
        <v>0</v>
      </c>
    </row>
    <row r="37" spans="1:5" ht="15.75">
      <c r="A37" s="56" t="s">
        <v>7</v>
      </c>
      <c r="B37" s="1" t="s">
        <v>789</v>
      </c>
      <c r="C37" s="83">
        <v>2002</v>
      </c>
      <c r="D37" s="83">
        <v>2002</v>
      </c>
      <c r="E37" s="83">
        <v>1955</v>
      </c>
    </row>
    <row r="38" spans="1:5" ht="15.75">
      <c r="A38" s="56" t="s">
        <v>9</v>
      </c>
      <c r="B38" s="1" t="s">
        <v>790</v>
      </c>
      <c r="C38" s="83">
        <v>486</v>
      </c>
      <c r="D38" s="83">
        <v>486</v>
      </c>
      <c r="E38" s="83">
        <v>485</v>
      </c>
    </row>
    <row r="39" spans="2:5" ht="15.75">
      <c r="B39" s="250" t="s">
        <v>188</v>
      </c>
      <c r="C39" s="109">
        <v>6956</v>
      </c>
      <c r="D39" s="109">
        <v>6956</v>
      </c>
      <c r="E39" s="109">
        <v>2440</v>
      </c>
    </row>
  </sheetData>
  <sheetProtection selectLockedCells="1" selectUnlockedCells="1"/>
  <mergeCells count="3">
    <mergeCell ref="A34:A35"/>
    <mergeCell ref="C34:C35"/>
    <mergeCell ref="D34:D35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H1" sqref="H1"/>
    </sheetView>
  </sheetViews>
  <sheetFormatPr defaultColWidth="9.140625" defaultRowHeight="12.75"/>
  <cols>
    <col min="1" max="1" width="45.140625" style="0" customWidth="1"/>
    <col min="2" max="2" width="13.7109375" style="0" customWidth="1"/>
    <col min="3" max="3" width="12.140625" style="0" customWidth="1"/>
    <col min="4" max="4" width="11.8515625" style="0" customWidth="1"/>
    <col min="5" max="7" width="11.00390625" style="0" customWidth="1"/>
    <col min="8" max="8" width="13.7109375" style="0" customWidth="1"/>
    <col min="9" max="9" width="12.00390625" style="0" customWidth="1"/>
  </cols>
  <sheetData>
    <row r="1" spans="1:8" ht="17.25">
      <c r="A1" s="1"/>
      <c r="B1" s="1"/>
      <c r="C1" s="1"/>
      <c r="D1" s="1"/>
      <c r="E1" s="1"/>
      <c r="F1" s="1"/>
      <c r="G1" s="1"/>
      <c r="H1" s="137" t="s">
        <v>791</v>
      </c>
    </row>
    <row r="2" spans="1:8" ht="15.75">
      <c r="A2" s="1"/>
      <c r="B2" s="1"/>
      <c r="C2" s="1"/>
      <c r="D2" s="1"/>
      <c r="E2" s="1"/>
      <c r="F2" s="1"/>
      <c r="G2" s="1"/>
      <c r="H2" s="137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62">
        <f>'[1]tartalom'!B33</f>
        <v>0</v>
      </c>
      <c r="B4" s="1"/>
      <c r="C4" s="1"/>
      <c r="D4" s="1"/>
      <c r="E4" s="1"/>
      <c r="F4" s="1"/>
      <c r="G4" s="1"/>
      <c r="H4" s="1"/>
    </row>
    <row r="5" spans="1:8" ht="15.75">
      <c r="A5" s="62"/>
      <c r="B5" s="1"/>
      <c r="C5" s="1"/>
      <c r="D5" s="1"/>
      <c r="E5" s="1"/>
      <c r="F5" s="1"/>
      <c r="G5" s="1"/>
      <c r="H5" s="1"/>
    </row>
    <row r="6" spans="1:9" ht="15.75">
      <c r="A6" s="1"/>
      <c r="B6" s="1"/>
      <c r="C6" s="1"/>
      <c r="D6" s="1"/>
      <c r="E6" s="1"/>
      <c r="F6" s="1"/>
      <c r="G6" s="1"/>
      <c r="H6" s="56"/>
      <c r="I6" s="8" t="s">
        <v>37</v>
      </c>
    </row>
    <row r="7" spans="1:10" ht="47.25">
      <c r="A7" s="251" t="s">
        <v>792</v>
      </c>
      <c r="B7" s="252" t="s">
        <v>793</v>
      </c>
      <c r="C7" s="252" t="s">
        <v>794</v>
      </c>
      <c r="D7" s="253" t="s">
        <v>795</v>
      </c>
      <c r="E7" s="253" t="s">
        <v>796</v>
      </c>
      <c r="F7" s="253" t="s">
        <v>797</v>
      </c>
      <c r="G7" s="253" t="s">
        <v>798</v>
      </c>
      <c r="H7" s="252" t="s">
        <v>799</v>
      </c>
      <c r="I7" s="253" t="s">
        <v>188</v>
      </c>
      <c r="J7" s="1"/>
    </row>
    <row r="8" spans="1:10" ht="15.75">
      <c r="A8" s="254"/>
      <c r="B8" s="255"/>
      <c r="C8" s="206"/>
      <c r="D8" s="255"/>
      <c r="E8" s="255"/>
      <c r="F8" s="255"/>
      <c r="G8" s="255"/>
      <c r="H8" s="255"/>
      <c r="I8" s="256"/>
      <c r="J8" s="1"/>
    </row>
    <row r="9" spans="1:10" ht="15.75">
      <c r="A9" s="257"/>
      <c r="B9" s="255"/>
      <c r="C9" s="206"/>
      <c r="D9" s="255"/>
      <c r="E9" s="255"/>
      <c r="F9" s="255"/>
      <c r="G9" s="255"/>
      <c r="H9" s="255"/>
      <c r="I9" s="256"/>
      <c r="J9" s="1"/>
    </row>
    <row r="10" spans="1:10" ht="15.75">
      <c r="A10" s="257"/>
      <c r="B10" s="255"/>
      <c r="C10" s="206"/>
      <c r="D10" s="255"/>
      <c r="E10" s="255"/>
      <c r="F10" s="255"/>
      <c r="G10" s="255"/>
      <c r="H10" s="255"/>
      <c r="I10" s="256"/>
      <c r="J10" s="1"/>
    </row>
    <row r="11" spans="1:10" ht="15.75">
      <c r="A11" s="257"/>
      <c r="B11" s="255"/>
      <c r="C11" s="206"/>
      <c r="D11" s="255"/>
      <c r="E11" s="255"/>
      <c r="F11" s="255"/>
      <c r="G11" s="255"/>
      <c r="H11" s="255"/>
      <c r="I11" s="256"/>
      <c r="J11" s="1"/>
    </row>
    <row r="12" spans="1:10" ht="15.75">
      <c r="A12" s="251" t="s">
        <v>423</v>
      </c>
      <c r="B12" s="251"/>
      <c r="C12" s="251"/>
      <c r="D12" s="258">
        <f>SUM(D8:D11)</f>
        <v>0</v>
      </c>
      <c r="E12" s="258">
        <f>SUM(E8:E11)</f>
        <v>0</v>
      </c>
      <c r="F12" s="258">
        <f>SUM(F8:F11)</f>
        <v>0</v>
      </c>
      <c r="G12" s="258">
        <f>SUM(G8:G11)</f>
        <v>0</v>
      </c>
      <c r="H12" s="258">
        <f>SUM(H8:H11)</f>
        <v>0</v>
      </c>
      <c r="I12" s="256">
        <f>SUM(D12:H12)</f>
        <v>0</v>
      </c>
      <c r="J12" s="62"/>
    </row>
  </sheetData>
  <sheetProtection selectLockedCells="1" selectUnlockedCells="1"/>
  <mergeCells count="1">
    <mergeCell ref="A12:B12"/>
  </mergeCells>
  <printOptions/>
  <pageMargins left="0.7875" right="0.7875" top="0.9840277777777777" bottom="0.9840277777777777" header="0.5118055555555555" footer="0.5118055555555555"/>
  <pageSetup fitToHeight="3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">
      <selection activeCell="E1" sqref="E1"/>
    </sheetView>
  </sheetViews>
  <sheetFormatPr defaultColWidth="9.140625" defaultRowHeight="12.75"/>
  <cols>
    <col min="1" max="1" width="3.7109375" style="0" customWidth="1"/>
    <col min="2" max="2" width="46.28125" style="0" customWidth="1"/>
    <col min="3" max="3" width="20.8515625" style="0" customWidth="1"/>
    <col min="4" max="4" width="21.7109375" style="0" customWidth="1"/>
    <col min="5" max="5" width="23.7109375" style="0" customWidth="1"/>
  </cols>
  <sheetData>
    <row r="1" spans="1:5" ht="15.75">
      <c r="A1" s="259"/>
      <c r="B1" s="260"/>
      <c r="C1" s="261"/>
      <c r="D1" s="261"/>
      <c r="E1" s="262" t="s">
        <v>800</v>
      </c>
    </row>
    <row r="2" spans="1:5" ht="15">
      <c r="A2" s="259"/>
      <c r="B2" s="260"/>
      <c r="C2" s="261"/>
      <c r="D2" s="261"/>
      <c r="E2" s="261"/>
    </row>
    <row r="3" spans="1:5" ht="15.75" customHeight="1">
      <c r="A3" s="91" t="s">
        <v>23</v>
      </c>
      <c r="B3" s="91"/>
      <c r="C3" s="91"/>
      <c r="D3" s="91"/>
      <c r="E3" s="91"/>
    </row>
    <row r="4" spans="1:5" ht="15">
      <c r="A4" s="259"/>
      <c r="B4" s="260"/>
      <c r="C4" s="261"/>
      <c r="D4" s="261"/>
      <c r="E4" s="42" t="s">
        <v>653</v>
      </c>
    </row>
    <row r="5" spans="1:5" ht="15">
      <c r="A5" s="259"/>
      <c r="B5" s="260"/>
      <c r="C5" s="261" t="s">
        <v>801</v>
      </c>
      <c r="D5" s="261" t="s">
        <v>802</v>
      </c>
      <c r="E5" s="263" t="s">
        <v>803</v>
      </c>
    </row>
    <row r="6" spans="1:5" ht="15">
      <c r="A6" s="259" t="s">
        <v>3</v>
      </c>
      <c r="B6" s="260" t="s">
        <v>591</v>
      </c>
      <c r="C6" s="261">
        <v>74332</v>
      </c>
      <c r="D6" s="261">
        <v>96822</v>
      </c>
      <c r="E6" s="261">
        <v>88458</v>
      </c>
    </row>
    <row r="7" spans="1:5" ht="15">
      <c r="A7" s="259" t="s">
        <v>7</v>
      </c>
      <c r="B7" s="260" t="s">
        <v>586</v>
      </c>
      <c r="C7" s="261">
        <v>18747</v>
      </c>
      <c r="D7" s="261">
        <v>25192</v>
      </c>
      <c r="E7" s="261">
        <v>23617</v>
      </c>
    </row>
    <row r="8" spans="1:5" ht="15">
      <c r="A8" s="259" t="s">
        <v>9</v>
      </c>
      <c r="B8" s="260" t="s">
        <v>367</v>
      </c>
      <c r="C8" s="261">
        <v>80034</v>
      </c>
      <c r="D8" s="261">
        <v>125043</v>
      </c>
      <c r="E8" s="261">
        <v>102299</v>
      </c>
    </row>
    <row r="9" spans="1:5" ht="30">
      <c r="A9" s="259" t="s">
        <v>11</v>
      </c>
      <c r="B9" s="260" t="s">
        <v>804</v>
      </c>
      <c r="C9" s="261">
        <v>98143</v>
      </c>
      <c r="D9" s="261">
        <v>130438</v>
      </c>
      <c r="E9" s="261">
        <v>125782</v>
      </c>
    </row>
    <row r="10" spans="1:5" ht="30">
      <c r="A10" s="259" t="s">
        <v>14</v>
      </c>
      <c r="B10" s="260" t="s">
        <v>805</v>
      </c>
      <c r="C10" s="261">
        <v>92106</v>
      </c>
      <c r="D10" s="261">
        <v>79325</v>
      </c>
      <c r="E10" s="261">
        <v>69270</v>
      </c>
    </row>
    <row r="11" spans="1:5" ht="30">
      <c r="A11" s="259" t="s">
        <v>16</v>
      </c>
      <c r="B11" s="260" t="s">
        <v>806</v>
      </c>
      <c r="C11" s="261">
        <v>12325</v>
      </c>
      <c r="D11" s="261">
        <v>12409</v>
      </c>
      <c r="E11" s="261">
        <v>12408</v>
      </c>
    </row>
    <row r="12" spans="1:5" ht="15">
      <c r="A12" s="259" t="s">
        <v>48</v>
      </c>
      <c r="B12" s="260" t="s">
        <v>13</v>
      </c>
      <c r="C12" s="261">
        <v>38353</v>
      </c>
      <c r="D12" s="261">
        <v>38870</v>
      </c>
      <c r="E12" s="261">
        <v>38114</v>
      </c>
    </row>
    <row r="13" spans="1:5" ht="15">
      <c r="A13" s="259" t="s">
        <v>20</v>
      </c>
      <c r="B13" s="260" t="s">
        <v>807</v>
      </c>
      <c r="C13" s="261">
        <v>0</v>
      </c>
      <c r="D13" s="261">
        <v>16139</v>
      </c>
      <c r="E13" s="261">
        <v>16139</v>
      </c>
    </row>
    <row r="14" spans="1:5" ht="15">
      <c r="A14" s="259" t="s">
        <v>22</v>
      </c>
      <c r="B14" s="260" t="s">
        <v>808</v>
      </c>
      <c r="C14" s="261">
        <v>7005</v>
      </c>
      <c r="D14" s="261">
        <v>16743</v>
      </c>
      <c r="E14" s="261">
        <v>10552</v>
      </c>
    </row>
    <row r="15" spans="1:5" ht="30">
      <c r="A15" s="259" t="s">
        <v>24</v>
      </c>
      <c r="B15" s="260" t="s">
        <v>809</v>
      </c>
      <c r="C15" s="261">
        <v>28750</v>
      </c>
      <c r="D15" s="261">
        <v>29898</v>
      </c>
      <c r="E15" s="261">
        <v>530</v>
      </c>
    </row>
    <row r="16" spans="1:5" ht="30">
      <c r="A16" s="259" t="s">
        <v>26</v>
      </c>
      <c r="B16" s="260" t="s">
        <v>810</v>
      </c>
      <c r="C16" s="261">
        <v>500</v>
      </c>
      <c r="D16" s="261">
        <v>5490</v>
      </c>
      <c r="E16" s="261">
        <v>5473</v>
      </c>
    </row>
    <row r="17" spans="1:5" ht="15">
      <c r="A17" s="259" t="s">
        <v>28</v>
      </c>
      <c r="B17" s="260" t="s">
        <v>811</v>
      </c>
      <c r="C17" s="261">
        <v>0</v>
      </c>
      <c r="D17" s="261">
        <v>20</v>
      </c>
      <c r="E17" s="261">
        <v>20</v>
      </c>
    </row>
    <row r="18" spans="1:5" ht="15">
      <c r="A18" s="259" t="s">
        <v>30</v>
      </c>
      <c r="B18" s="260" t="s">
        <v>588</v>
      </c>
      <c r="C18" s="261">
        <v>500</v>
      </c>
      <c r="D18" s="261">
        <v>1390</v>
      </c>
      <c r="E18" s="261">
        <v>1190</v>
      </c>
    </row>
    <row r="19" spans="1:5" ht="15">
      <c r="A19" s="259" t="s">
        <v>32</v>
      </c>
      <c r="B19" s="260" t="s">
        <v>812</v>
      </c>
      <c r="C19" s="261">
        <v>6000</v>
      </c>
      <c r="D19" s="261">
        <v>7237</v>
      </c>
      <c r="E19" s="261">
        <v>0</v>
      </c>
    </row>
    <row r="20" spans="1:5" s="230" customFormat="1" ht="28.5">
      <c r="A20" s="264" t="s">
        <v>57</v>
      </c>
      <c r="B20" s="265" t="s">
        <v>813</v>
      </c>
      <c r="C20" s="266">
        <f>SUM(C6:C19)</f>
        <v>456795</v>
      </c>
      <c r="D20" s="266">
        <f>SUM(D6:D19)</f>
        <v>585016</v>
      </c>
      <c r="E20" s="266">
        <f>SUM(E6:E19)</f>
        <v>493852</v>
      </c>
    </row>
    <row r="21" spans="1:5" s="230" customFormat="1" ht="14.25">
      <c r="A21" s="264" t="s">
        <v>59</v>
      </c>
      <c r="B21" s="265" t="s">
        <v>814</v>
      </c>
      <c r="C21" s="266">
        <v>0</v>
      </c>
      <c r="D21" s="266">
        <v>0</v>
      </c>
      <c r="E21" s="266">
        <v>0</v>
      </c>
    </row>
    <row r="22" spans="1:5" s="230" customFormat="1" ht="14.25">
      <c r="A22" s="264" t="s">
        <v>61</v>
      </c>
      <c r="B22" s="264" t="s">
        <v>815</v>
      </c>
      <c r="C22" s="267">
        <f>C20+C21</f>
        <v>456795</v>
      </c>
      <c r="D22" s="267">
        <f>D20+D21</f>
        <v>585016</v>
      </c>
      <c r="E22" s="267">
        <f>E20+E21</f>
        <v>493852</v>
      </c>
    </row>
    <row r="23" spans="1:5" ht="15">
      <c r="A23" s="259" t="s">
        <v>63</v>
      </c>
      <c r="B23" s="260" t="s">
        <v>816</v>
      </c>
      <c r="C23" s="261">
        <v>0</v>
      </c>
      <c r="D23" s="261"/>
      <c r="E23" s="261">
        <v>4147</v>
      </c>
    </row>
    <row r="24" spans="1:5" s="230" customFormat="1" ht="14.25">
      <c r="A24" s="264" t="s">
        <v>65</v>
      </c>
      <c r="B24" s="265" t="s">
        <v>651</v>
      </c>
      <c r="C24" s="266">
        <f>C22+C23</f>
        <v>456795</v>
      </c>
      <c r="D24" s="266">
        <f>D22+D23</f>
        <v>585016</v>
      </c>
      <c r="E24" s="266">
        <f>E22+E23</f>
        <v>497999</v>
      </c>
    </row>
    <row r="25" spans="1:5" ht="15">
      <c r="A25" s="259" t="s">
        <v>67</v>
      </c>
      <c r="B25" s="260" t="s">
        <v>329</v>
      </c>
      <c r="C25" s="261">
        <v>4730</v>
      </c>
      <c r="D25" s="261">
        <v>13464</v>
      </c>
      <c r="E25" s="261">
        <v>15794</v>
      </c>
    </row>
    <row r="26" spans="1:5" ht="15">
      <c r="A26" s="259" t="s">
        <v>69</v>
      </c>
      <c r="B26" s="260" t="s">
        <v>98</v>
      </c>
      <c r="C26" s="261">
        <v>243365</v>
      </c>
      <c r="D26" s="261">
        <v>243365</v>
      </c>
      <c r="E26" s="261">
        <v>285981</v>
      </c>
    </row>
    <row r="27" spans="1:5" ht="30">
      <c r="A27" s="259" t="s">
        <v>71</v>
      </c>
      <c r="B27" s="260" t="s">
        <v>817</v>
      </c>
      <c r="C27" s="261">
        <v>51921</v>
      </c>
      <c r="D27" s="261">
        <v>42068</v>
      </c>
      <c r="E27" s="261">
        <v>29809</v>
      </c>
    </row>
    <row r="28" spans="1:5" ht="30">
      <c r="A28" s="259" t="s">
        <v>73</v>
      </c>
      <c r="B28" s="260" t="s">
        <v>818</v>
      </c>
      <c r="C28" s="261"/>
      <c r="D28" s="261"/>
      <c r="E28" s="261"/>
    </row>
    <row r="29" spans="1:5" ht="15">
      <c r="A29" s="259" t="s">
        <v>75</v>
      </c>
      <c r="B29" s="260" t="s">
        <v>819</v>
      </c>
      <c r="C29" s="261">
        <v>1100</v>
      </c>
      <c r="D29" s="261">
        <v>2700</v>
      </c>
      <c r="E29" s="261">
        <v>2783</v>
      </c>
    </row>
    <row r="30" spans="1:5" ht="30">
      <c r="A30" s="259" t="s">
        <v>77</v>
      </c>
      <c r="B30" s="260" t="s">
        <v>820</v>
      </c>
      <c r="C30" s="261">
        <v>1100</v>
      </c>
      <c r="D30" s="261">
        <v>1100</v>
      </c>
      <c r="E30" s="261">
        <v>1063</v>
      </c>
    </row>
    <row r="31" spans="1:5" ht="30">
      <c r="A31" s="259" t="s">
        <v>79</v>
      </c>
      <c r="B31" s="260" t="s">
        <v>821</v>
      </c>
      <c r="C31" s="261">
        <v>7956</v>
      </c>
      <c r="D31" s="261">
        <v>7956</v>
      </c>
      <c r="E31" s="261">
        <v>2440</v>
      </c>
    </row>
    <row r="32" spans="1:5" ht="30">
      <c r="A32" s="259" t="s">
        <v>81</v>
      </c>
      <c r="B32" s="260" t="s">
        <v>822</v>
      </c>
      <c r="C32" s="261">
        <v>170</v>
      </c>
      <c r="D32" s="261">
        <v>170</v>
      </c>
      <c r="E32" s="261">
        <v>244</v>
      </c>
    </row>
    <row r="33" spans="1:5" ht="15">
      <c r="A33" s="259" t="s">
        <v>83</v>
      </c>
      <c r="B33" s="260" t="s">
        <v>823</v>
      </c>
      <c r="C33" s="261">
        <v>21605</v>
      </c>
      <c r="D33" s="261">
        <v>83201</v>
      </c>
      <c r="E33" s="261">
        <v>83201</v>
      </c>
    </row>
    <row r="34" spans="1:5" ht="15">
      <c r="A34" s="259" t="s">
        <v>85</v>
      </c>
      <c r="B34" s="260" t="s">
        <v>824</v>
      </c>
      <c r="C34" s="261">
        <v>21605</v>
      </c>
      <c r="D34" s="261">
        <v>83066</v>
      </c>
      <c r="E34" s="261">
        <v>83066</v>
      </c>
    </row>
    <row r="35" spans="1:5" ht="31.5">
      <c r="A35" s="259" t="s">
        <v>87</v>
      </c>
      <c r="B35" s="5" t="s">
        <v>825</v>
      </c>
      <c r="C35" s="261">
        <v>98143</v>
      </c>
      <c r="D35" s="261">
        <v>130438</v>
      </c>
      <c r="E35" s="261">
        <v>125782</v>
      </c>
    </row>
    <row r="36" spans="1:5" ht="15">
      <c r="A36" s="259" t="s">
        <v>89</v>
      </c>
      <c r="B36" s="260" t="s">
        <v>826</v>
      </c>
      <c r="C36" s="261">
        <v>0</v>
      </c>
      <c r="D36" s="261">
        <v>0</v>
      </c>
      <c r="E36" s="261">
        <v>0</v>
      </c>
    </row>
    <row r="37" spans="1:5" ht="15">
      <c r="A37" s="259" t="s">
        <v>91</v>
      </c>
      <c r="B37" s="260" t="s">
        <v>827</v>
      </c>
      <c r="C37" s="261">
        <v>0</v>
      </c>
      <c r="D37" s="261">
        <v>0</v>
      </c>
      <c r="E37" s="261">
        <v>0</v>
      </c>
    </row>
    <row r="38" spans="1:5" s="230" customFormat="1" ht="28.5">
      <c r="A38" s="264" t="s">
        <v>93</v>
      </c>
      <c r="B38" s="265" t="s">
        <v>828</v>
      </c>
      <c r="C38" s="266">
        <f>SUM(C25:C37)-C30-C34</f>
        <v>428990</v>
      </c>
      <c r="D38" s="266">
        <f>SUM(D25:D37)-D30-D34</f>
        <v>523362</v>
      </c>
      <c r="E38" s="266">
        <f>SUM(E25:E37)-E30-E34</f>
        <v>546034</v>
      </c>
    </row>
    <row r="39" spans="1:5" ht="15">
      <c r="A39" s="259" t="s">
        <v>474</v>
      </c>
      <c r="B39" s="260" t="s">
        <v>829</v>
      </c>
      <c r="C39" s="261">
        <v>0</v>
      </c>
      <c r="D39" s="261">
        <v>0</v>
      </c>
      <c r="E39" s="261">
        <v>0</v>
      </c>
    </row>
    <row r="40" spans="1:5" ht="15">
      <c r="A40" s="259" t="s">
        <v>476</v>
      </c>
      <c r="B40" s="260" t="s">
        <v>830</v>
      </c>
      <c r="C40" s="261">
        <v>0</v>
      </c>
      <c r="D40" s="261">
        <v>0</v>
      </c>
      <c r="E40" s="261">
        <v>0</v>
      </c>
    </row>
    <row r="41" spans="1:5" ht="30">
      <c r="A41" s="259" t="s">
        <v>478</v>
      </c>
      <c r="B41" s="260" t="s">
        <v>831</v>
      </c>
      <c r="C41" s="261">
        <v>0</v>
      </c>
      <c r="D41" s="261">
        <v>0</v>
      </c>
      <c r="E41" s="261">
        <v>0</v>
      </c>
    </row>
    <row r="42" spans="1:5" ht="30">
      <c r="A42" s="259" t="s">
        <v>480</v>
      </c>
      <c r="B42" s="260" t="s">
        <v>832</v>
      </c>
      <c r="C42" s="261">
        <v>0</v>
      </c>
      <c r="D42" s="261">
        <v>0</v>
      </c>
      <c r="E42" s="261">
        <v>0</v>
      </c>
    </row>
    <row r="43" spans="1:5" s="230" customFormat="1" ht="28.5">
      <c r="A43" s="264" t="s">
        <v>482</v>
      </c>
      <c r="B43" s="265" t="s">
        <v>833</v>
      </c>
      <c r="C43" s="266">
        <f>C39+C40+C41+C42</f>
        <v>0</v>
      </c>
      <c r="D43" s="266">
        <f>D39+D40+D41+D42</f>
        <v>0</v>
      </c>
      <c r="E43" s="266">
        <f>E39+E40+E41+E42</f>
        <v>0</v>
      </c>
    </row>
    <row r="44" spans="1:5" s="230" customFormat="1" ht="14.25">
      <c r="A44" s="264" t="s">
        <v>484</v>
      </c>
      <c r="B44" s="265" t="s">
        <v>834</v>
      </c>
      <c r="C44" s="266">
        <f>C38+C43</f>
        <v>428990</v>
      </c>
      <c r="D44" s="266">
        <f>D38+D43</f>
        <v>523362</v>
      </c>
      <c r="E44" s="266">
        <f>E38+E43</f>
        <v>546034</v>
      </c>
    </row>
    <row r="45" spans="1:5" ht="15">
      <c r="A45" s="259" t="s">
        <v>486</v>
      </c>
      <c r="B45" s="260" t="s">
        <v>672</v>
      </c>
      <c r="C45" s="261">
        <v>27805</v>
      </c>
      <c r="D45" s="261">
        <v>61654</v>
      </c>
      <c r="E45" s="261">
        <v>61654</v>
      </c>
    </row>
    <row r="46" spans="1:5" ht="15">
      <c r="A46" s="259" t="s">
        <v>488</v>
      </c>
      <c r="B46" s="260" t="s">
        <v>835</v>
      </c>
      <c r="C46" s="261">
        <v>0</v>
      </c>
      <c r="D46" s="261">
        <v>0</v>
      </c>
      <c r="E46" s="261">
        <v>0</v>
      </c>
    </row>
    <row r="47" spans="1:5" ht="15">
      <c r="A47" s="259" t="s">
        <v>693</v>
      </c>
      <c r="B47" s="260" t="s">
        <v>836</v>
      </c>
      <c r="C47" s="261">
        <v>0</v>
      </c>
      <c r="D47" s="261">
        <v>0</v>
      </c>
      <c r="E47" s="261">
        <v>-895</v>
      </c>
    </row>
    <row r="48" spans="1:5" s="230" customFormat="1" ht="14.25">
      <c r="A48" s="264" t="s">
        <v>694</v>
      </c>
      <c r="B48" s="265" t="s">
        <v>359</v>
      </c>
      <c r="C48" s="266">
        <f>C44+C45+C46+C47</f>
        <v>456795</v>
      </c>
      <c r="D48" s="266">
        <f>D44+D45+D46+D47</f>
        <v>585016</v>
      </c>
      <c r="E48" s="266">
        <f>E44+E45+E46+E47</f>
        <v>606793</v>
      </c>
    </row>
  </sheetData>
  <sheetProtection selectLockedCells="1" selectUnlockedCells="1"/>
  <mergeCells count="1">
    <mergeCell ref="A3:E3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E1" sqref="E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50.140625" style="0" customWidth="1"/>
    <col min="4" max="5" width="17.8515625" style="0" customWidth="1"/>
  </cols>
  <sheetData>
    <row r="1" spans="1:5" ht="15.75">
      <c r="A1" s="268"/>
      <c r="B1" s="268"/>
      <c r="C1" s="269"/>
      <c r="D1" s="270"/>
      <c r="E1" s="262" t="s">
        <v>837</v>
      </c>
    </row>
    <row r="2" spans="1:5" ht="15">
      <c r="A2" s="268"/>
      <c r="B2" s="268"/>
      <c r="C2" s="269"/>
      <c r="D2" s="270"/>
      <c r="E2" s="271"/>
    </row>
    <row r="3" spans="1:5" ht="15.75" customHeight="1">
      <c r="A3" s="3" t="s">
        <v>838</v>
      </c>
      <c r="B3" s="3"/>
      <c r="C3" s="3"/>
      <c r="D3" s="3"/>
      <c r="E3" s="3"/>
    </row>
    <row r="4" spans="1:5" ht="15">
      <c r="A4" s="272"/>
      <c r="B4" s="272"/>
      <c r="C4" s="273"/>
      <c r="D4" s="272"/>
      <c r="E4" s="274"/>
    </row>
    <row r="5" spans="1:5" ht="15">
      <c r="A5" s="272"/>
      <c r="B5" s="272"/>
      <c r="C5" s="273"/>
      <c r="D5" s="272"/>
      <c r="E5" s="137" t="s">
        <v>653</v>
      </c>
    </row>
    <row r="6" spans="1:5" ht="15">
      <c r="A6" s="272"/>
      <c r="B6" s="272"/>
      <c r="C6" s="273" t="s">
        <v>839</v>
      </c>
      <c r="D6" s="272" t="s">
        <v>840</v>
      </c>
      <c r="E6" s="275" t="s">
        <v>841</v>
      </c>
    </row>
    <row r="7" spans="1:5" ht="15">
      <c r="A7" s="272" t="s">
        <v>3</v>
      </c>
      <c r="B7" s="272" t="s">
        <v>842</v>
      </c>
      <c r="C7" s="273" t="s">
        <v>843</v>
      </c>
      <c r="D7" s="270">
        <v>2021149</v>
      </c>
      <c r="E7" s="270">
        <v>2578450</v>
      </c>
    </row>
    <row r="8" spans="1:5" ht="15">
      <c r="A8" s="268" t="s">
        <v>7</v>
      </c>
      <c r="B8" s="268" t="s">
        <v>844</v>
      </c>
      <c r="C8" s="269" t="s">
        <v>845</v>
      </c>
      <c r="D8" s="274">
        <v>10541</v>
      </c>
      <c r="E8" s="274">
        <v>10182</v>
      </c>
    </row>
    <row r="9" spans="1:5" ht="15">
      <c r="A9" s="272" t="s">
        <v>9</v>
      </c>
      <c r="B9" s="268" t="s">
        <v>846</v>
      </c>
      <c r="C9" s="269" t="s">
        <v>847</v>
      </c>
      <c r="D9" s="274">
        <v>1995891</v>
      </c>
      <c r="E9" s="274">
        <v>2551976</v>
      </c>
    </row>
    <row r="10" spans="1:5" ht="15">
      <c r="A10" s="268" t="s">
        <v>11</v>
      </c>
      <c r="B10" s="275" t="s">
        <v>848</v>
      </c>
      <c r="C10" s="276" t="s">
        <v>849</v>
      </c>
      <c r="D10" s="274">
        <v>8367</v>
      </c>
      <c r="E10" s="274">
        <v>8132</v>
      </c>
    </row>
    <row r="11" spans="1:5" ht="15">
      <c r="A11" s="272" t="s">
        <v>14</v>
      </c>
      <c r="B11" s="275" t="s">
        <v>850</v>
      </c>
      <c r="C11" s="276" t="s">
        <v>851</v>
      </c>
      <c r="D11" s="274">
        <v>6350</v>
      </c>
      <c r="E11" s="274">
        <v>8160</v>
      </c>
    </row>
    <row r="12" spans="1:5" ht="15">
      <c r="A12" s="268" t="s">
        <v>16</v>
      </c>
      <c r="B12" s="275" t="s">
        <v>852</v>
      </c>
      <c r="C12" s="276" t="s">
        <v>853</v>
      </c>
      <c r="D12" s="274">
        <v>171645</v>
      </c>
      <c r="E12" s="274">
        <v>166477</v>
      </c>
    </row>
    <row r="13" spans="1:5" ht="15">
      <c r="A13" s="272" t="s">
        <v>48</v>
      </c>
      <c r="B13" s="275" t="s">
        <v>844</v>
      </c>
      <c r="C13" s="276" t="s">
        <v>854</v>
      </c>
      <c r="D13" s="274">
        <v>0</v>
      </c>
      <c r="E13" s="274">
        <v>0</v>
      </c>
    </row>
    <row r="14" spans="1:5" ht="15">
      <c r="A14" s="268" t="s">
        <v>20</v>
      </c>
      <c r="B14" s="275" t="s">
        <v>846</v>
      </c>
      <c r="C14" s="276" t="s">
        <v>855</v>
      </c>
      <c r="D14" s="274">
        <v>71424</v>
      </c>
      <c r="E14" s="274">
        <v>15006</v>
      </c>
    </row>
    <row r="15" spans="1:5" ht="15">
      <c r="A15" s="272" t="s">
        <v>22</v>
      </c>
      <c r="B15" s="275" t="s">
        <v>848</v>
      </c>
      <c r="C15" s="276" t="s">
        <v>856</v>
      </c>
      <c r="D15" s="274">
        <v>0</v>
      </c>
      <c r="E15" s="274">
        <v>0</v>
      </c>
    </row>
    <row r="16" spans="1:5" ht="15">
      <c r="A16" s="268" t="s">
        <v>24</v>
      </c>
      <c r="B16" s="275" t="s">
        <v>850</v>
      </c>
      <c r="C16" s="276" t="s">
        <v>857</v>
      </c>
      <c r="D16" s="274">
        <v>97525</v>
      </c>
      <c r="E16" s="274">
        <v>144628</v>
      </c>
    </row>
    <row r="17" spans="1:5" ht="15">
      <c r="A17" s="272" t="s">
        <v>26</v>
      </c>
      <c r="B17" s="275" t="s">
        <v>858</v>
      </c>
      <c r="C17" s="276" t="s">
        <v>859</v>
      </c>
      <c r="D17" s="274">
        <v>2696</v>
      </c>
      <c r="E17" s="274">
        <v>6843</v>
      </c>
    </row>
    <row r="18" spans="1:5" ht="15">
      <c r="A18" s="268" t="s">
        <v>28</v>
      </c>
      <c r="B18" s="276" t="s">
        <v>860</v>
      </c>
      <c r="C18" s="276"/>
      <c r="D18" s="274">
        <f>+D7+D12</f>
        <v>2192794</v>
      </c>
      <c r="E18" s="274">
        <f>+E7+E12</f>
        <v>2744927</v>
      </c>
    </row>
    <row r="19" spans="1:5" ht="15">
      <c r="A19" s="268"/>
      <c r="B19" s="276"/>
      <c r="C19" s="276"/>
      <c r="D19" s="274"/>
      <c r="E19" s="274"/>
    </row>
    <row r="20" spans="1:5" ht="15">
      <c r="A20" s="268"/>
      <c r="B20" s="276"/>
      <c r="C20" s="276" t="s">
        <v>861</v>
      </c>
      <c r="D20" s="274"/>
      <c r="E20" s="274"/>
    </row>
    <row r="21" spans="1:5" ht="15">
      <c r="A21" s="272" t="s">
        <v>30</v>
      </c>
      <c r="B21" s="275" t="s">
        <v>862</v>
      </c>
      <c r="C21" s="276" t="s">
        <v>863</v>
      </c>
      <c r="D21" s="274">
        <v>2091257</v>
      </c>
      <c r="E21" s="274">
        <v>2591581</v>
      </c>
    </row>
    <row r="22" spans="1:5" ht="15">
      <c r="A22" s="268" t="s">
        <v>32</v>
      </c>
      <c r="B22" s="275" t="s">
        <v>3</v>
      </c>
      <c r="C22" s="276" t="s">
        <v>864</v>
      </c>
      <c r="D22" s="274">
        <v>1781167</v>
      </c>
      <c r="E22" s="274">
        <v>1781167</v>
      </c>
    </row>
    <row r="23" spans="1:5" ht="15">
      <c r="A23" s="272" t="s">
        <v>57</v>
      </c>
      <c r="B23" s="275" t="s">
        <v>7</v>
      </c>
      <c r="C23" s="276" t="s">
        <v>865</v>
      </c>
      <c r="D23" s="274">
        <v>310090</v>
      </c>
      <c r="E23" s="274">
        <v>810414</v>
      </c>
    </row>
    <row r="24" spans="1:5" ht="15">
      <c r="A24" s="268" t="s">
        <v>59</v>
      </c>
      <c r="B24" s="275" t="s">
        <v>9</v>
      </c>
      <c r="C24" s="276" t="s">
        <v>866</v>
      </c>
      <c r="D24" s="274">
        <v>0</v>
      </c>
      <c r="E24" s="274">
        <v>0</v>
      </c>
    </row>
    <row r="25" spans="1:5" ht="15">
      <c r="A25" s="272" t="s">
        <v>61</v>
      </c>
      <c r="B25" s="275" t="s">
        <v>867</v>
      </c>
      <c r="C25" s="276" t="s">
        <v>868</v>
      </c>
      <c r="D25" s="274">
        <v>99289</v>
      </c>
      <c r="E25" s="274">
        <v>151471</v>
      </c>
    </row>
    <row r="26" spans="1:5" ht="15">
      <c r="A26" s="268" t="s">
        <v>63</v>
      </c>
      <c r="B26" s="275" t="s">
        <v>844</v>
      </c>
      <c r="C26" s="276" t="s">
        <v>869</v>
      </c>
      <c r="D26" s="274">
        <v>99289</v>
      </c>
      <c r="E26" s="274">
        <v>151471</v>
      </c>
    </row>
    <row r="27" spans="1:5" ht="15">
      <c r="A27" s="272" t="s">
        <v>65</v>
      </c>
      <c r="B27" s="275" t="s">
        <v>846</v>
      </c>
      <c r="C27" s="276" t="s">
        <v>870</v>
      </c>
      <c r="D27" s="274">
        <v>0</v>
      </c>
      <c r="E27" s="274">
        <v>0</v>
      </c>
    </row>
    <row r="28" spans="1:5" ht="15">
      <c r="A28" s="268" t="s">
        <v>67</v>
      </c>
      <c r="B28" s="275" t="s">
        <v>871</v>
      </c>
      <c r="C28" s="276" t="s">
        <v>872</v>
      </c>
      <c r="D28" s="274">
        <v>2248</v>
      </c>
      <c r="E28" s="274">
        <v>1875</v>
      </c>
    </row>
    <row r="29" spans="1:5" ht="15">
      <c r="A29" s="272" t="s">
        <v>69</v>
      </c>
      <c r="B29" s="275" t="s">
        <v>844</v>
      </c>
      <c r="C29" s="276" t="s">
        <v>873</v>
      </c>
      <c r="D29" s="274">
        <v>0</v>
      </c>
      <c r="E29" s="274">
        <v>0</v>
      </c>
    </row>
    <row r="30" spans="1:5" ht="15">
      <c r="A30" s="268" t="s">
        <v>71</v>
      </c>
      <c r="B30" s="275" t="s">
        <v>846</v>
      </c>
      <c r="C30" s="276" t="s">
        <v>874</v>
      </c>
      <c r="D30" s="274">
        <v>1316</v>
      </c>
      <c r="E30" s="274">
        <v>1875</v>
      </c>
    </row>
    <row r="31" spans="1:5" ht="15">
      <c r="A31" s="272" t="s">
        <v>73</v>
      </c>
      <c r="B31" s="275" t="s">
        <v>848</v>
      </c>
      <c r="C31" s="276" t="s">
        <v>875</v>
      </c>
      <c r="D31" s="274">
        <v>932</v>
      </c>
      <c r="E31" s="274">
        <v>0</v>
      </c>
    </row>
    <row r="32" spans="1:5" ht="15">
      <c r="A32" s="268" t="s">
        <v>75</v>
      </c>
      <c r="B32" s="276" t="s">
        <v>876</v>
      </c>
      <c r="C32" s="276"/>
      <c r="D32" s="274">
        <f>+D21+D25+D28</f>
        <v>2192794</v>
      </c>
      <c r="E32" s="274">
        <f>+E21+E25+E28</f>
        <v>2744927</v>
      </c>
    </row>
  </sheetData>
  <sheetProtection selectLockedCells="1" selectUnlockedCells="1"/>
  <mergeCells count="1">
    <mergeCell ref="A3:E3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1" sqref="A1"/>
    </sheetView>
  </sheetViews>
  <sheetFormatPr defaultColWidth="9.140625" defaultRowHeight="12.75"/>
  <cols>
    <col min="2" max="2" width="44.7109375" style="0" customWidth="1"/>
    <col min="3" max="3" width="11.28125" style="0" customWidth="1"/>
    <col min="4" max="4" width="12.7109375" style="0" customWidth="1"/>
    <col min="7" max="7" width="2.7109375" style="0" customWidth="1"/>
    <col min="8" max="8" width="12.57421875" style="0" customWidth="1"/>
    <col min="9" max="9" width="11.00390625" style="0" customWidth="1"/>
  </cols>
  <sheetData>
    <row r="1" spans="1:6" ht="28.5" customHeight="1">
      <c r="A1" s="277" t="s">
        <v>877</v>
      </c>
      <c r="B1" s="277"/>
      <c r="C1" s="277"/>
      <c r="D1" s="277"/>
      <c r="E1" s="277"/>
      <c r="F1" s="277"/>
    </row>
    <row r="3" spans="1:5" ht="15.75">
      <c r="A3" s="278" t="s">
        <v>878</v>
      </c>
      <c r="B3" s="278"/>
      <c r="C3" s="278"/>
      <c r="D3" s="278"/>
      <c r="E3" s="278"/>
    </row>
    <row r="5" spans="2:4" ht="12.75">
      <c r="B5" t="s">
        <v>879</v>
      </c>
      <c r="C5" t="s">
        <v>880</v>
      </c>
      <c r="D5" t="s">
        <v>881</v>
      </c>
    </row>
    <row r="7" ht="12.75">
      <c r="E7" s="279"/>
    </row>
    <row r="9" spans="1:4" ht="15.75">
      <c r="A9" s="142" t="s">
        <v>882</v>
      </c>
      <c r="B9" s="142"/>
      <c r="C9" s="1"/>
      <c r="D9" s="1"/>
    </row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0">
      <selection activeCell="B33" sqref="B33"/>
    </sheetView>
  </sheetViews>
  <sheetFormatPr defaultColWidth="9.140625" defaultRowHeight="12.75"/>
  <cols>
    <col min="1" max="1" width="4.7109375" style="39" customWidth="1"/>
    <col min="2" max="2" width="68.7109375" style="7" customWidth="1"/>
    <col min="3" max="3" width="15.8515625" style="40" customWidth="1"/>
    <col min="4" max="4" width="16.8515625" style="41" customWidth="1"/>
    <col min="5" max="5" width="11.7109375" style="7" customWidth="1"/>
    <col min="6" max="16384" width="9.140625" style="7" customWidth="1"/>
  </cols>
  <sheetData>
    <row r="1" ht="15.75">
      <c r="E1" s="42" t="s">
        <v>109</v>
      </c>
    </row>
    <row r="3" spans="2:3" ht="15.75">
      <c r="B3" s="23">
        <f>tartalom!B6</f>
        <v>0</v>
      </c>
      <c r="C3" s="43"/>
    </row>
    <row r="4" spans="2:5" ht="15.75">
      <c r="B4" s="23"/>
      <c r="C4" s="43"/>
      <c r="D4" s="41" t="s">
        <v>110</v>
      </c>
      <c r="E4" s="8" t="s">
        <v>37</v>
      </c>
    </row>
    <row r="5" spans="3:5" ht="25.5" customHeight="1">
      <c r="C5" s="44" t="s">
        <v>111</v>
      </c>
      <c r="D5" s="45" t="s">
        <v>112</v>
      </c>
      <c r="E5" s="46" t="s">
        <v>113</v>
      </c>
    </row>
    <row r="6" spans="3:5" ht="25.5" customHeight="1">
      <c r="C6" s="44"/>
      <c r="D6" s="45"/>
      <c r="E6" s="46"/>
    </row>
    <row r="7" spans="1:5" ht="15.75">
      <c r="A7" s="39" t="s">
        <v>3</v>
      </c>
      <c r="B7" s="7" t="s">
        <v>114</v>
      </c>
      <c r="C7" s="40">
        <v>200</v>
      </c>
      <c r="D7" s="47">
        <v>200</v>
      </c>
      <c r="E7" s="40">
        <v>262</v>
      </c>
    </row>
    <row r="8" spans="1:5" ht="15.75">
      <c r="A8" s="39" t="s">
        <v>7</v>
      </c>
      <c r="B8" s="7" t="s">
        <v>115</v>
      </c>
      <c r="C8" s="40">
        <v>0</v>
      </c>
      <c r="D8" s="47" t="s">
        <v>116</v>
      </c>
      <c r="E8" s="40">
        <v>0</v>
      </c>
    </row>
    <row r="9" spans="1:5" ht="15.75">
      <c r="A9" s="39" t="s">
        <v>9</v>
      </c>
      <c r="B9" s="7" t="s">
        <v>117</v>
      </c>
      <c r="C9" s="40">
        <v>150</v>
      </c>
      <c r="D9" s="47">
        <v>150</v>
      </c>
      <c r="E9" s="40">
        <v>13</v>
      </c>
    </row>
    <row r="10" spans="1:5" ht="15.75">
      <c r="A10" s="48" t="s">
        <v>11</v>
      </c>
      <c r="B10" s="23" t="s">
        <v>118</v>
      </c>
      <c r="C10" s="43">
        <v>350</v>
      </c>
      <c r="D10" s="49">
        <v>350</v>
      </c>
      <c r="E10" s="43">
        <v>275</v>
      </c>
    </row>
    <row r="11" spans="1:5" ht="15.75">
      <c r="A11" s="39" t="s">
        <v>14</v>
      </c>
      <c r="B11" s="7" t="s">
        <v>119</v>
      </c>
      <c r="C11" s="40">
        <v>0</v>
      </c>
      <c r="D11" s="47" t="s">
        <v>116</v>
      </c>
      <c r="E11" s="40">
        <v>0</v>
      </c>
    </row>
    <row r="12" spans="1:5" ht="15.75">
      <c r="A12" s="39" t="s">
        <v>16</v>
      </c>
      <c r="B12" s="7" t="s">
        <v>120</v>
      </c>
      <c r="C12" s="40">
        <v>100</v>
      </c>
      <c r="D12" s="47">
        <v>100</v>
      </c>
      <c r="E12" s="40">
        <v>21</v>
      </c>
    </row>
    <row r="13" spans="1:5" ht="15.75">
      <c r="A13" s="39" t="s">
        <v>48</v>
      </c>
      <c r="B13" s="7" t="s">
        <v>121</v>
      </c>
      <c r="C13" s="40">
        <v>500</v>
      </c>
      <c r="D13" s="47">
        <v>500</v>
      </c>
      <c r="E13" s="40">
        <v>2420</v>
      </c>
    </row>
    <row r="14" spans="1:5" ht="15.75">
      <c r="A14" s="39" t="s">
        <v>20</v>
      </c>
      <c r="B14" s="7" t="s">
        <v>122</v>
      </c>
      <c r="C14" s="40">
        <v>0</v>
      </c>
      <c r="D14" s="47">
        <v>1375</v>
      </c>
      <c r="E14" s="40">
        <v>3166</v>
      </c>
    </row>
    <row r="15" spans="1:5" ht="15.75">
      <c r="A15" s="39" t="s">
        <v>22</v>
      </c>
      <c r="B15" s="7" t="s">
        <v>123</v>
      </c>
      <c r="C15" s="40">
        <v>3750</v>
      </c>
      <c r="D15" s="47">
        <v>3475</v>
      </c>
      <c r="E15" s="40">
        <v>2288</v>
      </c>
    </row>
    <row r="16" spans="1:5" ht="15.75">
      <c r="A16" s="39" t="s">
        <v>24</v>
      </c>
      <c r="B16" s="7" t="s">
        <v>124</v>
      </c>
      <c r="C16" s="40">
        <v>14132</v>
      </c>
      <c r="D16" s="47">
        <v>7995</v>
      </c>
      <c r="E16" s="40">
        <v>8252</v>
      </c>
    </row>
    <row r="17" spans="1:5" ht="15.75">
      <c r="A17" s="39" t="s">
        <v>26</v>
      </c>
      <c r="B17" s="7" t="s">
        <v>125</v>
      </c>
      <c r="C17" s="40">
        <v>1650</v>
      </c>
      <c r="D17" s="47">
        <v>1650</v>
      </c>
      <c r="E17" s="40">
        <v>0</v>
      </c>
    </row>
    <row r="18" spans="1:5" ht="15.75">
      <c r="A18" s="39" t="s">
        <v>28</v>
      </c>
      <c r="B18" s="7" t="s">
        <v>126</v>
      </c>
      <c r="C18" s="40">
        <v>400</v>
      </c>
      <c r="D18" s="47">
        <v>509</v>
      </c>
      <c r="E18" s="40">
        <v>200</v>
      </c>
    </row>
    <row r="19" spans="1:5" ht="15.75">
      <c r="A19" s="39" t="s">
        <v>30</v>
      </c>
      <c r="B19" s="7" t="s">
        <v>127</v>
      </c>
      <c r="C19" s="40">
        <v>0</v>
      </c>
      <c r="D19" s="47" t="s">
        <v>116</v>
      </c>
      <c r="E19" s="40">
        <v>0</v>
      </c>
    </row>
    <row r="20" spans="1:5" ht="15.75">
      <c r="A20" s="48" t="s">
        <v>32</v>
      </c>
      <c r="B20" s="23" t="s">
        <v>128</v>
      </c>
      <c r="C20" s="43">
        <v>20532</v>
      </c>
      <c r="D20" s="49">
        <v>15604</v>
      </c>
      <c r="E20" s="43">
        <v>16347</v>
      </c>
    </row>
    <row r="21" spans="1:5" ht="15.75">
      <c r="A21" s="39" t="s">
        <v>57</v>
      </c>
      <c r="B21" s="7" t="s">
        <v>129</v>
      </c>
      <c r="C21" s="40">
        <v>1100</v>
      </c>
      <c r="D21" s="47">
        <v>1100</v>
      </c>
      <c r="E21" s="40">
        <v>1595</v>
      </c>
    </row>
    <row r="22" spans="1:5" ht="15.75">
      <c r="A22" s="39" t="s">
        <v>59</v>
      </c>
      <c r="B22" s="7" t="s">
        <v>130</v>
      </c>
      <c r="C22" s="40">
        <v>3466</v>
      </c>
      <c r="D22" s="47">
        <v>1644</v>
      </c>
      <c r="E22" s="40">
        <v>1857</v>
      </c>
    </row>
    <row r="23" spans="1:5" ht="15.75">
      <c r="A23" s="48" t="s">
        <v>61</v>
      </c>
      <c r="B23" s="23" t="s">
        <v>131</v>
      </c>
      <c r="C23" s="43">
        <v>4566</v>
      </c>
      <c r="D23" s="49">
        <v>2744</v>
      </c>
      <c r="E23" s="43">
        <v>3452</v>
      </c>
    </row>
    <row r="24" spans="1:5" ht="31.5">
      <c r="A24" s="39" t="s">
        <v>63</v>
      </c>
      <c r="B24" s="5" t="s">
        <v>132</v>
      </c>
      <c r="C24" s="18">
        <v>700</v>
      </c>
      <c r="D24" s="47">
        <v>700</v>
      </c>
      <c r="E24" s="40">
        <v>307</v>
      </c>
    </row>
    <row r="25" spans="1:5" ht="15.75">
      <c r="A25" s="39" t="s">
        <v>65</v>
      </c>
      <c r="B25" s="7" t="s">
        <v>133</v>
      </c>
      <c r="C25" s="40">
        <v>0</v>
      </c>
      <c r="D25" s="47" t="s">
        <v>116</v>
      </c>
      <c r="E25" s="40">
        <v>0</v>
      </c>
    </row>
    <row r="26" spans="1:5" ht="15.75">
      <c r="A26" s="39" t="s">
        <v>67</v>
      </c>
      <c r="B26" s="7" t="s">
        <v>134</v>
      </c>
      <c r="C26" s="40">
        <v>0</v>
      </c>
      <c r="D26" s="47" t="s">
        <v>116</v>
      </c>
      <c r="E26" s="40">
        <v>0</v>
      </c>
    </row>
    <row r="27" spans="1:5" ht="15.75">
      <c r="A27" s="48" t="s">
        <v>69</v>
      </c>
      <c r="B27" s="23" t="s">
        <v>135</v>
      </c>
      <c r="C27" s="43">
        <v>700</v>
      </c>
      <c r="D27" s="49">
        <v>700</v>
      </c>
      <c r="E27" s="43">
        <v>307</v>
      </c>
    </row>
    <row r="28" spans="1:5" ht="15.75">
      <c r="A28" s="48" t="s">
        <v>71</v>
      </c>
      <c r="B28" s="23" t="s">
        <v>136</v>
      </c>
      <c r="C28" s="43">
        <v>26148</v>
      </c>
      <c r="D28" s="49">
        <v>19398</v>
      </c>
      <c r="E28" s="43">
        <v>20381</v>
      </c>
    </row>
  </sheetData>
  <sheetProtection selectLockedCells="1" selectUnlockedCells="1"/>
  <mergeCells count="3">
    <mergeCell ref="C5:C6"/>
    <mergeCell ref="D5:D6"/>
    <mergeCell ref="E5:E6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1.7109375" style="0" customWidth="1"/>
    <col min="3" max="3" width="10.28125" style="0" customWidth="1"/>
    <col min="4" max="4" width="10.421875" style="0" customWidth="1"/>
    <col min="8" max="8" width="10.8515625" style="0" customWidth="1"/>
  </cols>
  <sheetData>
    <row r="1" ht="14.25">
      <c r="A1" s="195" t="s">
        <v>883</v>
      </c>
    </row>
    <row r="5" spans="1:8" ht="15.75">
      <c r="A5" s="280" t="s">
        <v>884</v>
      </c>
      <c r="B5" s="280"/>
      <c r="C5" s="280"/>
      <c r="D5" s="280"/>
      <c r="E5" s="280"/>
      <c r="F5" s="280"/>
      <c r="G5" s="280"/>
      <c r="H5" s="280"/>
    </row>
    <row r="7" spans="1:8" ht="12.75">
      <c r="A7" s="281" t="s">
        <v>885</v>
      </c>
      <c r="B7" s="281"/>
      <c r="C7" s="281"/>
      <c r="D7" s="281"/>
      <c r="E7" s="281"/>
      <c r="F7" s="281"/>
      <c r="G7" s="281"/>
      <c r="H7" s="281"/>
    </row>
    <row r="9" ht="12.75">
      <c r="A9" t="s">
        <v>886</v>
      </c>
    </row>
    <row r="11" spans="1:8" ht="12.75">
      <c r="A11" s="195" t="s">
        <v>887</v>
      </c>
      <c r="H11" s="282">
        <v>80500</v>
      </c>
    </row>
    <row r="12" spans="1:8" ht="12.75">
      <c r="A12" s="283" t="s">
        <v>888</v>
      </c>
      <c r="B12" s="283"/>
      <c r="C12" s="283"/>
      <c r="D12" s="283"/>
      <c r="E12" s="283"/>
      <c r="F12" s="283"/>
      <c r="G12" s="283"/>
      <c r="H12" s="284">
        <v>258000</v>
      </c>
    </row>
    <row r="14" spans="1:9" ht="12.75" customHeight="1">
      <c r="A14" s="285" t="s">
        <v>889</v>
      </c>
      <c r="B14" s="285"/>
      <c r="C14" s="285"/>
      <c r="D14" s="285"/>
      <c r="E14" s="285"/>
      <c r="F14" s="285"/>
      <c r="G14" s="285"/>
      <c r="H14" s="285"/>
      <c r="I14" s="285"/>
    </row>
    <row r="15" spans="1:9" ht="12.75">
      <c r="A15" s="285"/>
      <c r="B15" s="285"/>
      <c r="C15" s="285"/>
      <c r="D15" s="285"/>
      <c r="E15" s="285"/>
      <c r="F15" s="285"/>
      <c r="G15" s="285"/>
      <c r="H15" s="285"/>
      <c r="I15" s="285"/>
    </row>
    <row r="16" spans="1:9" ht="12.75">
      <c r="A16" s="285"/>
      <c r="B16" s="285"/>
      <c r="C16" s="285"/>
      <c r="D16" s="285"/>
      <c r="E16" s="285"/>
      <c r="F16" s="285"/>
      <c r="G16" s="285"/>
      <c r="H16" s="285"/>
      <c r="I16" s="285"/>
    </row>
    <row r="17" spans="1:9" ht="12.75">
      <c r="A17" s="286"/>
      <c r="B17" s="286"/>
      <c r="C17" s="286"/>
      <c r="D17" s="286"/>
      <c r="E17" s="286"/>
      <c r="F17" s="286"/>
      <c r="G17" s="286"/>
      <c r="H17" s="286"/>
      <c r="I17" s="286"/>
    </row>
    <row r="18" spans="1:9" ht="12.75">
      <c r="A18" s="286"/>
      <c r="B18" s="286"/>
      <c r="C18" s="286"/>
      <c r="D18" s="286"/>
      <c r="E18" s="286"/>
      <c r="F18" s="286"/>
      <c r="G18" s="286"/>
      <c r="H18" s="286"/>
      <c r="I18" s="286"/>
    </row>
    <row r="20" spans="1:8" ht="15.75">
      <c r="A20" s="280" t="s">
        <v>890</v>
      </c>
      <c r="B20" s="280"/>
      <c r="C20" s="280"/>
      <c r="D20" s="280"/>
      <c r="E20" s="280"/>
      <c r="F20" s="280"/>
      <c r="G20" s="280"/>
      <c r="H20" s="280"/>
    </row>
    <row r="24" spans="1:8" ht="25.5" customHeight="1">
      <c r="A24" s="287" t="s">
        <v>891</v>
      </c>
      <c r="B24" s="287"/>
      <c r="C24" s="288" t="s">
        <v>892</v>
      </c>
      <c r="D24" s="286" t="s">
        <v>893</v>
      </c>
      <c r="E24" s="287" t="s">
        <v>894</v>
      </c>
      <c r="F24" s="287"/>
      <c r="G24" s="289" t="s">
        <v>895</v>
      </c>
      <c r="H24" s="289"/>
    </row>
    <row r="25" spans="1:8" ht="12.75">
      <c r="A25" s="283" t="s">
        <v>140</v>
      </c>
      <c r="B25" s="283"/>
      <c r="C25" s="290">
        <v>57</v>
      </c>
      <c r="D25" s="290">
        <v>101</v>
      </c>
      <c r="E25" s="291">
        <v>9444000</v>
      </c>
      <c r="F25" s="291"/>
      <c r="G25" s="291">
        <v>9271285</v>
      </c>
      <c r="H25" s="291"/>
    </row>
    <row r="26" spans="1:8" ht="12.75">
      <c r="A26" s="283" t="s">
        <v>141</v>
      </c>
      <c r="B26" s="283"/>
      <c r="C26" s="290">
        <v>3</v>
      </c>
      <c r="D26" s="290">
        <v>2</v>
      </c>
      <c r="E26" s="291">
        <v>534300</v>
      </c>
      <c r="F26" s="291"/>
      <c r="G26" s="291">
        <v>142380</v>
      </c>
      <c r="H26" s="291"/>
    </row>
    <row r="27" spans="1:8" ht="24.75" customHeight="1">
      <c r="A27" s="285" t="s">
        <v>100</v>
      </c>
      <c r="B27" s="285"/>
      <c r="C27" s="290">
        <v>1066</v>
      </c>
      <c r="D27" s="290">
        <v>1130</v>
      </c>
      <c r="E27" s="291">
        <v>4950250</v>
      </c>
      <c r="F27" s="291"/>
      <c r="G27" s="291">
        <v>5070762</v>
      </c>
      <c r="H27" s="291"/>
    </row>
    <row r="28" spans="1:8" ht="24.75" customHeight="1">
      <c r="A28" s="285" t="s">
        <v>896</v>
      </c>
      <c r="B28" s="285"/>
      <c r="C28" s="290">
        <v>2</v>
      </c>
      <c r="D28" s="290">
        <v>9</v>
      </c>
      <c r="E28" s="291">
        <v>102700</v>
      </c>
      <c r="F28" s="291"/>
      <c r="G28" s="292">
        <v>188400</v>
      </c>
      <c r="H28" s="292"/>
    </row>
    <row r="29" spans="1:8" ht="12.75" customHeight="1">
      <c r="A29" s="285" t="s">
        <v>897</v>
      </c>
      <c r="B29" s="285"/>
      <c r="C29" s="290">
        <v>222</v>
      </c>
      <c r="D29" s="290">
        <v>341</v>
      </c>
      <c r="E29" s="292">
        <v>261144403</v>
      </c>
      <c r="F29" s="292"/>
      <c r="G29" s="292">
        <v>258165420</v>
      </c>
      <c r="H29" s="292"/>
    </row>
    <row r="30" spans="1:8" ht="27" customHeight="1">
      <c r="A30" s="285" t="s">
        <v>151</v>
      </c>
      <c r="B30" s="285"/>
      <c r="C30" s="290">
        <v>0</v>
      </c>
      <c r="D30" s="290">
        <v>0</v>
      </c>
      <c r="E30" s="292">
        <v>0</v>
      </c>
      <c r="F30" s="292"/>
      <c r="G30" s="292">
        <v>0</v>
      </c>
      <c r="H30" s="292"/>
    </row>
    <row r="31" spans="1:8" ht="12.75" customHeight="1">
      <c r="A31" s="293" t="s">
        <v>188</v>
      </c>
      <c r="B31" s="293"/>
      <c r="C31" s="290">
        <v>1350</v>
      </c>
      <c r="D31" s="290">
        <v>1583</v>
      </c>
      <c r="E31" s="291">
        <v>276175653</v>
      </c>
      <c r="F31" s="291"/>
      <c r="G31" s="291">
        <v>272838247</v>
      </c>
      <c r="H31" s="291"/>
    </row>
    <row r="35" spans="1:8" ht="15.75">
      <c r="A35" s="280" t="s">
        <v>898</v>
      </c>
      <c r="B35" s="280"/>
      <c r="C35" s="280"/>
      <c r="D35" s="280"/>
      <c r="E35" s="280"/>
      <c r="F35" s="280"/>
      <c r="G35" s="280"/>
      <c r="H35" s="280"/>
    </row>
    <row r="36" spans="1:8" ht="15.75">
      <c r="A36" s="294"/>
      <c r="B36" s="294"/>
      <c r="C36" s="294"/>
      <c r="D36" s="294"/>
      <c r="E36" s="294"/>
      <c r="F36" s="294"/>
      <c r="G36" s="294"/>
      <c r="H36" s="294"/>
    </row>
    <row r="37" spans="1:8" ht="15.75">
      <c r="A37" s="294"/>
      <c r="B37" s="294"/>
      <c r="C37" s="294"/>
      <c r="D37" s="294"/>
      <c r="E37" s="294"/>
      <c r="F37" s="294"/>
      <c r="G37" s="294"/>
      <c r="H37" s="294"/>
    </row>
    <row r="39" spans="1:8" ht="37.5" customHeight="1">
      <c r="A39" s="287" t="s">
        <v>891</v>
      </c>
      <c r="B39" s="287"/>
      <c r="C39" s="288" t="s">
        <v>892</v>
      </c>
      <c r="D39" s="286" t="s">
        <v>893</v>
      </c>
      <c r="E39" s="287" t="s">
        <v>894</v>
      </c>
      <c r="F39" s="287"/>
      <c r="G39" s="289" t="s">
        <v>899</v>
      </c>
      <c r="H39" s="289"/>
    </row>
    <row r="40" spans="1:8" ht="12.75">
      <c r="A40" s="283" t="s">
        <v>150</v>
      </c>
      <c r="B40" s="283"/>
      <c r="C40" s="290">
        <v>1221</v>
      </c>
      <c r="D40" s="290">
        <v>1708</v>
      </c>
      <c r="E40" s="291">
        <v>25631430</v>
      </c>
      <c r="F40" s="291"/>
      <c r="G40" s="291">
        <v>10454283</v>
      </c>
      <c r="H40" s="291"/>
    </row>
  </sheetData>
  <sheetProtection selectLockedCells="1" selectUnlockedCells="1"/>
  <mergeCells count="36">
    <mergeCell ref="A5:H5"/>
    <mergeCell ref="A7:H7"/>
    <mergeCell ref="A12:G12"/>
    <mergeCell ref="A14:I16"/>
    <mergeCell ref="A20:H20"/>
    <mergeCell ref="A24:B24"/>
    <mergeCell ref="E24:F24"/>
    <mergeCell ref="G24:H24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A31:B31"/>
    <mergeCell ref="E31:F31"/>
    <mergeCell ref="G31:H31"/>
    <mergeCell ref="A35:H35"/>
    <mergeCell ref="A39:B39"/>
    <mergeCell ref="E39:F39"/>
    <mergeCell ref="G39:H39"/>
    <mergeCell ref="A40:B40"/>
    <mergeCell ref="E40:F40"/>
    <mergeCell ref="G40:H40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A1" sqref="A1"/>
    </sheetView>
  </sheetViews>
  <sheetFormatPr defaultColWidth="9.140625" defaultRowHeight="12.75"/>
  <cols>
    <col min="2" max="2" width="50.00390625" style="0" customWidth="1"/>
    <col min="3" max="3" width="14.28125" style="0" customWidth="1"/>
    <col min="4" max="4" width="12.7109375" style="295" customWidth="1"/>
  </cols>
  <sheetData>
    <row r="1" spans="1:4" ht="26.25" customHeight="1">
      <c r="A1" s="277" t="s">
        <v>900</v>
      </c>
      <c r="B1" s="277"/>
      <c r="C1" s="277"/>
      <c r="D1" s="277"/>
    </row>
    <row r="4" ht="15.75">
      <c r="A4" s="278" t="s">
        <v>31</v>
      </c>
    </row>
    <row r="6" ht="12.75">
      <c r="D6" s="296" t="s">
        <v>653</v>
      </c>
    </row>
    <row r="7" spans="2:4" ht="12.75">
      <c r="B7" t="s">
        <v>901</v>
      </c>
      <c r="C7" s="183" t="s">
        <v>902</v>
      </c>
      <c r="D7" s="183" t="s">
        <v>903</v>
      </c>
    </row>
    <row r="8" spans="1:4" ht="12.75">
      <c r="A8" t="s">
        <v>3</v>
      </c>
      <c r="B8" t="s">
        <v>904</v>
      </c>
      <c r="C8" s="297">
        <v>97488</v>
      </c>
      <c r="D8" s="297">
        <v>144628</v>
      </c>
    </row>
    <row r="9" spans="1:4" ht="25.5">
      <c r="A9" t="s">
        <v>7</v>
      </c>
      <c r="B9" s="286" t="s">
        <v>905</v>
      </c>
      <c r="C9" s="297">
        <v>1801</v>
      </c>
      <c r="D9" s="297">
        <v>6843</v>
      </c>
    </row>
    <row r="10" spans="1:4" ht="12.75">
      <c r="A10" t="s">
        <v>9</v>
      </c>
      <c r="B10" t="s">
        <v>906</v>
      </c>
      <c r="C10" s="297">
        <v>0</v>
      </c>
      <c r="D10" s="297">
        <v>0</v>
      </c>
    </row>
    <row r="11" spans="1:4" ht="12.75">
      <c r="A11" t="s">
        <v>11</v>
      </c>
      <c r="B11" t="s">
        <v>907</v>
      </c>
      <c r="C11" s="297">
        <v>0</v>
      </c>
      <c r="D11" s="297">
        <v>0</v>
      </c>
    </row>
    <row r="12" spans="1:4" ht="12.75">
      <c r="A12" t="s">
        <v>14</v>
      </c>
      <c r="B12" t="s">
        <v>908</v>
      </c>
      <c r="C12" s="297">
        <v>99289</v>
      </c>
      <c r="D12" s="297">
        <v>151471</v>
      </c>
    </row>
    <row r="13" spans="1:4" ht="12.75">
      <c r="A13" t="s">
        <v>16</v>
      </c>
      <c r="B13" t="s">
        <v>909</v>
      </c>
      <c r="C13" s="297">
        <v>135</v>
      </c>
      <c r="D13" s="297">
        <v>-449</v>
      </c>
    </row>
    <row r="14" spans="1:4" ht="12.75">
      <c r="A14" t="s">
        <v>48</v>
      </c>
      <c r="B14" t="s">
        <v>910</v>
      </c>
      <c r="C14" s="297">
        <v>-6</v>
      </c>
      <c r="D14" s="297">
        <v>0</v>
      </c>
    </row>
    <row r="15" spans="1:4" ht="25.5">
      <c r="A15" t="s">
        <v>20</v>
      </c>
      <c r="B15" s="286" t="s">
        <v>911</v>
      </c>
      <c r="C15" s="297">
        <v>0</v>
      </c>
      <c r="D15" s="297">
        <v>0</v>
      </c>
    </row>
    <row r="16" spans="1:4" ht="25.5">
      <c r="A16" t="s">
        <v>22</v>
      </c>
      <c r="B16" s="286" t="s">
        <v>912</v>
      </c>
      <c r="C16" s="297">
        <v>0</v>
      </c>
      <c r="D16" s="297">
        <v>0</v>
      </c>
    </row>
    <row r="17" spans="1:4" ht="12.75">
      <c r="A17" t="s">
        <v>24</v>
      </c>
      <c r="B17" t="s">
        <v>913</v>
      </c>
      <c r="C17" s="297">
        <v>99418</v>
      </c>
      <c r="D17" s="297">
        <v>151022</v>
      </c>
    </row>
    <row r="18" spans="1:4" ht="25.5">
      <c r="A18" t="s">
        <v>26</v>
      </c>
      <c r="B18" s="286" t="s">
        <v>914</v>
      </c>
      <c r="C18" s="297">
        <v>0</v>
      </c>
      <c r="D18" s="297">
        <v>0</v>
      </c>
    </row>
    <row r="19" spans="1:4" ht="12.75">
      <c r="A19" t="s">
        <v>28</v>
      </c>
      <c r="B19" t="s">
        <v>915</v>
      </c>
      <c r="C19" s="297">
        <v>4065</v>
      </c>
      <c r="D19" s="297">
        <v>6843</v>
      </c>
    </row>
    <row r="20" spans="1:4" ht="12.75">
      <c r="A20" t="s">
        <v>30</v>
      </c>
      <c r="B20" t="s">
        <v>916</v>
      </c>
      <c r="C20" s="297">
        <v>95353</v>
      </c>
      <c r="D20" s="297">
        <v>144179</v>
      </c>
    </row>
  </sheetData>
  <sheetProtection selectLockedCells="1" selectUnlockedCells="1"/>
  <mergeCells count="1">
    <mergeCell ref="A1:D1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8.8515625" style="0" customWidth="1"/>
    <col min="3" max="3" width="17.7109375" style="0" customWidth="1"/>
    <col min="4" max="4" width="16.28125" style="0" customWidth="1"/>
  </cols>
  <sheetData>
    <row r="1" ht="14.25">
      <c r="A1" s="195" t="s">
        <v>917</v>
      </c>
    </row>
    <row r="5" spans="1:4" ht="15.75">
      <c r="A5" s="280" t="s">
        <v>33</v>
      </c>
      <c r="B5" s="280"/>
      <c r="C5" s="280"/>
      <c r="D5" s="280"/>
    </row>
    <row r="6" spans="1:4" ht="12.75">
      <c r="A6" s="298" t="s">
        <v>918</v>
      </c>
      <c r="B6" s="298"/>
      <c r="C6" s="298"/>
      <c r="D6" s="298"/>
    </row>
    <row r="9" ht="12.75">
      <c r="D9" s="296" t="s">
        <v>653</v>
      </c>
    </row>
    <row r="11" spans="1:4" ht="12.75">
      <c r="A11" s="299" t="s">
        <v>731</v>
      </c>
      <c r="B11" s="299" t="s">
        <v>919</v>
      </c>
      <c r="C11" s="299" t="s">
        <v>920</v>
      </c>
      <c r="D11" s="299" t="s">
        <v>921</v>
      </c>
    </row>
    <row r="12" spans="1:4" ht="12.75">
      <c r="A12" s="195" t="s">
        <v>845</v>
      </c>
      <c r="B12" s="195">
        <v>11678</v>
      </c>
      <c r="C12" s="195">
        <v>1496</v>
      </c>
      <c r="D12" s="195">
        <v>10182</v>
      </c>
    </row>
    <row r="13" spans="1:4" ht="12.75">
      <c r="A13" s="195" t="s">
        <v>922</v>
      </c>
      <c r="B13" s="195">
        <v>3068703</v>
      </c>
      <c r="C13" s="195">
        <v>542801</v>
      </c>
      <c r="D13" s="195">
        <v>2525902</v>
      </c>
    </row>
    <row r="14" spans="1:4" ht="25.5">
      <c r="A14" s="300" t="s">
        <v>923</v>
      </c>
      <c r="B14" s="195">
        <v>77225</v>
      </c>
      <c r="C14" s="195">
        <v>61868</v>
      </c>
      <c r="D14" s="195">
        <v>15357</v>
      </c>
    </row>
    <row r="15" spans="1:4" ht="12.75">
      <c r="A15" s="195" t="s">
        <v>924</v>
      </c>
      <c r="B15" s="195">
        <v>25468</v>
      </c>
      <c r="C15" s="195">
        <v>17217</v>
      </c>
      <c r="D15" s="195">
        <v>8251</v>
      </c>
    </row>
    <row r="16" spans="1:4" ht="12.75">
      <c r="A16" s="195" t="s">
        <v>925</v>
      </c>
      <c r="B16" s="195">
        <v>29585</v>
      </c>
      <c r="C16" s="195">
        <v>21425</v>
      </c>
      <c r="D16" s="195">
        <v>8160</v>
      </c>
    </row>
    <row r="17" spans="1:4" ht="12.75">
      <c r="A17" s="195" t="s">
        <v>926</v>
      </c>
      <c r="B17" s="195">
        <v>2466</v>
      </c>
      <c r="C17" s="195">
        <v>0</v>
      </c>
      <c r="D17" s="195">
        <v>2466</v>
      </c>
    </row>
    <row r="18" spans="1:4" s="230" customFormat="1" ht="12.75">
      <c r="A18" s="230" t="s">
        <v>188</v>
      </c>
      <c r="B18" s="230">
        <f>SUM(B12:B17)</f>
        <v>3215125</v>
      </c>
      <c r="C18" s="230">
        <f>SUM(C12:C17)</f>
        <v>644807</v>
      </c>
      <c r="D18" s="230">
        <f>SUM(D12:D17)</f>
        <v>2570318</v>
      </c>
    </row>
    <row r="19" spans="2:3" ht="12.75">
      <c r="B19" s="295"/>
      <c r="C19" s="295"/>
    </row>
    <row r="21" spans="1:4" ht="12.75">
      <c r="A21" t="s">
        <v>927</v>
      </c>
      <c r="D21" s="230">
        <v>10182</v>
      </c>
    </row>
    <row r="22" spans="1:4" ht="12.75">
      <c r="A22" t="s">
        <v>928</v>
      </c>
      <c r="D22" s="230">
        <v>2551976</v>
      </c>
    </row>
    <row r="23" spans="1:4" ht="12.75">
      <c r="A23" t="s">
        <v>929</v>
      </c>
      <c r="D23" s="230">
        <v>8132</v>
      </c>
    </row>
    <row r="24" spans="1:4" ht="12.75">
      <c r="A24" t="s">
        <v>930</v>
      </c>
      <c r="D24" s="195">
        <v>7015</v>
      </c>
    </row>
    <row r="25" spans="1:4" ht="12.75" customHeight="1">
      <c r="A25" s="296" t="s">
        <v>931</v>
      </c>
      <c r="B25" s="283" t="s">
        <v>558</v>
      </c>
      <c r="C25" s="283"/>
      <c r="D25" s="195">
        <v>2400</v>
      </c>
    </row>
    <row r="26" spans="2:4" ht="12.75">
      <c r="B26" t="s">
        <v>932</v>
      </c>
      <c r="D26" s="195">
        <v>20</v>
      </c>
    </row>
    <row r="27" spans="2:4" ht="12.75">
      <c r="B27" t="s">
        <v>933</v>
      </c>
      <c r="D27" s="195">
        <v>125</v>
      </c>
    </row>
    <row r="28" spans="2:4" ht="12.75">
      <c r="B28" t="s">
        <v>934</v>
      </c>
      <c r="D28" s="195">
        <v>1230</v>
      </c>
    </row>
    <row r="29" spans="2:4" ht="12.75">
      <c r="B29" t="s">
        <v>935</v>
      </c>
      <c r="D29" s="195">
        <v>3000</v>
      </c>
    </row>
    <row r="30" spans="2:4" ht="12.75">
      <c r="B30" s="283" t="s">
        <v>936</v>
      </c>
      <c r="C30" s="283"/>
      <c r="D30" s="195">
        <v>100</v>
      </c>
    </row>
    <row r="31" spans="2:4" ht="12.75">
      <c r="B31" s="301" t="s">
        <v>937</v>
      </c>
      <c r="C31" s="301"/>
      <c r="D31" s="195">
        <v>140</v>
      </c>
    </row>
    <row r="32" spans="1:4" ht="12.75">
      <c r="A32" t="s">
        <v>938</v>
      </c>
      <c r="D32" s="195">
        <v>1117</v>
      </c>
    </row>
    <row r="33" spans="1:4" ht="12.75">
      <c r="A33" s="283" t="s">
        <v>939</v>
      </c>
      <c r="B33" s="283"/>
      <c r="D33" s="230">
        <v>8160</v>
      </c>
    </row>
    <row r="34" spans="1:4" ht="12.75">
      <c r="A34" s="302" t="s">
        <v>843</v>
      </c>
      <c r="B34" s="302"/>
      <c r="D34" s="230">
        <v>2578450</v>
      </c>
    </row>
  </sheetData>
  <sheetProtection selectLockedCells="1" selectUnlockedCells="1"/>
  <mergeCells count="6">
    <mergeCell ref="A5:D5"/>
    <mergeCell ref="A6:D6"/>
    <mergeCell ref="B25:C25"/>
    <mergeCell ref="B30:C30"/>
    <mergeCell ref="A33:B33"/>
    <mergeCell ref="A34:B34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81" customWidth="1"/>
    <col min="2" max="2" width="32.8515625" style="81" customWidth="1"/>
    <col min="3" max="3" width="6.140625" style="81" customWidth="1"/>
    <col min="4" max="4" width="18.8515625" style="81" customWidth="1"/>
    <col min="5" max="5" width="22.140625" style="81" customWidth="1"/>
    <col min="6" max="6" width="25.7109375" style="81" customWidth="1"/>
    <col min="7" max="16384" width="9.140625" style="81" customWidth="1"/>
  </cols>
  <sheetData>
    <row r="1" spans="1:6" ht="30" customHeight="1">
      <c r="A1" s="303" t="s">
        <v>940</v>
      </c>
      <c r="B1" s="303"/>
      <c r="C1" s="303"/>
      <c r="D1" s="303"/>
      <c r="E1" s="303"/>
      <c r="F1" s="303"/>
    </row>
    <row r="3" spans="1:6" ht="31.5" customHeight="1">
      <c r="A3" s="304" t="str">
        <f>tartalom!B25</f>
        <v>Röszke Község Önkormányzata 2013. évi eszköz analitika- kataszter szerinti vagyonkimutatása</v>
      </c>
      <c r="B3" s="304"/>
      <c r="C3" s="304"/>
      <c r="D3" s="304"/>
      <c r="E3" s="304"/>
      <c r="F3" s="304"/>
    </row>
    <row r="4" spans="1:6" ht="15.75">
      <c r="A4" s="305"/>
      <c r="B4" s="305"/>
      <c r="C4" s="305"/>
      <c r="D4" s="305"/>
      <c r="E4" s="306"/>
      <c r="F4" s="306"/>
    </row>
    <row r="5" spans="1:6" ht="25.5">
      <c r="A5" s="307" t="s">
        <v>941</v>
      </c>
      <c r="B5" s="307" t="s">
        <v>942</v>
      </c>
      <c r="C5" s="307" t="s">
        <v>943</v>
      </c>
      <c r="D5" s="307" t="s">
        <v>944</v>
      </c>
      <c r="E5" s="307" t="s">
        <v>945</v>
      </c>
      <c r="F5" s="307" t="s">
        <v>946</v>
      </c>
    </row>
    <row r="6" spans="1:6" ht="12.75">
      <c r="A6" s="308">
        <v>121111</v>
      </c>
      <c r="B6" s="308" t="s">
        <v>947</v>
      </c>
      <c r="C6" s="308">
        <v>260</v>
      </c>
      <c r="D6" s="308">
        <v>169898000</v>
      </c>
      <c r="E6" s="308">
        <v>0</v>
      </c>
      <c r="F6" s="308">
        <v>169898000</v>
      </c>
    </row>
    <row r="7" spans="1:6" ht="12.75">
      <c r="A7" s="308">
        <v>12112</v>
      </c>
      <c r="B7" s="308" t="s">
        <v>948</v>
      </c>
      <c r="C7" s="308">
        <v>5</v>
      </c>
      <c r="D7" s="308">
        <v>3471004</v>
      </c>
      <c r="E7" s="308">
        <v>0</v>
      </c>
      <c r="F7" s="308">
        <v>3471004</v>
      </c>
    </row>
    <row r="8" spans="1:6" ht="12.75">
      <c r="A8" s="308">
        <v>12113</v>
      </c>
      <c r="B8" s="308" t="s">
        <v>949</v>
      </c>
      <c r="C8" s="308">
        <v>19</v>
      </c>
      <c r="D8" s="308">
        <v>6412001</v>
      </c>
      <c r="E8" s="308">
        <v>0</v>
      </c>
      <c r="F8" s="308">
        <v>6412001</v>
      </c>
    </row>
    <row r="9" spans="1:6" ht="12.75">
      <c r="A9" s="308">
        <v>1212112</v>
      </c>
      <c r="B9" s="308" t="s">
        <v>950</v>
      </c>
      <c r="C9" s="308">
        <v>1</v>
      </c>
      <c r="D9" s="308">
        <v>1922000</v>
      </c>
      <c r="E9" s="308">
        <v>0</v>
      </c>
      <c r="F9" s="308">
        <v>1922000</v>
      </c>
    </row>
    <row r="10" spans="1:6" ht="12.75">
      <c r="A10" s="308">
        <v>121212</v>
      </c>
      <c r="B10" s="308" t="s">
        <v>951</v>
      </c>
      <c r="C10" s="308">
        <v>1</v>
      </c>
      <c r="D10" s="308">
        <v>2567514</v>
      </c>
      <c r="E10" s="308">
        <v>0</v>
      </c>
      <c r="F10" s="308">
        <v>2567514</v>
      </c>
    </row>
    <row r="11" spans="1:6" ht="12.75">
      <c r="A11" s="308">
        <v>121213</v>
      </c>
      <c r="B11" s="308" t="s">
        <v>952</v>
      </c>
      <c r="C11" s="308">
        <v>2</v>
      </c>
      <c r="D11" s="308">
        <v>1478000</v>
      </c>
      <c r="E11" s="308">
        <v>0</v>
      </c>
      <c r="F11" s="308">
        <v>1478000</v>
      </c>
    </row>
    <row r="12" spans="1:6" ht="12.75">
      <c r="A12" s="308">
        <v>121292</v>
      </c>
      <c r="B12" s="308" t="s">
        <v>953</v>
      </c>
      <c r="C12" s="308">
        <v>14</v>
      </c>
      <c r="D12" s="308">
        <v>18425000</v>
      </c>
      <c r="E12" s="308">
        <v>0</v>
      </c>
      <c r="F12" s="308">
        <v>18425000</v>
      </c>
    </row>
    <row r="13" spans="1:6" ht="12.75">
      <c r="A13" s="308">
        <v>121293</v>
      </c>
      <c r="B13" s="308" t="s">
        <v>954</v>
      </c>
      <c r="C13" s="308">
        <v>75</v>
      </c>
      <c r="D13" s="308">
        <v>75197031</v>
      </c>
      <c r="E13" s="308">
        <v>0</v>
      </c>
      <c r="F13" s="308">
        <v>75197031</v>
      </c>
    </row>
    <row r="14" spans="1:6" ht="12.75">
      <c r="A14" s="308">
        <v>1213111</v>
      </c>
      <c r="B14" s="308" t="s">
        <v>955</v>
      </c>
      <c r="C14" s="308">
        <v>1</v>
      </c>
      <c r="D14" s="308">
        <v>38000</v>
      </c>
      <c r="E14" s="308">
        <v>192</v>
      </c>
      <c r="F14" s="308">
        <v>37808</v>
      </c>
    </row>
    <row r="15" spans="1:6" ht="12.75">
      <c r="A15" s="308">
        <v>121312</v>
      </c>
      <c r="B15" s="308" t="s">
        <v>956</v>
      </c>
      <c r="C15" s="308">
        <v>23</v>
      </c>
      <c r="D15" s="308">
        <v>865284549</v>
      </c>
      <c r="E15" s="308">
        <v>163660859</v>
      </c>
      <c r="F15" s="308">
        <v>701623690</v>
      </c>
    </row>
    <row r="16" spans="1:6" ht="12.75">
      <c r="A16" s="308">
        <v>121313</v>
      </c>
      <c r="B16" s="308" t="s">
        <v>957</v>
      </c>
      <c r="C16" s="308">
        <v>4</v>
      </c>
      <c r="D16" s="308">
        <v>27934000</v>
      </c>
      <c r="E16" s="308">
        <v>7598455</v>
      </c>
      <c r="F16" s="308">
        <v>20335545</v>
      </c>
    </row>
    <row r="17" spans="1:6" ht="12.75">
      <c r="A17" s="308">
        <v>121332</v>
      </c>
      <c r="B17" s="308" t="s">
        <v>958</v>
      </c>
      <c r="C17" s="308">
        <v>2</v>
      </c>
      <c r="D17" s="308">
        <v>26203904</v>
      </c>
      <c r="E17" s="308">
        <v>3030828</v>
      </c>
      <c r="F17" s="308">
        <v>23173076</v>
      </c>
    </row>
    <row r="18" spans="1:6" ht="12.75">
      <c r="A18" s="308">
        <v>121333</v>
      </c>
      <c r="B18" s="308" t="s">
        <v>959</v>
      </c>
      <c r="C18" s="308">
        <v>2</v>
      </c>
      <c r="D18" s="308">
        <v>9780000</v>
      </c>
      <c r="E18" s="308">
        <v>2847338</v>
      </c>
      <c r="F18" s="308">
        <v>6932662</v>
      </c>
    </row>
    <row r="19" spans="1:6" ht="12.75">
      <c r="A19" s="308">
        <v>121413</v>
      </c>
      <c r="B19" s="308" t="s">
        <v>960</v>
      </c>
      <c r="C19" s="308">
        <v>1</v>
      </c>
      <c r="D19" s="308">
        <v>250000</v>
      </c>
      <c r="E19" s="308">
        <v>0</v>
      </c>
      <c r="F19" s="308">
        <v>250000</v>
      </c>
    </row>
    <row r="20" spans="1:6" ht="12.75">
      <c r="A20" s="308">
        <v>121423</v>
      </c>
      <c r="B20" s="308" t="s">
        <v>961</v>
      </c>
      <c r="C20" s="308">
        <v>1</v>
      </c>
      <c r="D20" s="308">
        <v>315000</v>
      </c>
      <c r="E20" s="308">
        <v>0</v>
      </c>
      <c r="F20" s="308">
        <v>315000</v>
      </c>
    </row>
    <row r="21" spans="1:6" ht="25.5">
      <c r="A21" s="308">
        <v>1214911</v>
      </c>
      <c r="B21" s="308" t="s">
        <v>962</v>
      </c>
      <c r="C21" s="308">
        <v>300</v>
      </c>
      <c r="D21" s="308">
        <v>622062297</v>
      </c>
      <c r="E21" s="308">
        <v>167345459</v>
      </c>
      <c r="F21" s="308">
        <v>454716838</v>
      </c>
    </row>
    <row r="22" spans="1:6" ht="12.75">
      <c r="A22" s="308">
        <v>121492</v>
      </c>
      <c r="B22" s="308" t="s">
        <v>963</v>
      </c>
      <c r="C22" s="308">
        <v>69</v>
      </c>
      <c r="D22" s="308">
        <v>1207484304</v>
      </c>
      <c r="E22" s="308">
        <v>190571360</v>
      </c>
      <c r="F22" s="308">
        <v>1016912944</v>
      </c>
    </row>
    <row r="23" spans="1:6" ht="12.75">
      <c r="A23" s="308">
        <v>121493</v>
      </c>
      <c r="B23" s="308" t="s">
        <v>964</v>
      </c>
      <c r="C23" s="308">
        <v>11</v>
      </c>
      <c r="D23" s="308">
        <v>29959828</v>
      </c>
      <c r="E23" s="308">
        <v>7726424</v>
      </c>
      <c r="F23" s="308">
        <v>22233404</v>
      </c>
    </row>
    <row r="24" spans="1:6" ht="12.75">
      <c r="A24" s="308">
        <v>12192</v>
      </c>
      <c r="B24" s="308"/>
      <c r="C24" s="308">
        <v>1</v>
      </c>
      <c r="D24" s="308">
        <v>0</v>
      </c>
      <c r="E24" s="308">
        <v>0</v>
      </c>
      <c r="F24" s="308">
        <v>0</v>
      </c>
    </row>
    <row r="25" spans="1:6" ht="25.5">
      <c r="A25" s="308">
        <v>12194911</v>
      </c>
      <c r="B25" s="308" t="s">
        <v>965</v>
      </c>
      <c r="C25" s="308">
        <v>40</v>
      </c>
      <c r="D25" s="308">
        <v>0</v>
      </c>
      <c r="E25" s="308">
        <v>0</v>
      </c>
      <c r="F25" s="308">
        <v>0</v>
      </c>
    </row>
    <row r="26" spans="1:6" ht="25.5">
      <c r="A26" s="308">
        <v>1219492</v>
      </c>
      <c r="B26" s="308" t="s">
        <v>966</v>
      </c>
      <c r="C26" s="308">
        <v>3</v>
      </c>
      <c r="D26" s="308">
        <v>20000</v>
      </c>
      <c r="E26" s="308">
        <v>20000</v>
      </c>
      <c r="F26" s="308">
        <v>0</v>
      </c>
    </row>
    <row r="27" spans="1:6" ht="12.75">
      <c r="A27" s="308"/>
      <c r="B27" s="308"/>
      <c r="C27" s="308">
        <v>835</v>
      </c>
      <c r="D27" s="308">
        <v>3068702432</v>
      </c>
      <c r="E27" s="308">
        <v>542800915</v>
      </c>
      <c r="F27" s="309">
        <v>2525901517</v>
      </c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25.5">
      <c r="A30" s="307" t="s">
        <v>941</v>
      </c>
      <c r="B30" s="307" t="s">
        <v>942</v>
      </c>
      <c r="C30" s="307" t="s">
        <v>943</v>
      </c>
      <c r="D30" s="307" t="s">
        <v>944</v>
      </c>
      <c r="E30" s="307" t="s">
        <v>945</v>
      </c>
      <c r="F30" s="307" t="s">
        <v>946</v>
      </c>
    </row>
    <row r="31" spans="1:6" ht="12.75">
      <c r="A31" s="308">
        <v>11132</v>
      </c>
      <c r="B31" s="308" t="s">
        <v>967</v>
      </c>
      <c r="C31" s="308">
        <v>2</v>
      </c>
      <c r="D31" s="308">
        <v>241125</v>
      </c>
      <c r="E31" s="308">
        <v>228253</v>
      </c>
      <c r="F31" s="308">
        <v>12872</v>
      </c>
    </row>
    <row r="32" spans="1:6" ht="12.75">
      <c r="A32" s="308">
        <v>11143</v>
      </c>
      <c r="B32" s="308" t="s">
        <v>968</v>
      </c>
      <c r="C32" s="308">
        <v>6</v>
      </c>
      <c r="D32" s="308">
        <v>10468747</v>
      </c>
      <c r="E32" s="308">
        <v>299898</v>
      </c>
      <c r="F32" s="308">
        <v>10168849</v>
      </c>
    </row>
    <row r="33" spans="1:6" ht="25.5">
      <c r="A33" s="308">
        <v>111942</v>
      </c>
      <c r="B33" s="308" t="s">
        <v>969</v>
      </c>
      <c r="C33" s="308">
        <v>1</v>
      </c>
      <c r="D33" s="308">
        <v>50000</v>
      </c>
      <c r="E33" s="308">
        <v>50000</v>
      </c>
      <c r="F33" s="308">
        <v>0</v>
      </c>
    </row>
    <row r="34" spans="1:6" ht="25.5">
      <c r="A34" s="308">
        <v>111943</v>
      </c>
      <c r="B34" s="308" t="s">
        <v>970</v>
      </c>
      <c r="C34" s="308">
        <v>2</v>
      </c>
      <c r="D34" s="308">
        <v>917750</v>
      </c>
      <c r="E34" s="308">
        <v>917750</v>
      </c>
      <c r="F34" s="308">
        <v>0</v>
      </c>
    </row>
    <row r="35" spans="1:6" ht="25.5">
      <c r="A35" s="308">
        <v>127412</v>
      </c>
      <c r="B35" s="308" t="s">
        <v>971</v>
      </c>
      <c r="C35" s="308">
        <v>4</v>
      </c>
      <c r="D35" s="308">
        <v>2466209</v>
      </c>
      <c r="E35" s="308">
        <v>0</v>
      </c>
      <c r="F35" s="308">
        <v>2466209</v>
      </c>
    </row>
    <row r="36" spans="1:6" ht="12.75">
      <c r="A36" s="308">
        <v>131112</v>
      </c>
      <c r="B36" s="308" t="s">
        <v>972</v>
      </c>
      <c r="C36" s="308">
        <v>7</v>
      </c>
      <c r="D36" s="308">
        <v>1581704</v>
      </c>
      <c r="E36" s="308">
        <v>716174</v>
      </c>
      <c r="F36" s="308">
        <v>865530</v>
      </c>
    </row>
    <row r="37" spans="1:6" ht="12.75">
      <c r="A37" s="308">
        <v>131113</v>
      </c>
      <c r="B37" s="308" t="s">
        <v>973</v>
      </c>
      <c r="C37" s="308">
        <v>4</v>
      </c>
      <c r="D37" s="308">
        <v>1533630</v>
      </c>
      <c r="E37" s="308">
        <v>611827</v>
      </c>
      <c r="F37" s="308">
        <v>921803</v>
      </c>
    </row>
    <row r="38" spans="1:6" ht="12.75">
      <c r="A38" s="308">
        <v>131122</v>
      </c>
      <c r="B38" s="308" t="s">
        <v>974</v>
      </c>
      <c r="C38" s="308">
        <v>19</v>
      </c>
      <c r="D38" s="308">
        <v>16944081</v>
      </c>
      <c r="E38" s="308">
        <v>7193815</v>
      </c>
      <c r="F38" s="308">
        <v>9750266</v>
      </c>
    </row>
    <row r="39" spans="1:6" ht="12.75">
      <c r="A39" s="308">
        <v>131123</v>
      </c>
      <c r="B39" s="308" t="s">
        <v>975</v>
      </c>
      <c r="C39" s="308">
        <v>11</v>
      </c>
      <c r="D39" s="308">
        <v>4445619</v>
      </c>
      <c r="E39" s="308">
        <v>1435146</v>
      </c>
      <c r="F39" s="308">
        <v>3010473</v>
      </c>
    </row>
    <row r="40" spans="1:6" ht="12.75">
      <c r="A40" s="308">
        <v>131133</v>
      </c>
      <c r="B40" s="308" t="s">
        <v>976</v>
      </c>
      <c r="C40" s="308">
        <v>1</v>
      </c>
      <c r="D40" s="308">
        <v>785170</v>
      </c>
      <c r="E40" s="308">
        <v>0</v>
      </c>
      <c r="F40" s="308">
        <v>785170</v>
      </c>
    </row>
    <row r="41" spans="1:6" ht="12.75">
      <c r="A41" s="308">
        <v>131143</v>
      </c>
      <c r="B41" s="308" t="s">
        <v>977</v>
      </c>
      <c r="C41" s="308">
        <v>1</v>
      </c>
      <c r="D41" s="308">
        <v>252728</v>
      </c>
      <c r="E41" s="308">
        <v>229109</v>
      </c>
      <c r="F41" s="308">
        <v>23619</v>
      </c>
    </row>
    <row r="42" spans="1:6" ht="25.5">
      <c r="A42" s="308">
        <v>1311912</v>
      </c>
      <c r="B42" s="308" t="s">
        <v>978</v>
      </c>
      <c r="C42" s="308">
        <v>8</v>
      </c>
      <c r="D42" s="308">
        <v>18979230</v>
      </c>
      <c r="E42" s="308">
        <v>18979230</v>
      </c>
      <c r="F42" s="308">
        <v>0</v>
      </c>
    </row>
    <row r="43" spans="1:6" ht="25.5">
      <c r="A43" s="308">
        <v>1311913</v>
      </c>
      <c r="B43" s="308" t="s">
        <v>979</v>
      </c>
      <c r="C43" s="308">
        <v>40</v>
      </c>
      <c r="D43" s="308">
        <v>6802250</v>
      </c>
      <c r="E43" s="308">
        <v>6802250</v>
      </c>
      <c r="F43" s="308">
        <v>0</v>
      </c>
    </row>
    <row r="44" spans="1:6" ht="25.5">
      <c r="A44" s="308">
        <v>1311923</v>
      </c>
      <c r="B44" s="308" t="s">
        <v>980</v>
      </c>
      <c r="C44" s="308">
        <v>30</v>
      </c>
      <c r="D44" s="308">
        <v>25900090</v>
      </c>
      <c r="E44" s="308">
        <v>25900090</v>
      </c>
      <c r="F44" s="308">
        <v>0</v>
      </c>
    </row>
    <row r="45" spans="1:6" ht="12.75">
      <c r="A45" s="308">
        <v>132113</v>
      </c>
      <c r="B45" s="308" t="s">
        <v>981</v>
      </c>
      <c r="C45" s="308">
        <v>3</v>
      </c>
      <c r="D45" s="308">
        <v>17857500</v>
      </c>
      <c r="E45" s="308">
        <v>9606613</v>
      </c>
      <c r="F45" s="308">
        <v>8250887</v>
      </c>
    </row>
    <row r="46" spans="1:6" ht="12.75">
      <c r="A46" s="308">
        <v>132193</v>
      </c>
      <c r="B46" s="308" t="s">
        <v>982</v>
      </c>
      <c r="C46" s="308">
        <v>7</v>
      </c>
      <c r="D46" s="308">
        <v>7610714</v>
      </c>
      <c r="E46" s="308">
        <v>7610714</v>
      </c>
      <c r="F46" s="308">
        <v>0</v>
      </c>
    </row>
    <row r="47" spans="1:6" ht="12.75">
      <c r="A47" s="308">
        <v>16132</v>
      </c>
      <c r="B47" s="308" t="s">
        <v>983</v>
      </c>
      <c r="C47" s="308">
        <v>34</v>
      </c>
      <c r="D47" s="308">
        <v>13865825</v>
      </c>
      <c r="E47" s="308">
        <v>10353231</v>
      </c>
      <c r="F47" s="308">
        <v>3512594</v>
      </c>
    </row>
    <row r="48" spans="1:6" ht="12.75">
      <c r="A48" s="308">
        <v>16133</v>
      </c>
      <c r="B48" s="308" t="s">
        <v>984</v>
      </c>
      <c r="C48" s="308">
        <v>8</v>
      </c>
      <c r="D48" s="308">
        <v>5909693</v>
      </c>
      <c r="E48" s="308">
        <v>1753578</v>
      </c>
      <c r="F48" s="308">
        <v>4156115</v>
      </c>
    </row>
    <row r="49" spans="1:6" ht="12.75">
      <c r="A49" s="308">
        <v>16143</v>
      </c>
      <c r="B49" s="308" t="s">
        <v>985</v>
      </c>
      <c r="C49" s="308">
        <v>2</v>
      </c>
      <c r="D49" s="308">
        <v>2920000</v>
      </c>
      <c r="E49" s="308">
        <v>2428800</v>
      </c>
      <c r="F49" s="308">
        <v>491200</v>
      </c>
    </row>
    <row r="50" spans="1:6" ht="12.75">
      <c r="A50" s="308">
        <v>161912</v>
      </c>
      <c r="B50" s="308" t="s">
        <v>986</v>
      </c>
      <c r="C50" s="308">
        <v>1</v>
      </c>
      <c r="D50" s="308">
        <v>50000</v>
      </c>
      <c r="E50" s="308">
        <v>50000</v>
      </c>
      <c r="F50" s="308">
        <v>0</v>
      </c>
    </row>
    <row r="51" spans="1:6" ht="25.5">
      <c r="A51" s="308">
        <v>161932</v>
      </c>
      <c r="B51" s="308" t="s">
        <v>987</v>
      </c>
      <c r="C51" s="308">
        <v>10</v>
      </c>
      <c r="D51" s="308">
        <v>2038947</v>
      </c>
      <c r="E51" s="308">
        <v>2038947</v>
      </c>
      <c r="F51" s="308">
        <v>0</v>
      </c>
    </row>
    <row r="52" spans="1:6" ht="25.5">
      <c r="A52" s="308">
        <v>161933</v>
      </c>
      <c r="B52" s="308" t="s">
        <v>988</v>
      </c>
      <c r="C52" s="308">
        <v>47</v>
      </c>
      <c r="D52" s="308">
        <v>4800376</v>
      </c>
      <c r="E52" s="308">
        <v>4800376</v>
      </c>
      <c r="F52" s="308">
        <v>0</v>
      </c>
    </row>
    <row r="53" spans="1:6" ht="12.75">
      <c r="A53" s="308"/>
      <c r="B53" s="308"/>
      <c r="C53" s="308">
        <v>248</v>
      </c>
      <c r="D53" s="308">
        <v>146421388</v>
      </c>
      <c r="E53" s="308">
        <v>102005801</v>
      </c>
      <c r="F53" s="309">
        <v>44415587</v>
      </c>
    </row>
  </sheetData>
  <sheetProtection selectLockedCells="1" selectUnlockedCells="1"/>
  <mergeCells count="2">
    <mergeCell ref="A1:F1"/>
    <mergeCell ref="A3:F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4" sqref="A4"/>
    </sheetView>
  </sheetViews>
  <sheetFormatPr defaultColWidth="9.140625" defaultRowHeight="12.75"/>
  <cols>
    <col min="1" max="1" width="2.7109375" style="310" customWidth="1"/>
    <col min="2" max="2" width="35.7109375" style="311" customWidth="1"/>
    <col min="3" max="6" width="8.7109375" style="312" customWidth="1"/>
    <col min="7" max="7" width="10.7109375" style="312" customWidth="1"/>
    <col min="8" max="16384" width="9.140625" style="313" customWidth="1"/>
  </cols>
  <sheetData>
    <row r="1" spans="1:10" s="137" customFormat="1" ht="12.75">
      <c r="A1" s="310"/>
      <c r="B1" s="311"/>
      <c r="F1" s="312"/>
      <c r="G1" s="137" t="s">
        <v>989</v>
      </c>
      <c r="J1" s="313"/>
    </row>
    <row r="2" ht="12.75">
      <c r="G2" s="137" t="s">
        <v>990</v>
      </c>
    </row>
    <row r="4" spans="1:7" ht="14.25">
      <c r="A4" s="53">
        <f>tartalom!B15</f>
        <v>0</v>
      </c>
      <c r="G4" s="314"/>
    </row>
    <row r="5" ht="12.75">
      <c r="G5" s="314" t="s">
        <v>991</v>
      </c>
    </row>
    <row r="6" spans="1:7" ht="12.75">
      <c r="A6" s="311" t="s">
        <v>3</v>
      </c>
      <c r="B6" s="311" t="s">
        <v>97</v>
      </c>
      <c r="C6" s="315">
        <f aca="true" t="shared" si="0" ref="C6:C49">+G6/4</f>
        <v>59641.25</v>
      </c>
      <c r="D6" s="315">
        <f aca="true" t="shared" si="1" ref="D6:D49">+G6/4</f>
        <v>59641.25</v>
      </c>
      <c r="E6" s="315">
        <f aca="true" t="shared" si="2" ref="E6:E49">+G6/4</f>
        <v>59641.25</v>
      </c>
      <c r="F6" s="315">
        <f aca="true" t="shared" si="3" ref="F6:F49">+G6/4</f>
        <v>59641.25</v>
      </c>
      <c r="G6" s="312">
        <f>3mérleg!D10</f>
        <v>238565</v>
      </c>
    </row>
    <row r="7" spans="1:7" ht="12.75">
      <c r="A7" s="311" t="s">
        <v>7</v>
      </c>
      <c r="B7" s="311" t="s">
        <v>343</v>
      </c>
      <c r="C7" s="315">
        <f t="shared" si="0"/>
        <v>20761.75</v>
      </c>
      <c r="D7" s="315">
        <f t="shared" si="1"/>
        <v>20761.75</v>
      </c>
      <c r="E7" s="315">
        <f t="shared" si="2"/>
        <v>20761.75</v>
      </c>
      <c r="F7" s="315">
        <f t="shared" si="3"/>
        <v>20761.75</v>
      </c>
      <c r="G7" s="312">
        <f>3mérleg!D11</f>
        <v>83047</v>
      </c>
    </row>
    <row r="8" spans="1:7" ht="24">
      <c r="A8" s="311" t="s">
        <v>9</v>
      </c>
      <c r="B8" s="311" t="s">
        <v>348</v>
      </c>
      <c r="C8" s="315">
        <f t="shared" si="0"/>
        <v>32609.5</v>
      </c>
      <c r="D8" s="315">
        <f t="shared" si="1"/>
        <v>32609.5</v>
      </c>
      <c r="E8" s="315">
        <f t="shared" si="2"/>
        <v>32609.5</v>
      </c>
      <c r="F8" s="315">
        <f t="shared" si="3"/>
        <v>32609.5</v>
      </c>
      <c r="G8" s="312">
        <f>3mérleg!D12</f>
        <v>130438</v>
      </c>
    </row>
    <row r="9" spans="1:7" ht="12.75">
      <c r="A9" s="311" t="s">
        <v>11</v>
      </c>
      <c r="B9" s="311" t="s">
        <v>60</v>
      </c>
      <c r="C9" s="315">
        <f t="shared" si="0"/>
        <v>33.75</v>
      </c>
      <c r="D9" s="315">
        <f t="shared" si="1"/>
        <v>33.75</v>
      </c>
      <c r="E9" s="315">
        <f t="shared" si="2"/>
        <v>33.75</v>
      </c>
      <c r="F9" s="315">
        <f t="shared" si="3"/>
        <v>33.75</v>
      </c>
      <c r="G9" s="312">
        <f>3mérleg!D14</f>
        <v>135</v>
      </c>
    </row>
    <row r="10" spans="1:7" ht="24">
      <c r="A10" s="311" t="s">
        <v>14</v>
      </c>
      <c r="B10" s="311" t="s">
        <v>701</v>
      </c>
      <c r="C10" s="315">
        <f t="shared" si="0"/>
        <v>1917.75</v>
      </c>
      <c r="D10" s="315">
        <f t="shared" si="1"/>
        <v>1917.75</v>
      </c>
      <c r="E10" s="315">
        <f t="shared" si="2"/>
        <v>1917.75</v>
      </c>
      <c r="F10" s="315">
        <f t="shared" si="3"/>
        <v>1917.75</v>
      </c>
      <c r="G10" s="312">
        <f>3mérleg!D15</f>
        <v>7671</v>
      </c>
    </row>
    <row r="11" spans="1:7" ht="24">
      <c r="A11" s="311" t="s">
        <v>16</v>
      </c>
      <c r="B11" s="311" t="s">
        <v>339</v>
      </c>
      <c r="C11" s="315">
        <f t="shared" si="0"/>
        <v>0</v>
      </c>
      <c r="D11" s="315">
        <f t="shared" si="1"/>
        <v>0</v>
      </c>
      <c r="E11" s="315">
        <f t="shared" si="2"/>
        <v>0</v>
      </c>
      <c r="F11" s="315">
        <f t="shared" si="3"/>
        <v>0</v>
      </c>
      <c r="G11" s="312">
        <f>3mérleg!D16</f>
        <v>0</v>
      </c>
    </row>
    <row r="12" spans="1:7" s="319" customFormat="1" ht="12.75">
      <c r="A12" s="316" t="s">
        <v>48</v>
      </c>
      <c r="B12" s="316" t="s">
        <v>107</v>
      </c>
      <c r="C12" s="317">
        <f t="shared" si="0"/>
        <v>114964</v>
      </c>
      <c r="D12" s="317">
        <f t="shared" si="1"/>
        <v>114964</v>
      </c>
      <c r="E12" s="317">
        <f t="shared" si="2"/>
        <v>114964</v>
      </c>
      <c r="F12" s="317">
        <f t="shared" si="3"/>
        <v>114964</v>
      </c>
      <c r="G12" s="318">
        <f>SUM(G6:G11)</f>
        <v>459856</v>
      </c>
    </row>
    <row r="13" spans="1:7" ht="12.75">
      <c r="A13" s="311" t="s">
        <v>20</v>
      </c>
      <c r="B13" s="311" t="s">
        <v>104</v>
      </c>
      <c r="C13" s="315">
        <f t="shared" si="0"/>
        <v>400</v>
      </c>
      <c r="D13" s="315">
        <f t="shared" si="1"/>
        <v>400</v>
      </c>
      <c r="E13" s="315">
        <f t="shared" si="2"/>
        <v>400</v>
      </c>
      <c r="F13" s="315">
        <f t="shared" si="3"/>
        <v>400</v>
      </c>
      <c r="G13" s="312">
        <f>3mérleg!D23</f>
        <v>1600</v>
      </c>
    </row>
    <row r="14" spans="1:7" ht="12.75">
      <c r="A14" s="311" t="s">
        <v>22</v>
      </c>
      <c r="B14" s="311" t="s">
        <v>100</v>
      </c>
      <c r="C14" s="315">
        <f t="shared" si="0"/>
        <v>1200</v>
      </c>
      <c r="D14" s="315">
        <f t="shared" si="1"/>
        <v>1200</v>
      </c>
      <c r="E14" s="315">
        <f t="shared" si="2"/>
        <v>1200</v>
      </c>
      <c r="F14" s="315">
        <f t="shared" si="3"/>
        <v>1200</v>
      </c>
      <c r="G14" s="312">
        <f>3mérleg!D24</f>
        <v>4800</v>
      </c>
    </row>
    <row r="15" spans="1:7" ht="24">
      <c r="A15" s="311" t="s">
        <v>24</v>
      </c>
      <c r="B15" s="311" t="s">
        <v>101</v>
      </c>
      <c r="C15" s="315">
        <f t="shared" si="0"/>
        <v>4.75</v>
      </c>
      <c r="D15" s="315">
        <f t="shared" si="1"/>
        <v>4.75</v>
      </c>
      <c r="E15" s="315">
        <f t="shared" si="2"/>
        <v>4.75</v>
      </c>
      <c r="F15" s="315">
        <f t="shared" si="3"/>
        <v>4.75</v>
      </c>
      <c r="G15" s="312">
        <f>3mérleg!D25</f>
        <v>19</v>
      </c>
    </row>
    <row r="16" spans="1:7" ht="24">
      <c r="A16" s="311" t="s">
        <v>26</v>
      </c>
      <c r="B16" s="311" t="s">
        <v>102</v>
      </c>
      <c r="C16" s="315">
        <f t="shared" si="0"/>
        <v>1989</v>
      </c>
      <c r="D16" s="315">
        <f t="shared" si="1"/>
        <v>1989</v>
      </c>
      <c r="E16" s="315">
        <f t="shared" si="2"/>
        <v>1989</v>
      </c>
      <c r="F16" s="315">
        <f t="shared" si="3"/>
        <v>1989</v>
      </c>
      <c r="G16" s="312">
        <f>3mérleg!D27</f>
        <v>7956</v>
      </c>
    </row>
    <row r="17" spans="1:7" ht="24">
      <c r="A17" s="311" t="s">
        <v>28</v>
      </c>
      <c r="B17" s="311" t="s">
        <v>350</v>
      </c>
      <c r="C17" s="315">
        <f t="shared" si="0"/>
        <v>42.5</v>
      </c>
      <c r="D17" s="315">
        <f t="shared" si="1"/>
        <v>42.5</v>
      </c>
      <c r="E17" s="315">
        <f t="shared" si="2"/>
        <v>42.5</v>
      </c>
      <c r="F17" s="315">
        <f t="shared" si="3"/>
        <v>42.5</v>
      </c>
      <c r="G17" s="312">
        <f>3mérleg!D28</f>
        <v>170</v>
      </c>
    </row>
    <row r="18" spans="1:7" ht="24">
      <c r="A18" s="311" t="s">
        <v>30</v>
      </c>
      <c r="B18" s="311" t="s">
        <v>82</v>
      </c>
      <c r="C18" s="315">
        <f t="shared" si="0"/>
        <v>13495.75</v>
      </c>
      <c r="D18" s="315">
        <f t="shared" si="1"/>
        <v>13495.75</v>
      </c>
      <c r="E18" s="315">
        <f t="shared" si="2"/>
        <v>13495.75</v>
      </c>
      <c r="F18" s="315">
        <f t="shared" si="3"/>
        <v>13495.75</v>
      </c>
      <c r="G18" s="312">
        <f>3mérleg!D29</f>
        <v>53983</v>
      </c>
    </row>
    <row r="19" spans="1:7" ht="24">
      <c r="A19" s="311" t="s">
        <v>32</v>
      </c>
      <c r="B19" s="311" t="s">
        <v>330</v>
      </c>
      <c r="C19" s="315" t="e">
        <f t="shared" si="0"/>
        <v>#REF!</v>
      </c>
      <c r="D19" s="315" t="e">
        <f t="shared" si="1"/>
        <v>#REF!</v>
      </c>
      <c r="E19" s="315" t="e">
        <f t="shared" si="2"/>
        <v>#REF!</v>
      </c>
      <c r="F19" s="315" t="e">
        <f t="shared" si="3"/>
        <v>#REF!</v>
      </c>
      <c r="G19" s="312" t="e">
        <f>3mérleg!#REF!</f>
        <v>#REF!</v>
      </c>
    </row>
    <row r="20" spans="1:7" ht="24">
      <c r="A20" s="311" t="s">
        <v>57</v>
      </c>
      <c r="B20" s="311" t="s">
        <v>703</v>
      </c>
      <c r="C20" s="315" t="e">
        <f t="shared" si="0"/>
        <v>#REF!</v>
      </c>
      <c r="D20" s="315" t="e">
        <f t="shared" si="1"/>
        <v>#REF!</v>
      </c>
      <c r="E20" s="315" t="e">
        <f t="shared" si="2"/>
        <v>#REF!</v>
      </c>
      <c r="F20" s="315" t="e">
        <f t="shared" si="3"/>
        <v>#REF!</v>
      </c>
      <c r="G20" s="312" t="e">
        <f>3mérleg!#REF!</f>
        <v>#REF!</v>
      </c>
    </row>
    <row r="21" spans="1:7" ht="24">
      <c r="A21" s="311" t="s">
        <v>59</v>
      </c>
      <c r="B21" s="311" t="s">
        <v>341</v>
      </c>
      <c r="C21" s="315" t="e">
        <f t="shared" si="0"/>
        <v>#REF!</v>
      </c>
      <c r="D21" s="315" t="e">
        <f t="shared" si="1"/>
        <v>#REF!</v>
      </c>
      <c r="E21" s="315" t="e">
        <f t="shared" si="2"/>
        <v>#REF!</v>
      </c>
      <c r="F21" s="315" t="e">
        <f t="shared" si="3"/>
        <v>#REF!</v>
      </c>
      <c r="G21" s="312" t="e">
        <f>3mérleg!#REF!</f>
        <v>#REF!</v>
      </c>
    </row>
    <row r="22" spans="1:7" s="321" customFormat="1" ht="24">
      <c r="A22" s="316" t="s">
        <v>61</v>
      </c>
      <c r="B22" s="316" t="s">
        <v>108</v>
      </c>
      <c r="C22" s="317" t="e">
        <f t="shared" si="0"/>
        <v>#REF!</v>
      </c>
      <c r="D22" s="317" t="e">
        <f t="shared" si="1"/>
        <v>#REF!</v>
      </c>
      <c r="E22" s="317" t="e">
        <f t="shared" si="2"/>
        <v>#REF!</v>
      </c>
      <c r="F22" s="317" t="e">
        <f t="shared" si="3"/>
        <v>#REF!</v>
      </c>
      <c r="G22" s="320" t="e">
        <f>SUM(G13:G21)</f>
        <v>#REF!</v>
      </c>
    </row>
    <row r="23" spans="1:7" s="321" customFormat="1" ht="24">
      <c r="A23" s="316" t="s">
        <v>63</v>
      </c>
      <c r="B23" s="316" t="s">
        <v>359</v>
      </c>
      <c r="C23" s="317" t="e">
        <f t="shared" si="0"/>
        <v>#REF!</v>
      </c>
      <c r="D23" s="317" t="e">
        <f t="shared" si="1"/>
        <v>#REF!</v>
      </c>
      <c r="E23" s="317" t="e">
        <f t="shared" si="2"/>
        <v>#REF!</v>
      </c>
      <c r="F23" s="317" t="e">
        <f t="shared" si="3"/>
        <v>#REF!</v>
      </c>
      <c r="G23" s="320" t="e">
        <f>+G12+G22</f>
        <v>#REF!</v>
      </c>
    </row>
    <row r="24" spans="1:6" ht="12.75">
      <c r="A24" s="322"/>
      <c r="C24" s="315">
        <f t="shared" si="0"/>
        <v>0</v>
      </c>
      <c r="D24" s="315">
        <f t="shared" si="1"/>
        <v>0</v>
      </c>
      <c r="E24" s="315">
        <f t="shared" si="2"/>
        <v>0</v>
      </c>
      <c r="F24" s="315">
        <f t="shared" si="3"/>
        <v>0</v>
      </c>
    </row>
    <row r="25" spans="1:7" ht="12.75">
      <c r="A25" s="323" t="s">
        <v>3</v>
      </c>
      <c r="B25" s="324" t="s">
        <v>394</v>
      </c>
      <c r="C25" s="315">
        <f t="shared" si="0"/>
        <v>6298</v>
      </c>
      <c r="D25" s="315">
        <f t="shared" si="1"/>
        <v>6298</v>
      </c>
      <c r="E25" s="315">
        <f t="shared" si="2"/>
        <v>6298</v>
      </c>
      <c r="F25" s="315">
        <f t="shared" si="3"/>
        <v>6298</v>
      </c>
      <c r="G25" s="312">
        <f>3mérleg!I10</f>
        <v>25192</v>
      </c>
    </row>
    <row r="26" spans="1:7" ht="12.75">
      <c r="A26" s="323" t="s">
        <v>7</v>
      </c>
      <c r="B26" s="324" t="s">
        <v>707</v>
      </c>
      <c r="C26" s="315">
        <f t="shared" si="0"/>
        <v>31260.75</v>
      </c>
      <c r="D26" s="315">
        <f t="shared" si="1"/>
        <v>31260.75</v>
      </c>
      <c r="E26" s="315">
        <f t="shared" si="2"/>
        <v>31260.75</v>
      </c>
      <c r="F26" s="315">
        <f t="shared" si="3"/>
        <v>31260.75</v>
      </c>
      <c r="G26" s="312">
        <f>3mérleg!I11</f>
        <v>125043</v>
      </c>
    </row>
    <row r="27" spans="1:7" ht="12.75">
      <c r="A27" s="323" t="s">
        <v>9</v>
      </c>
      <c r="B27" s="324" t="s">
        <v>367</v>
      </c>
      <c r="C27" s="315">
        <f t="shared" si="0"/>
        <v>9717.5</v>
      </c>
      <c r="D27" s="315">
        <f t="shared" si="1"/>
        <v>9717.5</v>
      </c>
      <c r="E27" s="315">
        <f t="shared" si="2"/>
        <v>9717.5</v>
      </c>
      <c r="F27" s="315">
        <f t="shared" si="3"/>
        <v>9717.5</v>
      </c>
      <c r="G27" s="312">
        <f>3mérleg!I12</f>
        <v>38870</v>
      </c>
    </row>
    <row r="28" spans="1:7" ht="12.75">
      <c r="A28" s="323" t="s">
        <v>11</v>
      </c>
      <c r="B28" s="324" t="s">
        <v>708</v>
      </c>
      <c r="C28" s="315">
        <f t="shared" si="0"/>
        <v>19831.25</v>
      </c>
      <c r="D28" s="315">
        <f t="shared" si="1"/>
        <v>19831.25</v>
      </c>
      <c r="E28" s="315">
        <f t="shared" si="2"/>
        <v>19831.25</v>
      </c>
      <c r="F28" s="315">
        <f t="shared" si="3"/>
        <v>19831.25</v>
      </c>
      <c r="G28" s="312">
        <f>3mérleg!I14</f>
        <v>79325</v>
      </c>
    </row>
    <row r="29" spans="1:7" ht="24">
      <c r="A29" s="323" t="s">
        <v>14</v>
      </c>
      <c r="B29" s="325" t="s">
        <v>12</v>
      </c>
      <c r="C29" s="315">
        <f t="shared" si="0"/>
        <v>3102.25</v>
      </c>
      <c r="D29" s="315">
        <f t="shared" si="1"/>
        <v>3102.25</v>
      </c>
      <c r="E29" s="315">
        <f t="shared" si="2"/>
        <v>3102.25</v>
      </c>
      <c r="F29" s="315">
        <f t="shared" si="3"/>
        <v>3102.25</v>
      </c>
      <c r="G29" s="312">
        <f>3mérleg!I15</f>
        <v>12409</v>
      </c>
    </row>
    <row r="30" spans="1:7" ht="12.75">
      <c r="A30" s="323" t="s">
        <v>16</v>
      </c>
      <c r="B30" s="325" t="s">
        <v>13</v>
      </c>
      <c r="C30" s="315">
        <f t="shared" si="0"/>
        <v>1309.25</v>
      </c>
      <c r="D30" s="315">
        <f t="shared" si="1"/>
        <v>1309.25</v>
      </c>
      <c r="E30" s="315">
        <f t="shared" si="2"/>
        <v>1309.25</v>
      </c>
      <c r="F30" s="315">
        <f t="shared" si="3"/>
        <v>1309.25</v>
      </c>
      <c r="G30" s="312">
        <f>3mérleg!I16</f>
        <v>5237</v>
      </c>
    </row>
    <row r="31" spans="1:7" ht="12.75">
      <c r="A31" s="323" t="s">
        <v>48</v>
      </c>
      <c r="B31" s="324" t="s">
        <v>389</v>
      </c>
      <c r="C31" s="315" t="e">
        <f t="shared" si="0"/>
        <v>#REF!</v>
      </c>
      <c r="D31" s="315" t="e">
        <f t="shared" si="1"/>
        <v>#REF!</v>
      </c>
      <c r="E31" s="315" t="e">
        <f t="shared" si="2"/>
        <v>#REF!</v>
      </c>
      <c r="F31" s="315" t="e">
        <f t="shared" si="3"/>
        <v>#REF!</v>
      </c>
      <c r="G31" s="312" t="e">
        <f>3mérleg!#REF!</f>
        <v>#REF!</v>
      </c>
    </row>
    <row r="32" spans="1:7" ht="12.75">
      <c r="A32" s="323" t="s">
        <v>20</v>
      </c>
      <c r="B32" s="324" t="s">
        <v>658</v>
      </c>
      <c r="C32" s="315" t="e">
        <f t="shared" si="0"/>
        <v>#REF!</v>
      </c>
      <c r="D32" s="315" t="e">
        <f t="shared" si="1"/>
        <v>#REF!</v>
      </c>
      <c r="E32" s="315" t="e">
        <f t="shared" si="2"/>
        <v>#REF!</v>
      </c>
      <c r="F32" s="315" t="e">
        <f t="shared" si="3"/>
        <v>#REF!</v>
      </c>
      <c r="G32" s="312" t="e">
        <f>3mérleg!#REF!</f>
        <v>#REF!</v>
      </c>
    </row>
    <row r="33" spans="1:7" ht="24">
      <c r="A33" s="323" t="s">
        <v>22</v>
      </c>
      <c r="B33" s="325" t="s">
        <v>992</v>
      </c>
      <c r="C33" s="315" t="e">
        <f t="shared" si="0"/>
        <v>#REF!</v>
      </c>
      <c r="D33" s="315" t="e">
        <f t="shared" si="1"/>
        <v>#REF!</v>
      </c>
      <c r="E33" s="315" t="e">
        <f t="shared" si="2"/>
        <v>#REF!</v>
      </c>
      <c r="F33" s="315" t="e">
        <f t="shared" si="3"/>
        <v>#REF!</v>
      </c>
      <c r="G33" s="312" t="e">
        <f>3mérleg!#REF!</f>
        <v>#REF!</v>
      </c>
    </row>
    <row r="34" spans="1:7" ht="24">
      <c r="A34" s="323" t="s">
        <v>24</v>
      </c>
      <c r="B34" s="325" t="s">
        <v>993</v>
      </c>
      <c r="C34" s="315" t="e">
        <f t="shared" si="0"/>
        <v>#REF!</v>
      </c>
      <c r="D34" s="315" t="e">
        <f t="shared" si="1"/>
        <v>#REF!</v>
      </c>
      <c r="E34" s="315" t="e">
        <f t="shared" si="2"/>
        <v>#REF!</v>
      </c>
      <c r="F34" s="315" t="e">
        <f t="shared" si="3"/>
        <v>#REF!</v>
      </c>
      <c r="G34" s="312" t="e">
        <f>3mérleg!#REF!</f>
        <v>#REF!</v>
      </c>
    </row>
    <row r="35" spans="1:7" ht="24">
      <c r="A35" s="323" t="s">
        <v>26</v>
      </c>
      <c r="B35" s="325" t="s">
        <v>994</v>
      </c>
      <c r="C35" s="315" t="e">
        <f t="shared" si="0"/>
        <v>#REF!</v>
      </c>
      <c r="D35" s="315" t="e">
        <f t="shared" si="1"/>
        <v>#REF!</v>
      </c>
      <c r="E35" s="315" t="e">
        <f t="shared" si="2"/>
        <v>#REF!</v>
      </c>
      <c r="F35" s="315" t="e">
        <f t="shared" si="3"/>
        <v>#REF!</v>
      </c>
      <c r="G35" s="312" t="e">
        <f>3mérleg!#REF!</f>
        <v>#REF!</v>
      </c>
    </row>
    <row r="36" spans="1:7" ht="12.75">
      <c r="A36" s="323" t="s">
        <v>28</v>
      </c>
      <c r="B36" s="325" t="s">
        <v>372</v>
      </c>
      <c r="C36" s="315">
        <f t="shared" si="0"/>
        <v>128334</v>
      </c>
      <c r="D36" s="315">
        <f t="shared" si="1"/>
        <v>128334</v>
      </c>
      <c r="E36" s="315">
        <f t="shared" si="2"/>
        <v>128334</v>
      </c>
      <c r="F36" s="315">
        <f t="shared" si="3"/>
        <v>128334</v>
      </c>
      <c r="G36" s="312">
        <f>3mérleg!I17</f>
        <v>513336</v>
      </c>
    </row>
    <row r="37" spans="1:7" ht="24">
      <c r="A37" s="323" t="s">
        <v>30</v>
      </c>
      <c r="B37" s="325" t="s">
        <v>995</v>
      </c>
      <c r="C37" s="315">
        <f t="shared" si="0"/>
        <v>0</v>
      </c>
      <c r="D37" s="315">
        <f t="shared" si="1"/>
        <v>0</v>
      </c>
      <c r="E37" s="315">
        <f t="shared" si="2"/>
        <v>0</v>
      </c>
      <c r="F37" s="315">
        <f t="shared" si="3"/>
        <v>0</v>
      </c>
      <c r="G37" s="312">
        <f>3mérleg!I18</f>
        <v>0</v>
      </c>
    </row>
    <row r="38" spans="1:7" s="319" customFormat="1" ht="12.75">
      <c r="A38" s="326" t="s">
        <v>32</v>
      </c>
      <c r="B38" s="327" t="s">
        <v>374</v>
      </c>
      <c r="C38" s="317" t="e">
        <f t="shared" si="0"/>
        <v>#REF!</v>
      </c>
      <c r="D38" s="317" t="e">
        <f t="shared" si="1"/>
        <v>#REF!</v>
      </c>
      <c r="E38" s="317" t="e">
        <f t="shared" si="2"/>
        <v>#REF!</v>
      </c>
      <c r="F38" s="317" t="e">
        <f t="shared" si="3"/>
        <v>#REF!</v>
      </c>
      <c r="G38" s="318" t="e">
        <f>SUM(G25:G37)</f>
        <v>#REF!</v>
      </c>
    </row>
    <row r="39" spans="1:7" ht="12.75">
      <c r="A39" s="323" t="s">
        <v>57</v>
      </c>
      <c r="B39" s="324" t="s">
        <v>390</v>
      </c>
      <c r="C39" s="315" t="e">
        <f t="shared" si="0"/>
        <v>#REF!</v>
      </c>
      <c r="D39" s="315" t="e">
        <f t="shared" si="1"/>
        <v>#REF!</v>
      </c>
      <c r="E39" s="315" t="e">
        <f t="shared" si="2"/>
        <v>#REF!</v>
      </c>
      <c r="F39" s="315" t="e">
        <f t="shared" si="3"/>
        <v>#REF!</v>
      </c>
      <c r="G39" s="312" t="e">
        <f>3mérleg!#REF!</f>
        <v>#REF!</v>
      </c>
    </row>
    <row r="40" spans="1:7" ht="12.75">
      <c r="A40" s="323" t="s">
        <v>59</v>
      </c>
      <c r="B40" s="324" t="s">
        <v>376</v>
      </c>
      <c r="C40" s="315" t="e">
        <f t="shared" si="0"/>
        <v>#REF!</v>
      </c>
      <c r="D40" s="315" t="e">
        <f t="shared" si="1"/>
        <v>#REF!</v>
      </c>
      <c r="E40" s="315" t="e">
        <f t="shared" si="2"/>
        <v>#REF!</v>
      </c>
      <c r="F40" s="315" t="e">
        <f t="shared" si="3"/>
        <v>#REF!</v>
      </c>
      <c r="G40" s="312" t="e">
        <f>3mérleg!#REF!</f>
        <v>#REF!</v>
      </c>
    </row>
    <row r="41" spans="1:7" ht="12.75">
      <c r="A41" s="323" t="s">
        <v>61</v>
      </c>
      <c r="B41" s="324" t="s">
        <v>663</v>
      </c>
      <c r="C41" s="315" t="e">
        <f t="shared" si="0"/>
        <v>#REF!</v>
      </c>
      <c r="D41" s="315" t="e">
        <f t="shared" si="1"/>
        <v>#REF!</v>
      </c>
      <c r="E41" s="315" t="e">
        <f t="shared" si="2"/>
        <v>#REF!</v>
      </c>
      <c r="F41" s="315" t="e">
        <f t="shared" si="3"/>
        <v>#REF!</v>
      </c>
      <c r="G41" s="312" t="e">
        <f>3mérleg!#REF!</f>
        <v>#REF!</v>
      </c>
    </row>
    <row r="42" spans="1:7" ht="24">
      <c r="A42" s="323" t="s">
        <v>63</v>
      </c>
      <c r="B42" s="325" t="s">
        <v>996</v>
      </c>
      <c r="C42" s="315" t="e">
        <f t="shared" si="0"/>
        <v>#REF!</v>
      </c>
      <c r="D42" s="315" t="e">
        <f t="shared" si="1"/>
        <v>#REF!</v>
      </c>
      <c r="E42" s="315" t="e">
        <f t="shared" si="2"/>
        <v>#REF!</v>
      </c>
      <c r="F42" s="315" t="e">
        <f t="shared" si="3"/>
        <v>#REF!</v>
      </c>
      <c r="G42" s="312" t="e">
        <f>3mérleg!#REF!</f>
        <v>#REF!</v>
      </c>
    </row>
    <row r="43" spans="1:7" ht="24">
      <c r="A43" s="323" t="s">
        <v>65</v>
      </c>
      <c r="B43" s="325" t="s">
        <v>997</v>
      </c>
      <c r="C43" s="315">
        <f t="shared" si="0"/>
        <v>17920</v>
      </c>
      <c r="D43" s="315">
        <f t="shared" si="1"/>
        <v>17920</v>
      </c>
      <c r="E43" s="315">
        <f t="shared" si="2"/>
        <v>17920</v>
      </c>
      <c r="F43" s="315">
        <f t="shared" si="3"/>
        <v>17920</v>
      </c>
      <c r="G43" s="312">
        <f>3mérleg!I30</f>
        <v>71680</v>
      </c>
    </row>
    <row r="44" spans="1:7" ht="24">
      <c r="A44" s="323" t="s">
        <v>67</v>
      </c>
      <c r="B44" s="325" t="s">
        <v>998</v>
      </c>
      <c r="C44" s="315">
        <f t="shared" si="0"/>
        <v>0</v>
      </c>
      <c r="D44" s="315">
        <f t="shared" si="1"/>
        <v>0</v>
      </c>
      <c r="E44" s="315">
        <f t="shared" si="2"/>
        <v>0</v>
      </c>
      <c r="F44" s="315">
        <f t="shared" si="3"/>
        <v>0</v>
      </c>
      <c r="G44" s="312">
        <f>3mérleg!I31</f>
        <v>0</v>
      </c>
    </row>
    <row r="45" spans="1:7" ht="12.75">
      <c r="A45" s="323" t="s">
        <v>69</v>
      </c>
      <c r="B45" s="325" t="s">
        <v>380</v>
      </c>
      <c r="C45" s="315" t="e">
        <f t="shared" si="0"/>
        <v>#REF!</v>
      </c>
      <c r="D45" s="315" t="e">
        <f t="shared" si="1"/>
        <v>#REF!</v>
      </c>
      <c r="E45" s="315" t="e">
        <f t="shared" si="2"/>
        <v>#REF!</v>
      </c>
      <c r="F45" s="315" t="e">
        <f t="shared" si="3"/>
        <v>#REF!</v>
      </c>
      <c r="G45" s="312" t="e">
        <f>3mérleg!#REF!</f>
        <v>#REF!</v>
      </c>
    </row>
    <row r="46" spans="1:7" ht="24">
      <c r="A46" s="323" t="s">
        <v>71</v>
      </c>
      <c r="B46" s="325" t="s">
        <v>999</v>
      </c>
      <c r="C46" s="315" t="e">
        <f t="shared" si="0"/>
        <v>#REF!</v>
      </c>
      <c r="D46" s="315" t="e">
        <f t="shared" si="1"/>
        <v>#REF!</v>
      </c>
      <c r="E46" s="315" t="e">
        <f t="shared" si="2"/>
        <v>#REF!</v>
      </c>
      <c r="F46" s="315" t="e">
        <f t="shared" si="3"/>
        <v>#REF!</v>
      </c>
      <c r="G46" s="312" t="e">
        <f>3mérleg!#REF!</f>
        <v>#REF!</v>
      </c>
    </row>
    <row r="47" spans="1:7" ht="24">
      <c r="A47" s="323" t="s">
        <v>73</v>
      </c>
      <c r="B47" s="325" t="s">
        <v>1000</v>
      </c>
      <c r="C47" s="315">
        <f t="shared" si="0"/>
        <v>0</v>
      </c>
      <c r="D47" s="315">
        <f t="shared" si="1"/>
        <v>0</v>
      </c>
      <c r="E47" s="315">
        <f t="shared" si="2"/>
        <v>0</v>
      </c>
      <c r="F47" s="315">
        <f t="shared" si="3"/>
        <v>0</v>
      </c>
      <c r="G47" s="312">
        <f>3mérleg!I32</f>
        <v>0</v>
      </c>
    </row>
    <row r="48" spans="1:7" s="319" customFormat="1" ht="12.75">
      <c r="A48" s="326" t="s">
        <v>75</v>
      </c>
      <c r="B48" s="327" t="s">
        <v>392</v>
      </c>
      <c r="C48" s="317" t="e">
        <f t="shared" si="0"/>
        <v>#REF!</v>
      </c>
      <c r="D48" s="317" t="e">
        <f t="shared" si="1"/>
        <v>#REF!</v>
      </c>
      <c r="E48" s="317" t="e">
        <f t="shared" si="2"/>
        <v>#REF!</v>
      </c>
      <c r="F48" s="317" t="e">
        <f t="shared" si="3"/>
        <v>#REF!</v>
      </c>
      <c r="G48" s="318" t="e">
        <f>SUM(G39:G47)</f>
        <v>#REF!</v>
      </c>
    </row>
    <row r="49" spans="1:7" s="319" customFormat="1" ht="12.75">
      <c r="A49" s="326" t="s">
        <v>77</v>
      </c>
      <c r="B49" s="327" t="s">
        <v>651</v>
      </c>
      <c r="C49" s="317" t="e">
        <f t="shared" si="0"/>
        <v>#REF!</v>
      </c>
      <c r="D49" s="317" t="e">
        <f t="shared" si="1"/>
        <v>#REF!</v>
      </c>
      <c r="E49" s="317" t="e">
        <f t="shared" si="2"/>
        <v>#REF!</v>
      </c>
      <c r="F49" s="317" t="e">
        <f t="shared" si="3"/>
        <v>#REF!</v>
      </c>
      <c r="G49" s="318" t="e">
        <f>+G48+G38</f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"/>
  <pageSetup firstPageNumber="22" useFirstPageNumber="1" horizontalDpi="300" verticalDpi="300" orientation="portrait" paperSize="9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4" sqref="A4"/>
    </sheetView>
  </sheetViews>
  <sheetFormatPr defaultColWidth="9.140625" defaultRowHeight="12.75"/>
  <cols>
    <col min="1" max="1" width="4.140625" style="7" customWidth="1"/>
    <col min="2" max="2" width="35.57421875" style="7" customWidth="1"/>
    <col min="3" max="3" width="11.7109375" style="147" customWidth="1"/>
    <col min="4" max="4" width="12.00390625" style="328" customWidth="1"/>
    <col min="5" max="5" width="11.421875" style="328" customWidth="1"/>
    <col min="6" max="6" width="11.7109375" style="328" customWidth="1"/>
    <col min="7" max="16384" width="9.140625" style="7" customWidth="1"/>
  </cols>
  <sheetData>
    <row r="1" s="7" customFormat="1" ht="15.75">
      <c r="F1" s="22" t="s">
        <v>1001</v>
      </c>
    </row>
    <row r="2" ht="15.75">
      <c r="F2" s="42" t="s">
        <v>1002</v>
      </c>
    </row>
    <row r="4" spans="1:7" ht="15.75">
      <c r="A4" s="329">
        <f>tartalom!B16</f>
        <v>0</v>
      </c>
      <c r="B4" s="329"/>
      <c r="C4" s="329"/>
      <c r="D4" s="329"/>
      <c r="E4" s="329"/>
      <c r="F4" s="329"/>
      <c r="G4" s="8"/>
    </row>
    <row r="5" spans="1:6" ht="15.75">
      <c r="A5" s="329"/>
      <c r="B5" s="329"/>
      <c r="C5" s="329"/>
      <c r="D5" s="329"/>
      <c r="E5" s="329"/>
      <c r="F5" s="329"/>
    </row>
    <row r="6" spans="1:6" ht="15.75">
      <c r="A6" s="330"/>
      <c r="B6" s="330"/>
      <c r="C6" s="331"/>
      <c r="D6" s="330"/>
      <c r="E6" s="330"/>
      <c r="F6" s="12" t="s">
        <v>37</v>
      </c>
    </row>
    <row r="7" spans="3:6" ht="38.25">
      <c r="C7" s="332" t="s">
        <v>1003</v>
      </c>
      <c r="D7" s="28" t="s">
        <v>1004</v>
      </c>
      <c r="F7" s="42"/>
    </row>
    <row r="8" spans="3:6" ht="15.75">
      <c r="C8" s="333" t="s">
        <v>1005</v>
      </c>
      <c r="D8" s="333"/>
      <c r="E8" s="333" t="s">
        <v>1006</v>
      </c>
      <c r="F8" s="333" t="s">
        <v>1007</v>
      </c>
    </row>
    <row r="9" spans="1:6" ht="15.75">
      <c r="A9" s="184" t="s">
        <v>3</v>
      </c>
      <c r="B9" s="184" t="s">
        <v>97</v>
      </c>
      <c r="C9" s="334">
        <v>26148</v>
      </c>
      <c r="D9" s="328">
        <f>3mérleg!D10</f>
        <v>238565</v>
      </c>
      <c r="E9" s="328">
        <f aca="true" t="shared" si="0" ref="E9:F14">+D9*1.02</f>
        <v>243336.30000000002</v>
      </c>
      <c r="F9" s="328">
        <f t="shared" si="0"/>
        <v>248203.026</v>
      </c>
    </row>
    <row r="10" spans="1:6" ht="31.5">
      <c r="A10" s="184" t="s">
        <v>7</v>
      </c>
      <c r="B10" s="11" t="s">
        <v>343</v>
      </c>
      <c r="C10" s="334">
        <v>113667</v>
      </c>
      <c r="D10" s="328">
        <f>3mérleg!D11</f>
        <v>83047</v>
      </c>
      <c r="E10" s="328">
        <f t="shared" si="0"/>
        <v>84707.94</v>
      </c>
      <c r="F10" s="328">
        <f t="shared" si="0"/>
        <v>86402.0988</v>
      </c>
    </row>
    <row r="11" spans="1:6" ht="31.5">
      <c r="A11" s="184" t="s">
        <v>9</v>
      </c>
      <c r="B11" s="11" t="s">
        <v>348</v>
      </c>
      <c r="C11" s="334">
        <v>132216</v>
      </c>
      <c r="D11" s="328">
        <f>3mérleg!D12</f>
        <v>130438</v>
      </c>
      <c r="E11" s="328">
        <f t="shared" si="0"/>
        <v>133046.76</v>
      </c>
      <c r="F11" s="328">
        <f t="shared" si="0"/>
        <v>135707.69520000002</v>
      </c>
    </row>
    <row r="12" spans="1:6" ht="15.75">
      <c r="A12" s="184" t="s">
        <v>11</v>
      </c>
      <c r="B12" s="184" t="s">
        <v>60</v>
      </c>
      <c r="C12" s="334">
        <v>26228</v>
      </c>
      <c r="D12" s="328">
        <f>3mérleg!D14</f>
        <v>135</v>
      </c>
      <c r="E12" s="328">
        <f t="shared" si="0"/>
        <v>137.7</v>
      </c>
      <c r="F12" s="328">
        <f t="shared" si="0"/>
        <v>140.45399999999998</v>
      </c>
    </row>
    <row r="13" spans="1:6" ht="31.5">
      <c r="A13" s="184" t="s">
        <v>14</v>
      </c>
      <c r="B13" s="11" t="s">
        <v>701</v>
      </c>
      <c r="C13" s="334">
        <v>0</v>
      </c>
      <c r="D13" s="328">
        <f>3mérleg!D15</f>
        <v>7671</v>
      </c>
      <c r="E13" s="328">
        <f t="shared" si="0"/>
        <v>7824.42</v>
      </c>
      <c r="F13" s="328">
        <f t="shared" si="0"/>
        <v>7980.9084</v>
      </c>
    </row>
    <row r="14" spans="1:6" ht="31.5">
      <c r="A14" s="184" t="s">
        <v>16</v>
      </c>
      <c r="B14" s="11" t="s">
        <v>339</v>
      </c>
      <c r="C14" s="334">
        <v>174430</v>
      </c>
      <c r="D14" s="328">
        <f>3mérleg!D16</f>
        <v>0</v>
      </c>
      <c r="E14" s="328">
        <f t="shared" si="0"/>
        <v>0</v>
      </c>
      <c r="F14" s="328">
        <f t="shared" si="0"/>
        <v>0</v>
      </c>
    </row>
    <row r="15" spans="1:6" ht="31.5">
      <c r="A15" s="185" t="s">
        <v>48</v>
      </c>
      <c r="B15" s="186" t="s">
        <v>107</v>
      </c>
      <c r="C15" s="335">
        <v>472689</v>
      </c>
      <c r="D15" s="336">
        <f>SUM(D9:D14)</f>
        <v>459856</v>
      </c>
      <c r="E15" s="336">
        <f>SUM(E9:E14)</f>
        <v>469053.12000000005</v>
      </c>
      <c r="F15" s="336">
        <f>SUM(F9:F14)</f>
        <v>478434.18240000005</v>
      </c>
    </row>
    <row r="16" ht="15.75">
      <c r="C16" s="334"/>
    </row>
    <row r="17" spans="1:6" ht="15.75">
      <c r="A17" s="184" t="s">
        <v>3</v>
      </c>
      <c r="B17" s="11" t="s">
        <v>394</v>
      </c>
      <c r="C17" s="337">
        <v>187115</v>
      </c>
      <c r="D17" s="328">
        <f>3mérleg!I10</f>
        <v>25192</v>
      </c>
      <c r="E17" s="328">
        <f aca="true" t="shared" si="1" ref="E17:F29">+D17*1.02</f>
        <v>25695.84</v>
      </c>
      <c r="F17" s="328">
        <f t="shared" si="1"/>
        <v>26209.7568</v>
      </c>
    </row>
    <row r="18" spans="1:6" ht="15.75">
      <c r="A18" s="184" t="s">
        <v>7</v>
      </c>
      <c r="B18" s="11" t="s">
        <v>707</v>
      </c>
      <c r="C18" s="337">
        <v>59662.96</v>
      </c>
      <c r="D18" s="328">
        <f>3mérleg!I11</f>
        <v>125043</v>
      </c>
      <c r="E18" s="328">
        <f t="shared" si="1"/>
        <v>127543.86</v>
      </c>
      <c r="F18" s="328">
        <f t="shared" si="1"/>
        <v>130094.7372</v>
      </c>
    </row>
    <row r="19" spans="1:6" ht="15.75">
      <c r="A19" s="184" t="s">
        <v>9</v>
      </c>
      <c r="B19" s="11" t="s">
        <v>367</v>
      </c>
      <c r="C19" s="337">
        <v>111344</v>
      </c>
      <c r="D19" s="328">
        <f>3mérleg!I12</f>
        <v>38870</v>
      </c>
      <c r="E19" s="328">
        <f t="shared" si="1"/>
        <v>39647.4</v>
      </c>
      <c r="F19" s="328">
        <f t="shared" si="1"/>
        <v>40440.348000000005</v>
      </c>
    </row>
    <row r="20" spans="1:6" ht="15.75">
      <c r="A20" s="184" t="s">
        <v>11</v>
      </c>
      <c r="B20" s="11" t="s">
        <v>708</v>
      </c>
      <c r="C20" s="337">
        <v>55373</v>
      </c>
      <c r="D20" s="328">
        <f>3mérleg!I14</f>
        <v>79325</v>
      </c>
      <c r="E20" s="328">
        <f t="shared" si="1"/>
        <v>80911.5</v>
      </c>
      <c r="F20" s="328">
        <f t="shared" si="1"/>
        <v>82529.73</v>
      </c>
    </row>
    <row r="21" spans="1:6" ht="31.5">
      <c r="A21" s="184" t="s">
        <v>14</v>
      </c>
      <c r="B21" s="9" t="s">
        <v>12</v>
      </c>
      <c r="C21" s="338">
        <v>31372</v>
      </c>
      <c r="D21" s="328">
        <f>3mérleg!I15</f>
        <v>12409</v>
      </c>
      <c r="E21" s="328">
        <f t="shared" si="1"/>
        <v>12657.18</v>
      </c>
      <c r="F21" s="328">
        <f t="shared" si="1"/>
        <v>12910.3236</v>
      </c>
    </row>
    <row r="22" spans="1:6" ht="15.75">
      <c r="A22" s="184" t="s">
        <v>16</v>
      </c>
      <c r="B22" s="9" t="s">
        <v>13</v>
      </c>
      <c r="C22" s="338">
        <v>0</v>
      </c>
      <c r="D22" s="328">
        <f>3mérleg!I16</f>
        <v>5237</v>
      </c>
      <c r="E22" s="328">
        <f t="shared" si="1"/>
        <v>5341.74</v>
      </c>
      <c r="F22" s="328">
        <f t="shared" si="1"/>
        <v>5448.5748</v>
      </c>
    </row>
    <row r="23" spans="1:6" ht="15.75">
      <c r="A23" s="184" t="s">
        <v>48</v>
      </c>
      <c r="B23" s="11" t="s">
        <v>389</v>
      </c>
      <c r="C23" s="337">
        <v>17462</v>
      </c>
      <c r="D23" s="328" t="e">
        <f>3mérleg!#REF!</f>
        <v>#REF!</v>
      </c>
      <c r="E23" s="328" t="e">
        <f t="shared" si="1"/>
        <v>#REF!</v>
      </c>
      <c r="F23" s="328" t="e">
        <f t="shared" si="1"/>
        <v>#REF!</v>
      </c>
    </row>
    <row r="24" spans="1:6" ht="15.75">
      <c r="A24" s="184" t="s">
        <v>20</v>
      </c>
      <c r="B24" s="11" t="s">
        <v>658</v>
      </c>
      <c r="C24" s="337">
        <v>10360</v>
      </c>
      <c r="D24" s="328" t="e">
        <f>3mérleg!#REF!</f>
        <v>#REF!</v>
      </c>
      <c r="E24" s="328" t="e">
        <f t="shared" si="1"/>
        <v>#REF!</v>
      </c>
      <c r="F24" s="328" t="e">
        <f t="shared" si="1"/>
        <v>#REF!</v>
      </c>
    </row>
    <row r="25" spans="1:6" ht="31.5">
      <c r="A25" s="184" t="s">
        <v>22</v>
      </c>
      <c r="B25" s="9" t="s">
        <v>992</v>
      </c>
      <c r="C25" s="338">
        <v>0</v>
      </c>
      <c r="D25" s="328" t="e">
        <f>3mérleg!#REF!</f>
        <v>#REF!</v>
      </c>
      <c r="E25" s="328" t="e">
        <f t="shared" si="1"/>
        <v>#REF!</v>
      </c>
      <c r="F25" s="328" t="e">
        <f t="shared" si="1"/>
        <v>#REF!</v>
      </c>
    </row>
    <row r="26" spans="1:6" ht="31.5">
      <c r="A26" s="184" t="s">
        <v>24</v>
      </c>
      <c r="B26" s="9" t="s">
        <v>993</v>
      </c>
      <c r="C26" s="338">
        <v>0</v>
      </c>
      <c r="D26" s="328" t="e">
        <f>3mérleg!#REF!</f>
        <v>#REF!</v>
      </c>
      <c r="E26" s="328" t="e">
        <f t="shared" si="1"/>
        <v>#REF!</v>
      </c>
      <c r="F26" s="328" t="e">
        <f t="shared" si="1"/>
        <v>#REF!</v>
      </c>
    </row>
    <row r="27" spans="1:6" ht="31.5">
      <c r="A27" s="184" t="s">
        <v>26</v>
      </c>
      <c r="B27" s="9" t="s">
        <v>994</v>
      </c>
      <c r="C27" s="338">
        <v>0</v>
      </c>
      <c r="D27" s="328" t="e">
        <f>3mérleg!#REF!</f>
        <v>#REF!</v>
      </c>
      <c r="E27" s="328" t="e">
        <f t="shared" si="1"/>
        <v>#REF!</v>
      </c>
      <c r="F27" s="328" t="e">
        <f t="shared" si="1"/>
        <v>#REF!</v>
      </c>
    </row>
    <row r="28" spans="1:6" ht="31.5">
      <c r="A28" s="184" t="s">
        <v>28</v>
      </c>
      <c r="B28" s="9" t="s">
        <v>372</v>
      </c>
      <c r="C28" s="338">
        <v>0</v>
      </c>
      <c r="D28" s="328">
        <f>3mérleg!I17</f>
        <v>513336</v>
      </c>
      <c r="E28" s="328">
        <f t="shared" si="1"/>
        <v>523602.72000000003</v>
      </c>
      <c r="F28" s="328">
        <f t="shared" si="1"/>
        <v>534074.7744</v>
      </c>
    </row>
    <row r="29" spans="1:6" ht="31.5">
      <c r="A29" s="184" t="s">
        <v>30</v>
      </c>
      <c r="B29" s="9" t="s">
        <v>995</v>
      </c>
      <c r="C29" s="338">
        <v>0</v>
      </c>
      <c r="D29" s="328">
        <f>3mérleg!I18</f>
        <v>0</v>
      </c>
      <c r="E29" s="328">
        <f t="shared" si="1"/>
        <v>0</v>
      </c>
      <c r="F29" s="328">
        <f t="shared" si="1"/>
        <v>0</v>
      </c>
    </row>
    <row r="30" spans="1:6" ht="31.5">
      <c r="A30" s="185" t="s">
        <v>32</v>
      </c>
      <c r="B30" s="186" t="s">
        <v>374</v>
      </c>
      <c r="C30" s="335">
        <v>472688.96</v>
      </c>
      <c r="D30" s="336" t="e">
        <f>SUM(D17:D29)</f>
        <v>#REF!</v>
      </c>
      <c r="E30" s="336" t="e">
        <f>SUM(E17:E29)</f>
        <v>#REF!</v>
      </c>
      <c r="F30" s="336" t="e">
        <f>SUM(F17:F29)</f>
        <v>#REF!</v>
      </c>
    </row>
    <row r="31" ht="15.75">
      <c r="C31" s="334"/>
    </row>
    <row r="32" ht="15.75">
      <c r="C32" s="334"/>
    </row>
    <row r="33" spans="1:6" ht="15.75">
      <c r="A33" s="184" t="s">
        <v>20</v>
      </c>
      <c r="B33" s="11" t="s">
        <v>104</v>
      </c>
      <c r="C33" s="337">
        <v>0</v>
      </c>
      <c r="D33" s="328">
        <f>3mérleg!D23</f>
        <v>1600</v>
      </c>
      <c r="E33" s="328">
        <f aca="true" t="shared" si="2" ref="E33:F41">+D33*0.98</f>
        <v>1568</v>
      </c>
      <c r="F33" s="328">
        <f t="shared" si="2"/>
        <v>1536.6399999999999</v>
      </c>
    </row>
    <row r="34" spans="1:6" ht="15.75">
      <c r="A34" s="184" t="s">
        <v>22</v>
      </c>
      <c r="B34" s="11" t="s">
        <v>100</v>
      </c>
      <c r="C34" s="337">
        <v>5000</v>
      </c>
      <c r="D34" s="328">
        <f>3mérleg!D24</f>
        <v>4800</v>
      </c>
      <c r="E34" s="328">
        <f t="shared" si="2"/>
        <v>4704</v>
      </c>
      <c r="F34" s="328">
        <f t="shared" si="2"/>
        <v>4609.92</v>
      </c>
    </row>
    <row r="35" spans="1:6" ht="31.5">
      <c r="A35" s="184" t="s">
        <v>24</v>
      </c>
      <c r="B35" s="5" t="s">
        <v>101</v>
      </c>
      <c r="C35" s="334">
        <v>3541</v>
      </c>
      <c r="D35" s="328">
        <f>3mérleg!D25</f>
        <v>19</v>
      </c>
      <c r="E35" s="328">
        <f t="shared" si="2"/>
        <v>18.62</v>
      </c>
      <c r="F35" s="328">
        <f t="shared" si="2"/>
        <v>18.247600000000002</v>
      </c>
    </row>
    <row r="36" spans="1:6" ht="31.5">
      <c r="A36" s="184" t="s">
        <v>26</v>
      </c>
      <c r="B36" s="11" t="s">
        <v>102</v>
      </c>
      <c r="C36" s="337">
        <v>21163.14</v>
      </c>
      <c r="D36" s="328">
        <f>3mérleg!D27</f>
        <v>7956</v>
      </c>
      <c r="E36" s="328">
        <f t="shared" si="2"/>
        <v>7796.88</v>
      </c>
      <c r="F36" s="328">
        <f t="shared" si="2"/>
        <v>7640.9424</v>
      </c>
    </row>
    <row r="37" spans="1:6" ht="31.5">
      <c r="A37" s="184" t="s">
        <v>28</v>
      </c>
      <c r="B37" s="11" t="s">
        <v>350</v>
      </c>
      <c r="C37" s="337">
        <v>784</v>
      </c>
      <c r="D37" s="328">
        <f>3mérleg!D28</f>
        <v>170</v>
      </c>
      <c r="E37" s="328">
        <f t="shared" si="2"/>
        <v>166.6</v>
      </c>
      <c r="F37" s="328">
        <f t="shared" si="2"/>
        <v>163.268</v>
      </c>
    </row>
    <row r="38" spans="1:6" ht="31.5">
      <c r="A38" s="184" t="s">
        <v>30</v>
      </c>
      <c r="B38" s="11" t="s">
        <v>82</v>
      </c>
      <c r="C38" s="337">
        <v>528977</v>
      </c>
      <c r="D38" s="328">
        <f>3mérleg!D29</f>
        <v>53983</v>
      </c>
      <c r="E38" s="328">
        <f t="shared" si="2"/>
        <v>52903.34</v>
      </c>
      <c r="F38" s="328">
        <f t="shared" si="2"/>
        <v>51845.273199999996</v>
      </c>
    </row>
    <row r="39" spans="1:6" ht="31.5">
      <c r="A39" s="184" t="s">
        <v>32</v>
      </c>
      <c r="B39" s="11" t="s">
        <v>330</v>
      </c>
      <c r="C39" s="337">
        <v>12163</v>
      </c>
      <c r="D39" s="328" t="e">
        <f>3mérleg!#REF!</f>
        <v>#REF!</v>
      </c>
      <c r="E39" s="328" t="e">
        <f t="shared" si="2"/>
        <v>#REF!</v>
      </c>
      <c r="F39" s="328" t="e">
        <f t="shared" si="2"/>
        <v>#REF!</v>
      </c>
    </row>
    <row r="40" spans="1:6" ht="31.5">
      <c r="A40" s="184" t="s">
        <v>57</v>
      </c>
      <c r="B40" s="11" t="s">
        <v>703</v>
      </c>
      <c r="C40" s="337">
        <v>2000</v>
      </c>
      <c r="D40" s="328" t="e">
        <f>3mérleg!#REF!</f>
        <v>#REF!</v>
      </c>
      <c r="E40" s="328" t="e">
        <f t="shared" si="2"/>
        <v>#REF!</v>
      </c>
      <c r="F40" s="328" t="e">
        <f t="shared" si="2"/>
        <v>#REF!</v>
      </c>
    </row>
    <row r="41" spans="1:6" ht="31.5">
      <c r="A41" s="184" t="s">
        <v>59</v>
      </c>
      <c r="B41" s="11" t="s">
        <v>341</v>
      </c>
      <c r="C41" s="337">
        <v>106490</v>
      </c>
      <c r="D41" s="328" t="e">
        <f>3mérleg!#REF!</f>
        <v>#REF!</v>
      </c>
      <c r="E41" s="328" t="e">
        <f t="shared" si="2"/>
        <v>#REF!</v>
      </c>
      <c r="F41" s="328" t="e">
        <f t="shared" si="2"/>
        <v>#REF!</v>
      </c>
    </row>
    <row r="42" spans="1:6" s="23" customFormat="1" ht="31.5">
      <c r="A42" s="185" t="s">
        <v>61</v>
      </c>
      <c r="B42" s="186" t="s">
        <v>108</v>
      </c>
      <c r="C42" s="335">
        <v>680118.14</v>
      </c>
      <c r="D42" s="336" t="e">
        <f>SUM(D33:D41)</f>
        <v>#REF!</v>
      </c>
      <c r="E42" s="336" t="e">
        <f>SUM(E33:E41)</f>
        <v>#REF!</v>
      </c>
      <c r="F42" s="336" t="e">
        <f>SUM(F33:F41)</f>
        <v>#REF!</v>
      </c>
    </row>
    <row r="43" ht="15.75">
      <c r="C43" s="334"/>
    </row>
    <row r="44" spans="1:6" ht="31.5">
      <c r="A44" s="184" t="s">
        <v>57</v>
      </c>
      <c r="B44" s="11" t="s">
        <v>390</v>
      </c>
      <c r="C44" s="337">
        <v>676458</v>
      </c>
      <c r="D44" s="328" t="e">
        <f>3mérleg!#REF!</f>
        <v>#REF!</v>
      </c>
      <c r="E44" s="328" t="e">
        <f aca="true" t="shared" si="3" ref="E44:F52">+D44*0.98</f>
        <v>#REF!</v>
      </c>
      <c r="F44" s="328" t="e">
        <f t="shared" si="3"/>
        <v>#REF!</v>
      </c>
    </row>
    <row r="45" spans="1:6" ht="31.5">
      <c r="A45" s="184" t="s">
        <v>59</v>
      </c>
      <c r="B45" s="11" t="s">
        <v>376</v>
      </c>
      <c r="C45" s="337">
        <v>0</v>
      </c>
      <c r="D45" s="328" t="e">
        <f>3mérleg!#REF!</f>
        <v>#REF!</v>
      </c>
      <c r="E45" s="328" t="e">
        <f t="shared" si="3"/>
        <v>#REF!</v>
      </c>
      <c r="F45" s="328" t="e">
        <f t="shared" si="3"/>
        <v>#REF!</v>
      </c>
    </row>
    <row r="46" spans="1:6" ht="31.5">
      <c r="A46" s="184" t="s">
        <v>61</v>
      </c>
      <c r="B46" s="11" t="s">
        <v>663</v>
      </c>
      <c r="C46" s="337">
        <v>3660</v>
      </c>
      <c r="D46" s="328" t="e">
        <f>3mérleg!#REF!</f>
        <v>#REF!</v>
      </c>
      <c r="E46" s="328" t="e">
        <f t="shared" si="3"/>
        <v>#REF!</v>
      </c>
      <c r="F46" s="328" t="e">
        <f t="shared" si="3"/>
        <v>#REF!</v>
      </c>
    </row>
    <row r="47" spans="1:6" ht="31.5">
      <c r="A47" s="184" t="s">
        <v>63</v>
      </c>
      <c r="B47" s="9" t="s">
        <v>996</v>
      </c>
      <c r="C47" s="338">
        <v>0</v>
      </c>
      <c r="D47" s="328" t="e">
        <f>3mérleg!#REF!</f>
        <v>#REF!</v>
      </c>
      <c r="E47" s="328" t="e">
        <f t="shared" si="3"/>
        <v>#REF!</v>
      </c>
      <c r="F47" s="328" t="e">
        <f t="shared" si="3"/>
        <v>#REF!</v>
      </c>
    </row>
    <row r="48" spans="1:6" ht="31.5">
      <c r="A48" s="184" t="s">
        <v>65</v>
      </c>
      <c r="B48" s="9" t="s">
        <v>997</v>
      </c>
      <c r="C48" s="338">
        <v>0</v>
      </c>
      <c r="D48" s="328">
        <f>3mérleg!I30</f>
        <v>71680</v>
      </c>
      <c r="E48" s="328">
        <f t="shared" si="3"/>
        <v>70246.4</v>
      </c>
      <c r="F48" s="328">
        <f t="shared" si="3"/>
        <v>68841.472</v>
      </c>
    </row>
    <row r="49" spans="1:6" ht="31.5">
      <c r="A49" s="184" t="s">
        <v>67</v>
      </c>
      <c r="B49" s="9" t="s">
        <v>998</v>
      </c>
      <c r="C49" s="338">
        <v>0</v>
      </c>
      <c r="D49" s="328">
        <f>3mérleg!I31</f>
        <v>0</v>
      </c>
      <c r="E49" s="328">
        <f t="shared" si="3"/>
        <v>0</v>
      </c>
      <c r="F49" s="328">
        <f t="shared" si="3"/>
        <v>0</v>
      </c>
    </row>
    <row r="50" spans="1:6" ht="31.5">
      <c r="A50" s="184" t="s">
        <v>69</v>
      </c>
      <c r="B50" s="9" t="s">
        <v>380</v>
      </c>
      <c r="C50" s="338">
        <v>0</v>
      </c>
      <c r="D50" s="328" t="e">
        <f>3mérleg!#REF!</f>
        <v>#REF!</v>
      </c>
      <c r="E50" s="328" t="e">
        <f t="shared" si="3"/>
        <v>#REF!</v>
      </c>
      <c r="F50" s="328" t="e">
        <f t="shared" si="3"/>
        <v>#REF!</v>
      </c>
    </row>
    <row r="51" spans="1:6" ht="31.5">
      <c r="A51" s="184" t="s">
        <v>71</v>
      </c>
      <c r="B51" s="9" t="s">
        <v>999</v>
      </c>
      <c r="C51" s="338">
        <v>0</v>
      </c>
      <c r="D51" s="328" t="e">
        <f>3mérleg!#REF!</f>
        <v>#REF!</v>
      </c>
      <c r="E51" s="328" t="e">
        <f t="shared" si="3"/>
        <v>#REF!</v>
      </c>
      <c r="F51" s="328" t="e">
        <f t="shared" si="3"/>
        <v>#REF!</v>
      </c>
    </row>
    <row r="52" spans="1:6" ht="31.5">
      <c r="A52" s="184" t="s">
        <v>73</v>
      </c>
      <c r="B52" s="9" t="s">
        <v>1000</v>
      </c>
      <c r="C52" s="338">
        <v>0</v>
      </c>
      <c r="D52" s="328">
        <f>3mérleg!I32</f>
        <v>0</v>
      </c>
      <c r="E52" s="328">
        <f t="shared" si="3"/>
        <v>0</v>
      </c>
      <c r="F52" s="328">
        <f t="shared" si="3"/>
        <v>0</v>
      </c>
    </row>
    <row r="53" spans="1:6" s="23" customFormat="1" ht="31.5">
      <c r="A53" s="185" t="s">
        <v>75</v>
      </c>
      <c r="B53" s="186" t="s">
        <v>392</v>
      </c>
      <c r="C53" s="335">
        <v>680118</v>
      </c>
      <c r="D53" s="336" t="e">
        <f>SUM(D44:D52)</f>
        <v>#REF!</v>
      </c>
      <c r="E53" s="336" t="e">
        <f>SUM(E44:E52)</f>
        <v>#REF!</v>
      </c>
      <c r="F53" s="336" t="e">
        <f>SUM(F44:F52)</f>
        <v>#REF!</v>
      </c>
    </row>
  </sheetData>
  <sheetProtection selectLockedCells="1" selectUnlockedCells="1"/>
  <mergeCells count="2">
    <mergeCell ref="A4:F5"/>
    <mergeCell ref="C8:D8"/>
  </mergeCells>
  <printOptions/>
  <pageMargins left="0.7479166666666667" right="0.7479166666666667" top="0.9840277777777777" bottom="0.9840277777777777" header="0.5118055555555555" footer="0.5"/>
  <pageSetup firstPageNumber="24" useFirstPageNumber="1" horizontalDpi="300" verticalDpi="300" orientation="portrait" paperSize="9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4" sqref="A4"/>
    </sheetView>
  </sheetViews>
  <sheetFormatPr defaultColWidth="9.140625" defaultRowHeight="12.75"/>
  <sheetData>
    <row r="3" ht="12.75">
      <c r="A3" t="s">
        <v>1008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7">
      <selection activeCell="A4" sqref="A4"/>
    </sheetView>
  </sheetViews>
  <sheetFormatPr defaultColWidth="9.140625" defaultRowHeight="15.75" customHeight="1"/>
  <cols>
    <col min="1" max="1" width="4.7109375" style="132" customWidth="1"/>
    <col min="2" max="2" width="68.7109375" style="132" customWidth="1"/>
    <col min="3" max="3" width="12.7109375" style="132" customWidth="1"/>
    <col min="4" max="16384" width="9.140625" style="132" customWidth="1"/>
  </cols>
  <sheetData>
    <row r="1" spans="2:9" ht="15.75" customHeight="1">
      <c r="B1" s="339"/>
      <c r="C1" s="103" t="s">
        <v>1009</v>
      </c>
      <c r="D1" s="339"/>
      <c r="E1" s="339"/>
      <c r="F1" s="339"/>
      <c r="G1" s="339"/>
      <c r="H1" s="339"/>
      <c r="I1" s="339"/>
    </row>
    <row r="2" spans="2:9" ht="15.75" customHeight="1">
      <c r="B2" s="339"/>
      <c r="C2" s="103" t="s">
        <v>1010</v>
      </c>
      <c r="D2" s="339"/>
      <c r="E2" s="339"/>
      <c r="F2" s="339"/>
      <c r="G2" s="339"/>
      <c r="H2" s="339"/>
      <c r="I2" s="339"/>
    </row>
    <row r="4" ht="15.75" customHeight="1">
      <c r="B4" s="26">
        <f>tartalom!B18</f>
        <v>0</v>
      </c>
    </row>
    <row r="5" spans="1:9" ht="15.75" customHeight="1">
      <c r="A5" s="26"/>
      <c r="B5" s="26"/>
      <c r="C5" s="26"/>
      <c r="D5" s="26"/>
      <c r="E5" s="26"/>
      <c r="F5" s="26"/>
      <c r="G5" s="26"/>
      <c r="H5" s="26"/>
      <c r="I5" s="26"/>
    </row>
    <row r="6" spans="1:3" ht="15.75" customHeight="1">
      <c r="A6" s="340" t="s">
        <v>1011</v>
      </c>
      <c r="B6" s="340"/>
      <c r="C6" s="340"/>
    </row>
    <row r="7" spans="1:3" ht="15.75" customHeight="1">
      <c r="A7" s="340"/>
      <c r="B7" s="340"/>
      <c r="C7" s="340"/>
    </row>
    <row r="8" spans="1:3" ht="15.75" customHeight="1">
      <c r="A8" s="340"/>
      <c r="B8" s="340"/>
      <c r="C8" s="340"/>
    </row>
    <row r="10" spans="2:3" ht="15.75" customHeight="1">
      <c r="B10" s="132" t="s">
        <v>1012</v>
      </c>
      <c r="C10" s="136" t="s">
        <v>1013</v>
      </c>
    </row>
    <row r="11" spans="2:3" ht="15.75" customHeight="1">
      <c r="B11" s="132" t="s">
        <v>1014</v>
      </c>
      <c r="C11" s="136" t="s">
        <v>1015</v>
      </c>
    </row>
    <row r="13" spans="1:3" ht="15.75" customHeight="1">
      <c r="A13" s="340" t="s">
        <v>1016</v>
      </c>
      <c r="B13" s="340"/>
      <c r="C13" s="340"/>
    </row>
  </sheetData>
  <sheetProtection selectLockedCells="1" selectUnlockedCells="1"/>
  <mergeCells count="2">
    <mergeCell ref="A6:C8"/>
    <mergeCell ref="A13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 topLeftCell="A1">
      <selection activeCell="A4" sqref="A4"/>
    </sheetView>
  </sheetViews>
  <sheetFormatPr defaultColWidth="9.140625" defaultRowHeight="12.75"/>
  <cols>
    <col min="1" max="1" width="4.00390625" style="56" customWidth="1"/>
    <col min="2" max="2" width="61.140625" style="1" customWidth="1"/>
    <col min="3" max="3" width="12.7109375" style="83" customWidth="1"/>
    <col min="4" max="13" width="12.7109375" style="119" customWidth="1"/>
    <col min="14" max="14" width="16.28125" style="119" customWidth="1"/>
    <col min="15" max="23" width="10.7109375" style="119" customWidth="1"/>
    <col min="24" max="24" width="12.7109375" style="1" customWidth="1"/>
    <col min="25" max="16384" width="9.140625" style="1" customWidth="1"/>
  </cols>
  <sheetData>
    <row r="1" spans="1:23" s="346" customFormat="1" ht="15.75" customHeight="1">
      <c r="A1" s="341" t="s">
        <v>1017</v>
      </c>
      <c r="B1" s="342" t="s">
        <v>731</v>
      </c>
      <c r="C1" s="342" t="s">
        <v>700</v>
      </c>
      <c r="D1" s="342"/>
      <c r="E1" s="342"/>
      <c r="F1" s="342" t="s">
        <v>714</v>
      </c>
      <c r="G1" s="342"/>
      <c r="H1" s="342"/>
      <c r="I1" s="343" t="s">
        <v>721</v>
      </c>
      <c r="J1" s="343"/>
      <c r="K1" s="343"/>
      <c r="L1" s="343" t="s">
        <v>1018</v>
      </c>
      <c r="M1" s="343"/>
      <c r="N1" s="344" t="s">
        <v>1019</v>
      </c>
      <c r="O1" s="345"/>
      <c r="P1" s="345"/>
      <c r="Q1" s="345"/>
      <c r="R1" s="345"/>
      <c r="S1" s="345"/>
      <c r="T1" s="345"/>
      <c r="U1" s="345"/>
      <c r="V1" s="345"/>
      <c r="W1" s="345"/>
    </row>
    <row r="2" spans="1:23" s="30" customFormat="1" ht="15.75">
      <c r="A2" s="341"/>
      <c r="B2" s="342"/>
      <c r="C2" s="343">
        <v>701015</v>
      </c>
      <c r="D2" s="343">
        <v>751153</v>
      </c>
      <c r="E2" s="344" t="s">
        <v>188</v>
      </c>
      <c r="F2" s="347">
        <v>552323</v>
      </c>
      <c r="G2" s="344">
        <v>924014</v>
      </c>
      <c r="H2" s="344" t="s">
        <v>188</v>
      </c>
      <c r="I2" s="344">
        <v>552312</v>
      </c>
      <c r="J2" s="348" t="s">
        <v>1020</v>
      </c>
      <c r="K2" s="344" t="s">
        <v>188</v>
      </c>
      <c r="L2" s="344">
        <v>921815</v>
      </c>
      <c r="M2" s="344" t="s">
        <v>188</v>
      </c>
      <c r="N2" s="344"/>
      <c r="O2" s="219"/>
      <c r="P2" s="219"/>
      <c r="Q2" s="219"/>
      <c r="R2" s="219"/>
      <c r="S2" s="219"/>
      <c r="T2" s="219"/>
      <c r="U2" s="219"/>
      <c r="V2" s="219"/>
      <c r="W2" s="219"/>
    </row>
    <row r="3" spans="1:24" ht="15.75">
      <c r="A3" s="349" t="s">
        <v>3</v>
      </c>
      <c r="B3" s="350" t="s">
        <v>114</v>
      </c>
      <c r="C3" s="351">
        <v>0</v>
      </c>
      <c r="D3" s="119">
        <v>200</v>
      </c>
      <c r="E3" s="352">
        <f>SUM(C3:D3)</f>
        <v>200</v>
      </c>
      <c r="F3" s="351">
        <v>0</v>
      </c>
      <c r="G3" s="119">
        <v>0</v>
      </c>
      <c r="H3" s="352">
        <f aca="true" t="shared" si="0" ref="H3:H33">SUM(F3:G3)</f>
        <v>0</v>
      </c>
      <c r="I3" s="351">
        <v>0</v>
      </c>
      <c r="J3" s="119">
        <v>0</v>
      </c>
      <c r="K3" s="352">
        <f aca="true" t="shared" si="1" ref="K3:K33">SUM(I3:J3)</f>
        <v>0</v>
      </c>
      <c r="L3" s="351">
        <v>0</v>
      </c>
      <c r="M3" s="352">
        <f aca="true" t="shared" si="2" ref="M3:M33">SUM(L3)</f>
        <v>0</v>
      </c>
      <c r="N3" s="353">
        <f aca="true" t="shared" si="3" ref="N3:N33">+E3+H3+K3+M3</f>
        <v>200</v>
      </c>
      <c r="X3" s="114"/>
    </row>
    <row r="4" spans="1:24" ht="15.75">
      <c r="A4" s="354" t="s">
        <v>7</v>
      </c>
      <c r="B4" s="355" t="s">
        <v>115</v>
      </c>
      <c r="C4" s="351">
        <v>0</v>
      </c>
      <c r="D4" s="119">
        <v>0</v>
      </c>
      <c r="E4" s="352">
        <f>SUM(C4:D4)</f>
        <v>0</v>
      </c>
      <c r="F4" s="351">
        <v>0</v>
      </c>
      <c r="G4" s="119">
        <v>0</v>
      </c>
      <c r="H4" s="352">
        <f t="shared" si="0"/>
        <v>0</v>
      </c>
      <c r="I4" s="351">
        <v>0</v>
      </c>
      <c r="J4" s="119">
        <v>0</v>
      </c>
      <c r="K4" s="352">
        <f t="shared" si="1"/>
        <v>0</v>
      </c>
      <c r="L4" s="351">
        <v>0</v>
      </c>
      <c r="M4" s="352">
        <f t="shared" si="2"/>
        <v>0</v>
      </c>
      <c r="N4" s="353">
        <f t="shared" si="3"/>
        <v>0</v>
      </c>
      <c r="X4" s="114"/>
    </row>
    <row r="5" spans="1:24" ht="15.75">
      <c r="A5" s="354" t="s">
        <v>9</v>
      </c>
      <c r="B5" s="355" t="s">
        <v>117</v>
      </c>
      <c r="C5" s="351">
        <v>0</v>
      </c>
      <c r="D5" s="119">
        <v>150</v>
      </c>
      <c r="E5" s="352">
        <f>SUM(C5:D5)</f>
        <v>150</v>
      </c>
      <c r="F5" s="351">
        <v>0</v>
      </c>
      <c r="G5" s="119">
        <v>0</v>
      </c>
      <c r="H5" s="352">
        <f t="shared" si="0"/>
        <v>0</v>
      </c>
      <c r="I5" s="351">
        <v>0</v>
      </c>
      <c r="J5" s="119">
        <v>0</v>
      </c>
      <c r="K5" s="352">
        <f t="shared" si="1"/>
        <v>0</v>
      </c>
      <c r="L5" s="351">
        <v>0</v>
      </c>
      <c r="M5" s="352">
        <f t="shared" si="2"/>
        <v>0</v>
      </c>
      <c r="N5" s="353">
        <f t="shared" si="3"/>
        <v>150</v>
      </c>
      <c r="X5" s="114"/>
    </row>
    <row r="6" spans="1:24" s="62" customFormat="1" ht="15.75">
      <c r="A6" s="356" t="s">
        <v>11</v>
      </c>
      <c r="B6" s="357" t="s">
        <v>118</v>
      </c>
      <c r="C6" s="358">
        <f>SUM(C3:C5)</f>
        <v>0</v>
      </c>
      <c r="D6" s="109">
        <f>SUM(D3:D5)</f>
        <v>350</v>
      </c>
      <c r="E6" s="359">
        <f>SUM(E3:E5)</f>
        <v>350</v>
      </c>
      <c r="F6" s="358">
        <f>SUM(F3:F5)</f>
        <v>0</v>
      </c>
      <c r="G6" s="109">
        <f>SUM(G3:G5)</f>
        <v>0</v>
      </c>
      <c r="H6" s="360">
        <f t="shared" si="0"/>
        <v>0</v>
      </c>
      <c r="I6" s="358">
        <f>SUM(I3:I5)</f>
        <v>0</v>
      </c>
      <c r="J6" s="109">
        <f>SUM(J3:J5)</f>
        <v>0</v>
      </c>
      <c r="K6" s="360">
        <f t="shared" si="1"/>
        <v>0</v>
      </c>
      <c r="L6" s="358">
        <f>SUM(L3:L5)</f>
        <v>0</v>
      </c>
      <c r="M6" s="360">
        <f t="shared" si="2"/>
        <v>0</v>
      </c>
      <c r="N6" s="361">
        <f t="shared" si="3"/>
        <v>350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ht="15.75">
      <c r="A7" s="354" t="s">
        <v>14</v>
      </c>
      <c r="B7" s="355" t="s">
        <v>119</v>
      </c>
      <c r="C7" s="351">
        <v>0</v>
      </c>
      <c r="D7" s="119">
        <v>0</v>
      </c>
      <c r="E7" s="352">
        <f aca="true" t="shared" si="4" ref="E7:E15">SUM(C7:D7)</f>
        <v>0</v>
      </c>
      <c r="F7" s="351">
        <v>0</v>
      </c>
      <c r="G7" s="119">
        <v>0</v>
      </c>
      <c r="H7" s="352">
        <f t="shared" si="0"/>
        <v>0</v>
      </c>
      <c r="I7" s="351">
        <v>0</v>
      </c>
      <c r="J7" s="119">
        <v>0</v>
      </c>
      <c r="K7" s="352">
        <f t="shared" si="1"/>
        <v>0</v>
      </c>
      <c r="L7" s="351">
        <v>0</v>
      </c>
      <c r="M7" s="352">
        <f t="shared" si="2"/>
        <v>0</v>
      </c>
      <c r="N7" s="353">
        <f t="shared" si="3"/>
        <v>0</v>
      </c>
      <c r="X7" s="114"/>
    </row>
    <row r="8" spans="1:24" ht="15.75">
      <c r="A8" s="354" t="s">
        <v>16</v>
      </c>
      <c r="B8" s="355" t="s">
        <v>120</v>
      </c>
      <c r="C8" s="351">
        <v>0</v>
      </c>
      <c r="D8" s="119">
        <v>100</v>
      </c>
      <c r="E8" s="352">
        <f t="shared" si="4"/>
        <v>100</v>
      </c>
      <c r="F8" s="351">
        <v>0</v>
      </c>
      <c r="G8" s="119">
        <v>0</v>
      </c>
      <c r="H8" s="352">
        <f t="shared" si="0"/>
        <v>0</v>
      </c>
      <c r="I8" s="351">
        <v>0</v>
      </c>
      <c r="J8" s="119">
        <v>0</v>
      </c>
      <c r="K8" s="352">
        <f t="shared" si="1"/>
        <v>0</v>
      </c>
      <c r="L8" s="351">
        <v>0</v>
      </c>
      <c r="M8" s="352">
        <f t="shared" si="2"/>
        <v>0</v>
      </c>
      <c r="N8" s="353">
        <f t="shared" si="3"/>
        <v>100</v>
      </c>
      <c r="X8" s="114"/>
    </row>
    <row r="9" spans="1:24" ht="15.75">
      <c r="A9" s="354" t="s">
        <v>48</v>
      </c>
      <c r="B9" s="355" t="s">
        <v>121</v>
      </c>
      <c r="C9" s="351">
        <v>0</v>
      </c>
      <c r="D9" s="119">
        <v>500</v>
      </c>
      <c r="E9" s="352">
        <f t="shared" si="4"/>
        <v>500</v>
      </c>
      <c r="F9" s="351">
        <v>0</v>
      </c>
      <c r="G9" s="119">
        <v>0</v>
      </c>
      <c r="H9" s="352">
        <f t="shared" si="0"/>
        <v>0</v>
      </c>
      <c r="I9" s="351">
        <v>0</v>
      </c>
      <c r="J9" s="119">
        <v>0</v>
      </c>
      <c r="K9" s="352">
        <f t="shared" si="1"/>
        <v>0</v>
      </c>
      <c r="L9" s="351">
        <v>0</v>
      </c>
      <c r="M9" s="352">
        <f t="shared" si="2"/>
        <v>0</v>
      </c>
      <c r="N9" s="353">
        <f t="shared" si="3"/>
        <v>500</v>
      </c>
      <c r="X9" s="114"/>
    </row>
    <row r="10" spans="1:24" ht="15.75">
      <c r="A10" s="354" t="s">
        <v>20</v>
      </c>
      <c r="B10" s="355" t="s">
        <v>122</v>
      </c>
      <c r="C10" s="351">
        <v>0</v>
      </c>
      <c r="D10" s="119">
        <v>0</v>
      </c>
      <c r="E10" s="352">
        <f t="shared" si="4"/>
        <v>0</v>
      </c>
      <c r="F10" s="351">
        <v>0</v>
      </c>
      <c r="G10" s="119">
        <v>0</v>
      </c>
      <c r="H10" s="352">
        <f t="shared" si="0"/>
        <v>0</v>
      </c>
      <c r="I10" s="351">
        <v>0</v>
      </c>
      <c r="J10" s="119">
        <v>0</v>
      </c>
      <c r="K10" s="352">
        <f t="shared" si="1"/>
        <v>0</v>
      </c>
      <c r="L10" s="351">
        <v>0</v>
      </c>
      <c r="M10" s="352">
        <f t="shared" si="2"/>
        <v>0</v>
      </c>
      <c r="N10" s="353">
        <f t="shared" si="3"/>
        <v>0</v>
      </c>
      <c r="X10" s="114"/>
    </row>
    <row r="11" spans="1:24" ht="15.75">
      <c r="A11" s="354" t="s">
        <v>22</v>
      </c>
      <c r="B11" s="355" t="s">
        <v>123</v>
      </c>
      <c r="C11" s="351">
        <v>450</v>
      </c>
      <c r="D11" s="119">
        <v>1800</v>
      </c>
      <c r="E11" s="352">
        <f t="shared" si="4"/>
        <v>2250</v>
      </c>
      <c r="F11" s="351">
        <v>350</v>
      </c>
      <c r="G11" s="119">
        <v>700</v>
      </c>
      <c r="H11" s="352">
        <f t="shared" si="0"/>
        <v>1050</v>
      </c>
      <c r="I11" s="351">
        <v>0</v>
      </c>
      <c r="J11" s="119">
        <v>0</v>
      </c>
      <c r="K11" s="352">
        <f t="shared" si="1"/>
        <v>0</v>
      </c>
      <c r="L11" s="351">
        <v>450</v>
      </c>
      <c r="M11" s="352">
        <f t="shared" si="2"/>
        <v>450</v>
      </c>
      <c r="N11" s="353">
        <f t="shared" si="3"/>
        <v>3750</v>
      </c>
      <c r="X11" s="114"/>
    </row>
    <row r="12" spans="1:24" ht="15.75">
      <c r="A12" s="354" t="s">
        <v>24</v>
      </c>
      <c r="B12" s="355" t="s">
        <v>124</v>
      </c>
      <c r="C12" s="351">
        <v>0</v>
      </c>
      <c r="D12" s="119">
        <v>0</v>
      </c>
      <c r="E12" s="352">
        <f t="shared" si="4"/>
        <v>0</v>
      </c>
      <c r="F12" s="351">
        <v>9150</v>
      </c>
      <c r="G12" s="119">
        <v>0</v>
      </c>
      <c r="H12" s="352">
        <f t="shared" si="0"/>
        <v>9150</v>
      </c>
      <c r="I12" s="351">
        <v>4500</v>
      </c>
      <c r="J12" s="119">
        <v>482</v>
      </c>
      <c r="K12" s="352">
        <f t="shared" si="1"/>
        <v>4982</v>
      </c>
      <c r="L12" s="351">
        <v>0</v>
      </c>
      <c r="M12" s="352">
        <f t="shared" si="2"/>
        <v>0</v>
      </c>
      <c r="N12" s="353">
        <f t="shared" si="3"/>
        <v>14132</v>
      </c>
      <c r="X12" s="114"/>
    </row>
    <row r="13" spans="1:24" ht="15.75">
      <c r="A13" s="354" t="s">
        <v>26</v>
      </c>
      <c r="B13" s="355" t="s">
        <v>125</v>
      </c>
      <c r="C13" s="351">
        <v>0</v>
      </c>
      <c r="D13" s="119">
        <v>1650</v>
      </c>
      <c r="E13" s="352">
        <f t="shared" si="4"/>
        <v>1650</v>
      </c>
      <c r="F13" s="351">
        <v>0</v>
      </c>
      <c r="G13" s="119">
        <v>0</v>
      </c>
      <c r="H13" s="352">
        <f t="shared" si="0"/>
        <v>0</v>
      </c>
      <c r="I13" s="351">
        <v>0</v>
      </c>
      <c r="J13" s="119">
        <v>0</v>
      </c>
      <c r="K13" s="352">
        <f t="shared" si="1"/>
        <v>0</v>
      </c>
      <c r="L13" s="351">
        <v>0</v>
      </c>
      <c r="M13" s="352">
        <f t="shared" si="2"/>
        <v>0</v>
      </c>
      <c r="N13" s="353">
        <f t="shared" si="3"/>
        <v>1650</v>
      </c>
      <c r="X13" s="114"/>
    </row>
    <row r="14" spans="1:24" ht="15.75">
      <c r="A14" s="354" t="s">
        <v>28</v>
      </c>
      <c r="B14" s="355" t="s">
        <v>126</v>
      </c>
      <c r="C14" s="351">
        <v>0</v>
      </c>
      <c r="D14" s="119">
        <v>400</v>
      </c>
      <c r="E14" s="352">
        <f t="shared" si="4"/>
        <v>400</v>
      </c>
      <c r="F14" s="351">
        <v>0</v>
      </c>
      <c r="G14" s="119">
        <v>0</v>
      </c>
      <c r="H14" s="352">
        <f t="shared" si="0"/>
        <v>0</v>
      </c>
      <c r="I14" s="351">
        <v>0</v>
      </c>
      <c r="J14" s="119">
        <v>0</v>
      </c>
      <c r="K14" s="352">
        <f t="shared" si="1"/>
        <v>0</v>
      </c>
      <c r="L14" s="351">
        <v>0</v>
      </c>
      <c r="M14" s="352">
        <f t="shared" si="2"/>
        <v>0</v>
      </c>
      <c r="N14" s="353">
        <f t="shared" si="3"/>
        <v>400</v>
      </c>
      <c r="X14" s="114"/>
    </row>
    <row r="15" spans="1:24" ht="15.75">
      <c r="A15" s="354" t="s">
        <v>30</v>
      </c>
      <c r="B15" s="355" t="s">
        <v>127</v>
      </c>
      <c r="C15" s="351">
        <v>0</v>
      </c>
      <c r="D15" s="119">
        <v>0</v>
      </c>
      <c r="E15" s="352">
        <f t="shared" si="4"/>
        <v>0</v>
      </c>
      <c r="F15" s="351">
        <v>0</v>
      </c>
      <c r="G15" s="119">
        <v>0</v>
      </c>
      <c r="H15" s="352">
        <f t="shared" si="0"/>
        <v>0</v>
      </c>
      <c r="I15" s="351"/>
      <c r="J15" s="119">
        <v>0</v>
      </c>
      <c r="K15" s="352">
        <f t="shared" si="1"/>
        <v>0</v>
      </c>
      <c r="L15" s="351">
        <v>0</v>
      </c>
      <c r="M15" s="352">
        <f t="shared" si="2"/>
        <v>0</v>
      </c>
      <c r="N15" s="353">
        <f t="shared" si="3"/>
        <v>0</v>
      </c>
      <c r="X15" s="114"/>
    </row>
    <row r="16" spans="1:24" s="62" customFormat="1" ht="15.75">
      <c r="A16" s="356" t="s">
        <v>32</v>
      </c>
      <c r="B16" s="357" t="s">
        <v>128</v>
      </c>
      <c r="C16" s="358">
        <f>SUM(C7:C15)</f>
        <v>450</v>
      </c>
      <c r="D16" s="109">
        <f>SUM(D7:D15)</f>
        <v>4450</v>
      </c>
      <c r="E16" s="359">
        <f>SUM(E7:E15)</f>
        <v>4900</v>
      </c>
      <c r="F16" s="358">
        <f>SUM(F7:F15)</f>
        <v>9500</v>
      </c>
      <c r="G16" s="109">
        <f>SUM(G7:G15)</f>
        <v>700</v>
      </c>
      <c r="H16" s="360">
        <f t="shared" si="0"/>
        <v>10200</v>
      </c>
      <c r="I16" s="358">
        <f>SUM(I7:I15)</f>
        <v>4500</v>
      </c>
      <c r="J16" s="109">
        <f>SUM(J7:J15)</f>
        <v>482</v>
      </c>
      <c r="K16" s="360">
        <f t="shared" si="1"/>
        <v>4982</v>
      </c>
      <c r="L16" s="358">
        <f>SUM(L7:L15)</f>
        <v>450</v>
      </c>
      <c r="M16" s="360">
        <f t="shared" si="2"/>
        <v>450</v>
      </c>
      <c r="N16" s="361">
        <f t="shared" si="3"/>
        <v>20532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18"/>
    </row>
    <row r="17" spans="1:24" ht="15.75">
      <c r="A17" s="354" t="s">
        <v>57</v>
      </c>
      <c r="B17" s="355" t="s">
        <v>129</v>
      </c>
      <c r="C17" s="351">
        <v>0</v>
      </c>
      <c r="D17" s="119">
        <v>1100</v>
      </c>
      <c r="E17" s="352">
        <f>SUM(C17:D17)</f>
        <v>1100</v>
      </c>
      <c r="F17" s="351">
        <v>0</v>
      </c>
      <c r="G17" s="119">
        <v>0</v>
      </c>
      <c r="H17" s="352">
        <f t="shared" si="0"/>
        <v>0</v>
      </c>
      <c r="I17" s="351">
        <v>0</v>
      </c>
      <c r="J17" s="119">
        <v>0</v>
      </c>
      <c r="K17" s="352">
        <f t="shared" si="1"/>
        <v>0</v>
      </c>
      <c r="L17" s="351">
        <v>0</v>
      </c>
      <c r="M17" s="352">
        <f t="shared" si="2"/>
        <v>0</v>
      </c>
      <c r="N17" s="353">
        <f t="shared" si="3"/>
        <v>1100</v>
      </c>
      <c r="X17" s="114"/>
    </row>
    <row r="18" spans="1:24" ht="15.75">
      <c r="A18" s="354" t="s">
        <v>59</v>
      </c>
      <c r="B18" s="355" t="s">
        <v>251</v>
      </c>
      <c r="C18" s="351">
        <v>0</v>
      </c>
      <c r="D18" s="119">
        <v>0</v>
      </c>
      <c r="E18" s="352">
        <f>SUM(C18:D18)</f>
        <v>0</v>
      </c>
      <c r="F18" s="351">
        <v>0</v>
      </c>
      <c r="G18" s="119">
        <v>0</v>
      </c>
      <c r="H18" s="352">
        <f t="shared" si="0"/>
        <v>0</v>
      </c>
      <c r="I18" s="351">
        <v>0</v>
      </c>
      <c r="J18" s="119">
        <v>0</v>
      </c>
      <c r="K18" s="352">
        <f t="shared" si="1"/>
        <v>0</v>
      </c>
      <c r="L18" s="351">
        <v>0</v>
      </c>
      <c r="M18" s="352">
        <f t="shared" si="2"/>
        <v>0</v>
      </c>
      <c r="N18" s="353">
        <f t="shared" si="3"/>
        <v>0</v>
      </c>
      <c r="X18" s="114"/>
    </row>
    <row r="19" spans="1:24" ht="15.75">
      <c r="A19" s="354" t="s">
        <v>61</v>
      </c>
      <c r="B19" s="355" t="s">
        <v>130</v>
      </c>
      <c r="C19" s="351">
        <v>0</v>
      </c>
      <c r="D19" s="119">
        <v>550</v>
      </c>
      <c r="E19" s="352">
        <f>SUM(C19:D19)</f>
        <v>550</v>
      </c>
      <c r="F19" s="351">
        <v>1830</v>
      </c>
      <c r="G19" s="119">
        <v>0</v>
      </c>
      <c r="H19" s="352">
        <f t="shared" si="0"/>
        <v>1830</v>
      </c>
      <c r="I19" s="351">
        <v>900</v>
      </c>
      <c r="J19" s="119">
        <v>96</v>
      </c>
      <c r="K19" s="352">
        <f t="shared" si="1"/>
        <v>996</v>
      </c>
      <c r="L19" s="351">
        <v>90</v>
      </c>
      <c r="M19" s="352">
        <f t="shared" si="2"/>
        <v>90</v>
      </c>
      <c r="N19" s="353">
        <f t="shared" si="3"/>
        <v>3466</v>
      </c>
      <c r="X19" s="114"/>
    </row>
    <row r="20" spans="1:24" ht="15.75">
      <c r="A20" s="354" t="s">
        <v>63</v>
      </c>
      <c r="B20" s="355" t="s">
        <v>252</v>
      </c>
      <c r="C20" s="351">
        <v>0</v>
      </c>
      <c r="D20" s="119">
        <v>0</v>
      </c>
      <c r="E20" s="352">
        <f>SUM(C20:D20)</f>
        <v>0</v>
      </c>
      <c r="F20" s="351">
        <v>0</v>
      </c>
      <c r="G20" s="119">
        <v>0</v>
      </c>
      <c r="H20" s="352">
        <f t="shared" si="0"/>
        <v>0</v>
      </c>
      <c r="I20" s="351">
        <v>0</v>
      </c>
      <c r="J20" s="119">
        <v>0</v>
      </c>
      <c r="K20" s="352">
        <f t="shared" si="1"/>
        <v>0</v>
      </c>
      <c r="L20" s="351">
        <v>0</v>
      </c>
      <c r="M20" s="352">
        <f t="shared" si="2"/>
        <v>0</v>
      </c>
      <c r="N20" s="353">
        <f t="shared" si="3"/>
        <v>0</v>
      </c>
      <c r="X20" s="114"/>
    </row>
    <row r="21" spans="1:24" s="62" customFormat="1" ht="15.75">
      <c r="A21" s="356" t="s">
        <v>65</v>
      </c>
      <c r="B21" s="357" t="s">
        <v>1021</v>
      </c>
      <c r="C21" s="358">
        <f>SUM(C17:C20)</f>
        <v>0</v>
      </c>
      <c r="D21" s="109">
        <f>SUM(D17:D20)</f>
        <v>1650</v>
      </c>
      <c r="E21" s="359">
        <f>SUM(E17:E20)</f>
        <v>1650</v>
      </c>
      <c r="F21" s="358">
        <f>SUM(F17:F20)</f>
        <v>1830</v>
      </c>
      <c r="G21" s="109">
        <f>SUM(G17:G20)</f>
        <v>0</v>
      </c>
      <c r="H21" s="360">
        <f t="shared" si="0"/>
        <v>1830</v>
      </c>
      <c r="I21" s="358">
        <f>SUM(I17:I20)</f>
        <v>900</v>
      </c>
      <c r="J21" s="109">
        <f>SUM(J17:J20)</f>
        <v>96</v>
      </c>
      <c r="K21" s="360">
        <f t="shared" si="1"/>
        <v>996</v>
      </c>
      <c r="L21" s="358">
        <f>SUM(L17:L20)</f>
        <v>90</v>
      </c>
      <c r="M21" s="360">
        <f t="shared" si="2"/>
        <v>90</v>
      </c>
      <c r="N21" s="361">
        <f t="shared" si="3"/>
        <v>4566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18"/>
    </row>
    <row r="22" spans="1:24" ht="31.5">
      <c r="A22" s="354" t="s">
        <v>67</v>
      </c>
      <c r="B22" s="362" t="s">
        <v>132</v>
      </c>
      <c r="C22" s="351">
        <v>0</v>
      </c>
      <c r="D22" s="119">
        <v>700</v>
      </c>
      <c r="E22" s="352">
        <f>SUM(C22:D22)</f>
        <v>700</v>
      </c>
      <c r="F22" s="351">
        <v>0</v>
      </c>
      <c r="G22" s="119">
        <v>0</v>
      </c>
      <c r="H22" s="352">
        <f t="shared" si="0"/>
        <v>0</v>
      </c>
      <c r="I22" s="351">
        <v>0</v>
      </c>
      <c r="J22" s="119">
        <v>0</v>
      </c>
      <c r="K22" s="352">
        <f t="shared" si="1"/>
        <v>0</v>
      </c>
      <c r="L22" s="351">
        <v>0</v>
      </c>
      <c r="M22" s="352">
        <f t="shared" si="2"/>
        <v>0</v>
      </c>
      <c r="N22" s="353">
        <f t="shared" si="3"/>
        <v>700</v>
      </c>
      <c r="X22" s="114"/>
    </row>
    <row r="23" spans="1:24" ht="15.75">
      <c r="A23" s="354" t="s">
        <v>69</v>
      </c>
      <c r="B23" s="355" t="s">
        <v>133</v>
      </c>
      <c r="C23" s="351">
        <v>0</v>
      </c>
      <c r="D23" s="119">
        <v>0</v>
      </c>
      <c r="E23" s="352">
        <f>SUM(C23:D23)</f>
        <v>0</v>
      </c>
      <c r="F23" s="351">
        <v>0</v>
      </c>
      <c r="G23" s="119">
        <v>0</v>
      </c>
      <c r="H23" s="352">
        <f t="shared" si="0"/>
        <v>0</v>
      </c>
      <c r="I23" s="351">
        <v>0</v>
      </c>
      <c r="J23" s="119">
        <v>0</v>
      </c>
      <c r="K23" s="352">
        <f t="shared" si="1"/>
        <v>0</v>
      </c>
      <c r="L23" s="351">
        <v>0</v>
      </c>
      <c r="M23" s="352">
        <f t="shared" si="2"/>
        <v>0</v>
      </c>
      <c r="N23" s="353">
        <f t="shared" si="3"/>
        <v>0</v>
      </c>
      <c r="X23" s="114"/>
    </row>
    <row r="24" spans="1:24" ht="15.75">
      <c r="A24" s="354" t="s">
        <v>71</v>
      </c>
      <c r="B24" s="355" t="s">
        <v>134</v>
      </c>
      <c r="C24" s="351">
        <v>0</v>
      </c>
      <c r="D24" s="119">
        <v>0</v>
      </c>
      <c r="E24" s="352">
        <f>SUM(C24:D24)</f>
        <v>0</v>
      </c>
      <c r="F24" s="351">
        <v>0</v>
      </c>
      <c r="G24" s="119">
        <v>0</v>
      </c>
      <c r="H24" s="352">
        <f t="shared" si="0"/>
        <v>0</v>
      </c>
      <c r="I24" s="351">
        <v>0</v>
      </c>
      <c r="J24" s="119">
        <v>0</v>
      </c>
      <c r="K24" s="352">
        <f t="shared" si="1"/>
        <v>0</v>
      </c>
      <c r="L24" s="351">
        <v>0</v>
      </c>
      <c r="M24" s="352">
        <f t="shared" si="2"/>
        <v>0</v>
      </c>
      <c r="N24" s="353">
        <f t="shared" si="3"/>
        <v>0</v>
      </c>
      <c r="X24" s="114"/>
    </row>
    <row r="25" spans="1:24" s="62" customFormat="1" ht="15.75">
      <c r="A25" s="356" t="s">
        <v>73</v>
      </c>
      <c r="B25" s="357" t="s">
        <v>1022</v>
      </c>
      <c r="C25" s="358">
        <f>SUM(C22:C24)</f>
        <v>0</v>
      </c>
      <c r="D25" s="109">
        <f>SUM(D22:D24)</f>
        <v>700</v>
      </c>
      <c r="E25" s="359">
        <f>SUM(E22:E24)</f>
        <v>700</v>
      </c>
      <c r="F25" s="358">
        <f>SUM(F22:F24)</f>
        <v>0</v>
      </c>
      <c r="G25" s="109">
        <f>SUM(G22:G24)</f>
        <v>0</v>
      </c>
      <c r="H25" s="360">
        <f t="shared" si="0"/>
        <v>0</v>
      </c>
      <c r="I25" s="358">
        <f>SUM(I22:I24)</f>
        <v>0</v>
      </c>
      <c r="J25" s="109">
        <f>SUM(J22:J24)</f>
        <v>0</v>
      </c>
      <c r="K25" s="360">
        <f t="shared" si="1"/>
        <v>0</v>
      </c>
      <c r="L25" s="358">
        <f>SUM(L22:L24)</f>
        <v>0</v>
      </c>
      <c r="M25" s="360">
        <f t="shared" si="2"/>
        <v>0</v>
      </c>
      <c r="N25" s="361">
        <f t="shared" si="3"/>
        <v>700</v>
      </c>
      <c r="O25" s="109"/>
      <c r="P25" s="109"/>
      <c r="Q25" s="109"/>
      <c r="R25" s="109"/>
      <c r="S25" s="109"/>
      <c r="T25" s="109"/>
      <c r="U25" s="109"/>
      <c r="V25" s="109"/>
      <c r="W25" s="109"/>
      <c r="X25" s="118"/>
    </row>
    <row r="26" spans="1:24" ht="15.75">
      <c r="A26" s="354" t="s">
        <v>75</v>
      </c>
      <c r="B26" s="355" t="s">
        <v>198</v>
      </c>
      <c r="C26" s="351">
        <v>0</v>
      </c>
      <c r="D26" s="119">
        <v>0</v>
      </c>
      <c r="E26" s="352">
        <f aca="true" t="shared" si="5" ref="E26:E31">SUM(C26:D26)</f>
        <v>0</v>
      </c>
      <c r="F26" s="351">
        <v>0</v>
      </c>
      <c r="G26" s="119">
        <v>0</v>
      </c>
      <c r="H26" s="352">
        <f t="shared" si="0"/>
        <v>0</v>
      </c>
      <c r="I26" s="351">
        <v>0</v>
      </c>
      <c r="J26" s="119">
        <v>0</v>
      </c>
      <c r="K26" s="352">
        <f t="shared" si="1"/>
        <v>0</v>
      </c>
      <c r="L26" s="351">
        <v>0</v>
      </c>
      <c r="M26" s="352">
        <f t="shared" si="2"/>
        <v>0</v>
      </c>
      <c r="N26" s="353">
        <f t="shared" si="3"/>
        <v>0</v>
      </c>
      <c r="X26" s="114"/>
    </row>
    <row r="27" spans="1:24" ht="15.75">
      <c r="A27" s="354" t="s">
        <v>77</v>
      </c>
      <c r="B27" s="355" t="s">
        <v>199</v>
      </c>
      <c r="C27" s="351">
        <v>0</v>
      </c>
      <c r="D27" s="119">
        <v>0</v>
      </c>
      <c r="E27" s="352">
        <f t="shared" si="5"/>
        <v>0</v>
      </c>
      <c r="F27" s="351">
        <v>0</v>
      </c>
      <c r="G27" s="119">
        <v>0</v>
      </c>
      <c r="H27" s="352">
        <f t="shared" si="0"/>
        <v>0</v>
      </c>
      <c r="I27" s="351">
        <v>0</v>
      </c>
      <c r="J27" s="119">
        <v>0</v>
      </c>
      <c r="K27" s="352">
        <f t="shared" si="1"/>
        <v>0</v>
      </c>
      <c r="L27" s="351">
        <v>0</v>
      </c>
      <c r="M27" s="352">
        <f t="shared" si="2"/>
        <v>0</v>
      </c>
      <c r="N27" s="353">
        <f t="shared" si="3"/>
        <v>0</v>
      </c>
      <c r="X27" s="114"/>
    </row>
    <row r="28" spans="1:24" ht="15.75">
      <c r="A28" s="354" t="s">
        <v>79</v>
      </c>
      <c r="B28" s="355" t="s">
        <v>200</v>
      </c>
      <c r="C28" s="351">
        <v>0</v>
      </c>
      <c r="D28" s="119">
        <v>0</v>
      </c>
      <c r="E28" s="352">
        <f t="shared" si="5"/>
        <v>0</v>
      </c>
      <c r="F28" s="351">
        <v>0</v>
      </c>
      <c r="G28" s="119">
        <v>0</v>
      </c>
      <c r="H28" s="352">
        <f t="shared" si="0"/>
        <v>0</v>
      </c>
      <c r="I28" s="351">
        <v>0</v>
      </c>
      <c r="J28" s="119">
        <v>0</v>
      </c>
      <c r="K28" s="352">
        <f t="shared" si="1"/>
        <v>0</v>
      </c>
      <c r="L28" s="351">
        <v>0</v>
      </c>
      <c r="M28" s="352">
        <f t="shared" si="2"/>
        <v>0</v>
      </c>
      <c r="N28" s="353">
        <f t="shared" si="3"/>
        <v>0</v>
      </c>
      <c r="X28" s="114"/>
    </row>
    <row r="29" spans="1:24" ht="15.75">
      <c r="A29" s="354" t="s">
        <v>81</v>
      </c>
      <c r="B29" s="355" t="s">
        <v>201</v>
      </c>
      <c r="C29" s="363">
        <v>0</v>
      </c>
      <c r="D29" s="83">
        <v>0</v>
      </c>
      <c r="E29" s="352">
        <f t="shared" si="5"/>
        <v>0</v>
      </c>
      <c r="F29" s="351">
        <v>0</v>
      </c>
      <c r="G29" s="83">
        <v>0</v>
      </c>
      <c r="H29" s="352">
        <f t="shared" si="0"/>
        <v>0</v>
      </c>
      <c r="I29" s="363">
        <v>0</v>
      </c>
      <c r="J29" s="83">
        <v>0</v>
      </c>
      <c r="K29" s="352">
        <f t="shared" si="1"/>
        <v>0</v>
      </c>
      <c r="L29" s="363">
        <v>0</v>
      </c>
      <c r="M29" s="352">
        <f t="shared" si="2"/>
        <v>0</v>
      </c>
      <c r="N29" s="353">
        <f t="shared" si="3"/>
        <v>0</v>
      </c>
      <c r="O29" s="83"/>
      <c r="P29" s="83"/>
      <c r="Q29" s="83"/>
      <c r="R29" s="83"/>
      <c r="S29" s="83"/>
      <c r="T29" s="83"/>
      <c r="U29" s="83"/>
      <c r="V29" s="83"/>
      <c r="W29" s="83"/>
      <c r="X29" s="114"/>
    </row>
    <row r="30" spans="1:24" ht="15.75">
      <c r="A30" s="354" t="s">
        <v>83</v>
      </c>
      <c r="B30" s="355" t="s">
        <v>202</v>
      </c>
      <c r="C30" s="363">
        <v>0</v>
      </c>
      <c r="D30" s="83">
        <v>0</v>
      </c>
      <c r="E30" s="352">
        <f t="shared" si="5"/>
        <v>0</v>
      </c>
      <c r="F30" s="351">
        <v>0</v>
      </c>
      <c r="G30" s="83">
        <v>0</v>
      </c>
      <c r="H30" s="352">
        <f t="shared" si="0"/>
        <v>0</v>
      </c>
      <c r="I30" s="363">
        <v>0</v>
      </c>
      <c r="J30" s="83">
        <v>0</v>
      </c>
      <c r="K30" s="352">
        <f t="shared" si="1"/>
        <v>0</v>
      </c>
      <c r="L30" s="363">
        <v>0</v>
      </c>
      <c r="M30" s="352">
        <f t="shared" si="2"/>
        <v>0</v>
      </c>
      <c r="N30" s="353">
        <f t="shared" si="3"/>
        <v>0</v>
      </c>
      <c r="O30" s="83"/>
      <c r="P30" s="83"/>
      <c r="Q30" s="83"/>
      <c r="R30" s="83"/>
      <c r="S30" s="83"/>
      <c r="T30" s="83"/>
      <c r="U30" s="83"/>
      <c r="V30" s="83"/>
      <c r="W30" s="83"/>
      <c r="X30" s="114"/>
    </row>
    <row r="31" spans="1:24" ht="31.5">
      <c r="A31" s="354" t="s">
        <v>85</v>
      </c>
      <c r="B31" s="362" t="s">
        <v>203</v>
      </c>
      <c r="C31" s="351">
        <v>0</v>
      </c>
      <c r="D31" s="119">
        <v>0</v>
      </c>
      <c r="E31" s="352">
        <f t="shared" si="5"/>
        <v>0</v>
      </c>
      <c r="F31" s="351">
        <v>0</v>
      </c>
      <c r="G31" s="119">
        <v>0</v>
      </c>
      <c r="H31" s="352">
        <f t="shared" si="0"/>
        <v>0</v>
      </c>
      <c r="I31" s="351">
        <v>0</v>
      </c>
      <c r="J31" s="119">
        <v>0</v>
      </c>
      <c r="K31" s="352">
        <f t="shared" si="1"/>
        <v>0</v>
      </c>
      <c r="L31" s="351">
        <v>0</v>
      </c>
      <c r="M31" s="352">
        <f t="shared" si="2"/>
        <v>0</v>
      </c>
      <c r="N31" s="353">
        <f t="shared" si="3"/>
        <v>0</v>
      </c>
      <c r="X31" s="114"/>
    </row>
    <row r="32" spans="1:24" s="62" customFormat="1" ht="31.5">
      <c r="A32" s="356" t="s">
        <v>87</v>
      </c>
      <c r="B32" s="364" t="s">
        <v>1023</v>
      </c>
      <c r="C32" s="358">
        <f>SUM(C26:C31)</f>
        <v>0</v>
      </c>
      <c r="D32" s="109">
        <f>SUM(D26:D31)</f>
        <v>0</v>
      </c>
      <c r="E32" s="359">
        <f>SUM(E26:E31)</f>
        <v>0</v>
      </c>
      <c r="F32" s="358">
        <f>SUM(F26:F31)</f>
        <v>0</v>
      </c>
      <c r="G32" s="109">
        <f>SUM(G26:G31)</f>
        <v>0</v>
      </c>
      <c r="H32" s="360">
        <f t="shared" si="0"/>
        <v>0</v>
      </c>
      <c r="I32" s="358">
        <f>SUM(I26:I31)</f>
        <v>0</v>
      </c>
      <c r="J32" s="109">
        <f>SUM(J26:J31)</f>
        <v>0</v>
      </c>
      <c r="K32" s="360">
        <f t="shared" si="1"/>
        <v>0</v>
      </c>
      <c r="L32" s="358">
        <f>SUM(L26:L31)</f>
        <v>0</v>
      </c>
      <c r="M32" s="360">
        <f t="shared" si="2"/>
        <v>0</v>
      </c>
      <c r="N32" s="361">
        <f t="shared" si="3"/>
        <v>0</v>
      </c>
      <c r="O32" s="109"/>
      <c r="P32" s="109"/>
      <c r="Q32" s="109"/>
      <c r="R32" s="109"/>
      <c r="S32" s="109"/>
      <c r="T32" s="109"/>
      <c r="U32" s="109"/>
      <c r="V32" s="109"/>
      <c r="W32" s="109"/>
      <c r="X32" s="118"/>
    </row>
    <row r="33" spans="1:24" s="62" customFormat="1" ht="31.5">
      <c r="A33" s="365" t="s">
        <v>89</v>
      </c>
      <c r="B33" s="366" t="s">
        <v>1024</v>
      </c>
      <c r="C33" s="367">
        <f>+C6+C16+C21+C25+C32</f>
        <v>450</v>
      </c>
      <c r="D33" s="112">
        <f>+D6+D16+D21+D25+D32</f>
        <v>7150</v>
      </c>
      <c r="E33" s="368">
        <f>+E6+E16+E21+E25+E32</f>
        <v>7600</v>
      </c>
      <c r="F33" s="367">
        <f>+F6+F16+F21+F25+F32</f>
        <v>11330</v>
      </c>
      <c r="G33" s="112">
        <f>+G6+G16+G21+G25+G32</f>
        <v>700</v>
      </c>
      <c r="H33" s="369">
        <f t="shared" si="0"/>
        <v>12030</v>
      </c>
      <c r="I33" s="367">
        <f>+I6+I16+I21+I25+I32</f>
        <v>5400</v>
      </c>
      <c r="J33" s="112">
        <f>+J6+J16+J21+J25+J32</f>
        <v>578</v>
      </c>
      <c r="K33" s="369">
        <f t="shared" si="1"/>
        <v>5978</v>
      </c>
      <c r="L33" s="367">
        <f>+L6+L16+L21+L25+L32</f>
        <v>540</v>
      </c>
      <c r="M33" s="369">
        <f t="shared" si="2"/>
        <v>540</v>
      </c>
      <c r="N33" s="370">
        <f t="shared" si="3"/>
        <v>26148</v>
      </c>
      <c r="O33" s="109"/>
      <c r="P33" s="109"/>
      <c r="Q33" s="109"/>
      <c r="R33" s="109"/>
      <c r="S33" s="109"/>
      <c r="T33" s="109"/>
      <c r="U33" s="109"/>
      <c r="V33" s="109"/>
      <c r="W33" s="109"/>
      <c r="X33" s="118"/>
    </row>
    <row r="35" spans="2:14" ht="15.75" hidden="1">
      <c r="B35" s="1" t="s">
        <v>358</v>
      </c>
      <c r="C35" s="119">
        <f aca="true" t="shared" si="6" ref="C35:N35">+C6+C16+C17+C19+C25</f>
        <v>450</v>
      </c>
      <c r="D35" s="119">
        <f t="shared" si="6"/>
        <v>7150</v>
      </c>
      <c r="E35" s="120">
        <f t="shared" si="6"/>
        <v>7600</v>
      </c>
      <c r="F35" s="119">
        <f t="shared" si="6"/>
        <v>11330</v>
      </c>
      <c r="G35" s="119">
        <f t="shared" si="6"/>
        <v>700</v>
      </c>
      <c r="H35" s="120">
        <f t="shared" si="6"/>
        <v>12030</v>
      </c>
      <c r="I35" s="119">
        <f t="shared" si="6"/>
        <v>5400</v>
      </c>
      <c r="J35" s="119">
        <f t="shared" si="6"/>
        <v>578</v>
      </c>
      <c r="K35" s="120">
        <f t="shared" si="6"/>
        <v>5978</v>
      </c>
      <c r="L35" s="119">
        <f t="shared" si="6"/>
        <v>540</v>
      </c>
      <c r="M35" s="120">
        <f t="shared" si="6"/>
        <v>540</v>
      </c>
      <c r="N35" s="120">
        <f t="shared" si="6"/>
        <v>26148</v>
      </c>
    </row>
  </sheetData>
  <sheetProtection selectLockedCells="1" selectUnlockedCells="1"/>
  <mergeCells count="7">
    <mergeCell ref="A1:A2"/>
    <mergeCell ref="B1:B2"/>
    <mergeCell ref="C1:E1"/>
    <mergeCell ref="F1:H1"/>
    <mergeCell ref="I1:K1"/>
    <mergeCell ref="L1:M1"/>
    <mergeCell ref="N1:N2"/>
  </mergeCells>
  <printOptions horizontalCentered="1"/>
  <pageMargins left="0.19652777777777777" right="0.19652777777777777" top="0.7875" bottom="0.7875" header="0.5118055555555555" footer="0.5118055555555555"/>
  <pageSetup fitToHeight="1" fitToWidth="1" horizontalDpi="300" verticalDpi="300" orientation="landscape" paperSize="9"/>
  <headerFooter alignWithMargins="0">
    <oddFooter>&amp;C07 Működési bevételek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workbookViewId="0" topLeftCell="A4">
      <selection activeCell="A4" sqref="A4"/>
    </sheetView>
  </sheetViews>
  <sheetFormatPr defaultColWidth="9.140625" defaultRowHeight="12.75"/>
  <cols>
    <col min="1" max="1" width="4.00390625" style="56" customWidth="1"/>
    <col min="2" max="2" width="61.140625" style="1" customWidth="1"/>
    <col min="3" max="3" width="12.7109375" style="119" customWidth="1"/>
    <col min="4" max="5" width="0" style="119" hidden="1" customWidth="1"/>
    <col min="6" max="6" width="12.7109375" style="119" customWidth="1"/>
    <col min="7" max="22" width="0" style="1" hidden="1" customWidth="1"/>
    <col min="23" max="23" width="14.8515625" style="1" customWidth="1"/>
    <col min="24" max="16384" width="9.140625" style="1" customWidth="1"/>
  </cols>
  <sheetData>
    <row r="1" spans="1:22" s="372" customFormat="1" ht="15.75">
      <c r="A1" s="157"/>
      <c r="B1" s="157"/>
      <c r="C1" s="119"/>
      <c r="D1" s="119"/>
      <c r="E1" s="83"/>
      <c r="F1" s="83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3" ht="31.5">
      <c r="A2" s="373" t="s">
        <v>1025</v>
      </c>
      <c r="B2" s="374" t="s">
        <v>731</v>
      </c>
      <c r="C2" s="206" t="s">
        <v>1026</v>
      </c>
      <c r="D2" s="206" t="s">
        <v>1027</v>
      </c>
      <c r="E2" s="206">
        <v>751153</v>
      </c>
      <c r="F2" s="206">
        <v>751845</v>
      </c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47" t="s">
        <v>1019</v>
      </c>
    </row>
    <row r="3" spans="1:23" ht="15.75">
      <c r="A3" s="226" t="s">
        <v>3</v>
      </c>
      <c r="B3" s="375" t="s">
        <v>236</v>
      </c>
      <c r="C3" s="215"/>
      <c r="D3" s="215"/>
      <c r="E3" s="215"/>
      <c r="F3" s="215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>
        <f aca="true" t="shared" si="0" ref="W3:W10">SUM(C3:V3)</f>
        <v>0</v>
      </c>
    </row>
    <row r="4" spans="1:23" ht="15.75">
      <c r="A4" s="226" t="s">
        <v>7</v>
      </c>
      <c r="B4" s="375" t="s">
        <v>237</v>
      </c>
      <c r="C4" s="215"/>
      <c r="D4" s="215"/>
      <c r="E4" s="215"/>
      <c r="F4" s="215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>
        <f t="shared" si="0"/>
        <v>0</v>
      </c>
    </row>
    <row r="5" spans="1:23" ht="15.75">
      <c r="A5" s="226" t="s">
        <v>9</v>
      </c>
      <c r="B5" s="375" t="s">
        <v>238</v>
      </c>
      <c r="C5" s="215"/>
      <c r="D5" s="215"/>
      <c r="E5" s="215"/>
      <c r="F5" s="215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>
        <f t="shared" si="0"/>
        <v>0</v>
      </c>
    </row>
    <row r="6" spans="1:23" ht="15.75">
      <c r="A6" s="226" t="s">
        <v>11</v>
      </c>
      <c r="B6" s="375" t="s">
        <v>239</v>
      </c>
      <c r="C6" s="215"/>
      <c r="D6" s="215"/>
      <c r="E6" s="215"/>
      <c r="F6" s="215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>
        <f t="shared" si="0"/>
        <v>0</v>
      </c>
    </row>
    <row r="7" spans="1:23" ht="15.75">
      <c r="A7" s="226" t="s">
        <v>14</v>
      </c>
      <c r="B7" s="375" t="s">
        <v>240</v>
      </c>
      <c r="C7" s="215"/>
      <c r="D7" s="215"/>
      <c r="E7" s="215"/>
      <c r="F7" s="215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>
        <f t="shared" si="0"/>
        <v>0</v>
      </c>
    </row>
    <row r="8" spans="1:23" ht="15.75">
      <c r="A8" s="226" t="s">
        <v>16</v>
      </c>
      <c r="B8" s="375" t="s">
        <v>241</v>
      </c>
      <c r="C8" s="215"/>
      <c r="D8" s="215"/>
      <c r="E8" s="215"/>
      <c r="F8" s="215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>
        <f t="shared" si="0"/>
        <v>0</v>
      </c>
    </row>
    <row r="9" spans="1:23" ht="15.75">
      <c r="A9" s="226" t="s">
        <v>48</v>
      </c>
      <c r="B9" s="375" t="s">
        <v>242</v>
      </c>
      <c r="C9" s="215"/>
      <c r="D9" s="215"/>
      <c r="E9" s="215"/>
      <c r="F9" s="215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>
        <f t="shared" si="0"/>
        <v>0</v>
      </c>
    </row>
    <row r="10" spans="1:23" ht="15.75">
      <c r="A10" s="226" t="s">
        <v>20</v>
      </c>
      <c r="B10" s="375" t="s">
        <v>243</v>
      </c>
      <c r="C10" s="215"/>
      <c r="D10" s="215"/>
      <c r="E10" s="215"/>
      <c r="F10" s="215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>
        <f t="shared" si="0"/>
        <v>0</v>
      </c>
    </row>
    <row r="11" spans="1:23" s="62" customFormat="1" ht="15.75">
      <c r="A11" s="222" t="s">
        <v>22</v>
      </c>
      <c r="B11" s="377" t="s">
        <v>244</v>
      </c>
      <c r="C11" s="224">
        <f aca="true" t="shared" si="1" ref="C11:W11">SUM(C3:C10)</f>
        <v>0</v>
      </c>
      <c r="D11" s="224">
        <f t="shared" si="1"/>
        <v>0</v>
      </c>
      <c r="E11" s="224">
        <f t="shared" si="1"/>
        <v>0</v>
      </c>
      <c r="F11" s="224">
        <f t="shared" si="1"/>
        <v>0</v>
      </c>
      <c r="G11" s="378">
        <f t="shared" si="1"/>
        <v>0</v>
      </c>
      <c r="H11" s="378">
        <f t="shared" si="1"/>
        <v>0</v>
      </c>
      <c r="I11" s="378">
        <f t="shared" si="1"/>
        <v>0</v>
      </c>
      <c r="J11" s="378">
        <f t="shared" si="1"/>
        <v>0</v>
      </c>
      <c r="K11" s="378">
        <f t="shared" si="1"/>
        <v>0</v>
      </c>
      <c r="L11" s="378">
        <f t="shared" si="1"/>
        <v>0</v>
      </c>
      <c r="M11" s="378">
        <f t="shared" si="1"/>
        <v>0</v>
      </c>
      <c r="N11" s="378">
        <f t="shared" si="1"/>
        <v>0</v>
      </c>
      <c r="O11" s="378">
        <f t="shared" si="1"/>
        <v>0</v>
      </c>
      <c r="P11" s="378">
        <f t="shared" si="1"/>
        <v>0</v>
      </c>
      <c r="Q11" s="378">
        <f t="shared" si="1"/>
        <v>0</v>
      </c>
      <c r="R11" s="378">
        <f t="shared" si="1"/>
        <v>0</v>
      </c>
      <c r="S11" s="378">
        <f t="shared" si="1"/>
        <v>0</v>
      </c>
      <c r="T11" s="378">
        <f t="shared" si="1"/>
        <v>0</v>
      </c>
      <c r="U11" s="378">
        <f t="shared" si="1"/>
        <v>0</v>
      </c>
      <c r="V11" s="378">
        <f t="shared" si="1"/>
        <v>0</v>
      </c>
      <c r="W11" s="378">
        <f t="shared" si="1"/>
        <v>0</v>
      </c>
    </row>
    <row r="12" spans="1:23" ht="15.75">
      <c r="A12" s="226" t="s">
        <v>24</v>
      </c>
      <c r="B12" s="375" t="s">
        <v>245</v>
      </c>
      <c r="C12" s="215"/>
      <c r="D12" s="215"/>
      <c r="E12" s="215"/>
      <c r="F12" s="215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>
        <f>SUM(C12:V12)</f>
        <v>0</v>
      </c>
    </row>
    <row r="13" spans="1:23" ht="31.5">
      <c r="A13" s="226" t="s">
        <v>26</v>
      </c>
      <c r="B13" s="379" t="s">
        <v>246</v>
      </c>
      <c r="C13" s="215"/>
      <c r="D13" s="215"/>
      <c r="E13" s="215"/>
      <c r="F13" s="215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>
        <f>SUM(C13:V13)</f>
        <v>0</v>
      </c>
    </row>
    <row r="14" spans="1:23" ht="15.75">
      <c r="A14" s="226" t="s">
        <v>28</v>
      </c>
      <c r="B14" s="375" t="s">
        <v>247</v>
      </c>
      <c r="C14" s="215"/>
      <c r="D14" s="215"/>
      <c r="E14" s="215"/>
      <c r="F14" s="215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>
        <f>SUM(C14:V14)</f>
        <v>0</v>
      </c>
    </row>
    <row r="15" spans="1:23" ht="15.75">
      <c r="A15" s="226" t="s">
        <v>30</v>
      </c>
      <c r="B15" s="375" t="s">
        <v>248</v>
      </c>
      <c r="C15" s="215"/>
      <c r="D15" s="215"/>
      <c r="E15" s="215"/>
      <c r="F15" s="215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>
        <f>SUM(C15:V15)</f>
        <v>0</v>
      </c>
    </row>
    <row r="16" spans="1:23" ht="15.75">
      <c r="A16" s="226" t="s">
        <v>32</v>
      </c>
      <c r="B16" s="375" t="s">
        <v>249</v>
      </c>
      <c r="C16" s="215"/>
      <c r="D16" s="215"/>
      <c r="E16" s="215"/>
      <c r="F16" s="215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>
        <f>SUM(C16:V16)</f>
        <v>0</v>
      </c>
    </row>
    <row r="17" spans="1:23" s="62" customFormat="1" ht="15.75">
      <c r="A17" s="222" t="s">
        <v>57</v>
      </c>
      <c r="B17" s="377" t="s">
        <v>250</v>
      </c>
      <c r="C17" s="224">
        <f aca="true" t="shared" si="2" ref="C17:W17">SUM(C12:C16)</f>
        <v>0</v>
      </c>
      <c r="D17" s="224">
        <f t="shared" si="2"/>
        <v>0</v>
      </c>
      <c r="E17" s="224">
        <f t="shared" si="2"/>
        <v>0</v>
      </c>
      <c r="F17" s="224">
        <f t="shared" si="2"/>
        <v>0</v>
      </c>
      <c r="G17" s="378">
        <f t="shared" si="2"/>
        <v>0</v>
      </c>
      <c r="H17" s="378">
        <f t="shared" si="2"/>
        <v>0</v>
      </c>
      <c r="I17" s="378">
        <f t="shared" si="2"/>
        <v>0</v>
      </c>
      <c r="J17" s="378">
        <f t="shared" si="2"/>
        <v>0</v>
      </c>
      <c r="K17" s="378">
        <f t="shared" si="2"/>
        <v>0</v>
      </c>
      <c r="L17" s="378">
        <f t="shared" si="2"/>
        <v>0</v>
      </c>
      <c r="M17" s="378">
        <f t="shared" si="2"/>
        <v>0</v>
      </c>
      <c r="N17" s="378">
        <f t="shared" si="2"/>
        <v>0</v>
      </c>
      <c r="O17" s="378">
        <f t="shared" si="2"/>
        <v>0</v>
      </c>
      <c r="P17" s="378">
        <f t="shared" si="2"/>
        <v>0</v>
      </c>
      <c r="Q17" s="378">
        <f t="shared" si="2"/>
        <v>0</v>
      </c>
      <c r="R17" s="378">
        <f t="shared" si="2"/>
        <v>0</v>
      </c>
      <c r="S17" s="378">
        <f t="shared" si="2"/>
        <v>0</v>
      </c>
      <c r="T17" s="378">
        <f t="shared" si="2"/>
        <v>0</v>
      </c>
      <c r="U17" s="378">
        <f t="shared" si="2"/>
        <v>0</v>
      </c>
      <c r="V17" s="378">
        <f t="shared" si="2"/>
        <v>0</v>
      </c>
      <c r="W17" s="378">
        <f t="shared" si="2"/>
        <v>0</v>
      </c>
    </row>
    <row r="18" spans="1:23" ht="15.75">
      <c r="A18" s="226" t="s">
        <v>59</v>
      </c>
      <c r="B18" s="375" t="s">
        <v>322</v>
      </c>
      <c r="C18" s="215" t="e">
        <f>+5felh!F14+5felh!#REF!</f>
        <v>#REF!</v>
      </c>
      <c r="D18" s="215"/>
      <c r="E18" s="215">
        <v>0</v>
      </c>
      <c r="F18" s="215" t="e">
        <f>+5felh!#REF!</f>
        <v>#REF!</v>
      </c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215" t="e">
        <f>SUM(C18:V18)</f>
        <v>#REF!</v>
      </c>
    </row>
    <row r="19" spans="1:23" ht="15.75">
      <c r="A19" s="226" t="s">
        <v>61</v>
      </c>
      <c r="B19" s="375" t="s">
        <v>323</v>
      </c>
      <c r="C19" s="215" t="e">
        <f>5felh!#REF!</f>
        <v>#REF!</v>
      </c>
      <c r="D19" s="215"/>
      <c r="E19" s="215">
        <v>0</v>
      </c>
      <c r="F19" s="215" t="e">
        <f>+5felh!#REF!</f>
        <v>#REF!</v>
      </c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215" t="e">
        <f>SUM(C19:V19)</f>
        <v>#REF!</v>
      </c>
    </row>
    <row r="20" spans="1:23" ht="15.75">
      <c r="A20" s="226" t="s">
        <v>63</v>
      </c>
      <c r="B20" s="375" t="s">
        <v>282</v>
      </c>
      <c r="C20" s="215"/>
      <c r="D20" s="215"/>
      <c r="E20" s="215"/>
      <c r="F20" s="215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215">
        <f>SUM(C20:V20)</f>
        <v>0</v>
      </c>
    </row>
    <row r="21" spans="1:23" ht="15.75">
      <c r="A21" s="226" t="s">
        <v>65</v>
      </c>
      <c r="B21" s="375" t="s">
        <v>283</v>
      </c>
      <c r="C21" s="215"/>
      <c r="D21" s="215"/>
      <c r="E21" s="215"/>
      <c r="F21" s="215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215">
        <f>SUM(C21:V21)</f>
        <v>0</v>
      </c>
    </row>
    <row r="22" spans="1:23" ht="15.75">
      <c r="A22" s="226" t="s">
        <v>67</v>
      </c>
      <c r="B22" s="375" t="s">
        <v>284</v>
      </c>
      <c r="C22" s="215"/>
      <c r="D22" s="215"/>
      <c r="E22" s="215"/>
      <c r="F22" s="215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215">
        <f>SUM(C22:V22)</f>
        <v>0</v>
      </c>
    </row>
    <row r="23" spans="1:23" s="62" customFormat="1" ht="31.5">
      <c r="A23" s="222" t="s">
        <v>69</v>
      </c>
      <c r="B23" s="380" t="s">
        <v>1028</v>
      </c>
      <c r="C23" s="224" t="e">
        <f aca="true" t="shared" si="3" ref="C23:W23">SUM(C18:C22)</f>
        <v>#REF!</v>
      </c>
      <c r="D23" s="224">
        <f t="shared" si="3"/>
        <v>0</v>
      </c>
      <c r="E23" s="224">
        <f t="shared" si="3"/>
        <v>0</v>
      </c>
      <c r="F23" s="224" t="e">
        <f t="shared" si="3"/>
        <v>#REF!</v>
      </c>
      <c r="G23" s="378">
        <f t="shared" si="3"/>
        <v>0</v>
      </c>
      <c r="H23" s="378">
        <f t="shared" si="3"/>
        <v>0</v>
      </c>
      <c r="I23" s="378">
        <f t="shared" si="3"/>
        <v>0</v>
      </c>
      <c r="J23" s="378">
        <f t="shared" si="3"/>
        <v>0</v>
      </c>
      <c r="K23" s="378">
        <f t="shared" si="3"/>
        <v>0</v>
      </c>
      <c r="L23" s="378">
        <f t="shared" si="3"/>
        <v>0</v>
      </c>
      <c r="M23" s="378">
        <f t="shared" si="3"/>
        <v>0</v>
      </c>
      <c r="N23" s="378">
        <f t="shared" si="3"/>
        <v>0</v>
      </c>
      <c r="O23" s="378">
        <f t="shared" si="3"/>
        <v>0</v>
      </c>
      <c r="P23" s="378">
        <f t="shared" si="3"/>
        <v>0</v>
      </c>
      <c r="Q23" s="378">
        <f t="shared" si="3"/>
        <v>0</v>
      </c>
      <c r="R23" s="378">
        <f t="shared" si="3"/>
        <v>0</v>
      </c>
      <c r="S23" s="378">
        <f t="shared" si="3"/>
        <v>0</v>
      </c>
      <c r="T23" s="378">
        <f t="shared" si="3"/>
        <v>0</v>
      </c>
      <c r="U23" s="378">
        <f t="shared" si="3"/>
        <v>0</v>
      </c>
      <c r="V23" s="378">
        <f t="shared" si="3"/>
        <v>0</v>
      </c>
      <c r="W23" s="224" t="e">
        <f t="shared" si="3"/>
        <v>#REF!</v>
      </c>
    </row>
    <row r="24" spans="1:23" s="62" customFormat="1" ht="15.75">
      <c r="A24" s="222" t="s">
        <v>71</v>
      </c>
      <c r="B24" s="377" t="s">
        <v>1029</v>
      </c>
      <c r="C24" s="224" t="e">
        <f aca="true" t="shared" si="4" ref="C24:W24">+C11+C17+C23</f>
        <v>#REF!</v>
      </c>
      <c r="D24" s="224">
        <f t="shared" si="4"/>
        <v>0</v>
      </c>
      <c r="E24" s="224">
        <f t="shared" si="4"/>
        <v>0</v>
      </c>
      <c r="F24" s="224" t="e">
        <f t="shared" si="4"/>
        <v>#REF!</v>
      </c>
      <c r="G24" s="378">
        <f t="shared" si="4"/>
        <v>0</v>
      </c>
      <c r="H24" s="378">
        <f t="shared" si="4"/>
        <v>0</v>
      </c>
      <c r="I24" s="378">
        <f t="shared" si="4"/>
        <v>0</v>
      </c>
      <c r="J24" s="378">
        <f t="shared" si="4"/>
        <v>0</v>
      </c>
      <c r="K24" s="378">
        <f t="shared" si="4"/>
        <v>0</v>
      </c>
      <c r="L24" s="378">
        <f t="shared" si="4"/>
        <v>0</v>
      </c>
      <c r="M24" s="378">
        <f t="shared" si="4"/>
        <v>0</v>
      </c>
      <c r="N24" s="378">
        <f t="shared" si="4"/>
        <v>0</v>
      </c>
      <c r="O24" s="378">
        <f t="shared" si="4"/>
        <v>0</v>
      </c>
      <c r="P24" s="378">
        <f t="shared" si="4"/>
        <v>0</v>
      </c>
      <c r="Q24" s="378">
        <f t="shared" si="4"/>
        <v>0</v>
      </c>
      <c r="R24" s="378">
        <f t="shared" si="4"/>
        <v>0</v>
      </c>
      <c r="S24" s="378">
        <f t="shared" si="4"/>
        <v>0</v>
      </c>
      <c r="T24" s="378">
        <f t="shared" si="4"/>
        <v>0</v>
      </c>
      <c r="U24" s="378">
        <f t="shared" si="4"/>
        <v>0</v>
      </c>
      <c r="V24" s="378">
        <f t="shared" si="4"/>
        <v>0</v>
      </c>
      <c r="W24" s="224" t="e">
        <f t="shared" si="4"/>
        <v>#REF!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&amp;C08 Felhalmozási és tőkejellegű bevételek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workbookViewId="0" topLeftCell="A7">
      <selection activeCell="A4" sqref="A4"/>
    </sheetView>
  </sheetViews>
  <sheetFormatPr defaultColWidth="9.140625" defaultRowHeight="12.75"/>
  <cols>
    <col min="1" max="1" width="4.00390625" style="56" customWidth="1"/>
    <col min="2" max="2" width="62.28125" style="1" customWidth="1"/>
    <col min="3" max="3" width="12.7109375" style="1" customWidth="1"/>
    <col min="4" max="4" width="12.00390625" style="1" customWidth="1"/>
    <col min="5" max="6" width="12.7109375" style="1" customWidth="1"/>
    <col min="7" max="7" width="10.7109375" style="1" customWidth="1"/>
    <col min="8" max="16" width="12.7109375" style="1" customWidth="1"/>
    <col min="17" max="22" width="10.7109375" style="1" customWidth="1"/>
    <col min="25" max="16384" width="9.140625" style="1" customWidth="1"/>
  </cols>
  <sheetData>
    <row r="1" spans="1:22" s="372" customFormat="1" ht="15.75" customHeight="1">
      <c r="A1" s="373" t="s">
        <v>1025</v>
      </c>
      <c r="B1" s="374" t="s">
        <v>731</v>
      </c>
      <c r="C1" s="381" t="s">
        <v>700</v>
      </c>
      <c r="D1" s="381"/>
      <c r="E1" s="381"/>
      <c r="F1" s="381"/>
      <c r="G1" s="381"/>
      <c r="H1" s="381"/>
      <c r="I1" s="382" t="s">
        <v>1030</v>
      </c>
      <c r="J1" s="382"/>
      <c r="K1" s="382" t="s">
        <v>721</v>
      </c>
      <c r="L1" s="382"/>
      <c r="M1" s="382" t="s">
        <v>1018</v>
      </c>
      <c r="N1" s="382"/>
      <c r="O1" s="383" t="s">
        <v>1031</v>
      </c>
      <c r="P1" s="371"/>
      <c r="Q1" s="371"/>
      <c r="R1" s="371"/>
      <c r="S1" s="371"/>
      <c r="T1" s="371"/>
      <c r="U1" s="371"/>
      <c r="V1" s="371"/>
    </row>
    <row r="2" spans="1:15" ht="15.75">
      <c r="A2" s="373"/>
      <c r="B2" s="373"/>
      <c r="C2" s="384" t="s">
        <v>1026</v>
      </c>
      <c r="D2" s="384" t="s">
        <v>1027</v>
      </c>
      <c r="E2" s="384">
        <v>751153</v>
      </c>
      <c r="F2" s="384" t="s">
        <v>1032</v>
      </c>
      <c r="G2" s="384">
        <v>924014</v>
      </c>
      <c r="H2" s="385" t="s">
        <v>188</v>
      </c>
      <c r="I2" s="375">
        <v>801214</v>
      </c>
      <c r="J2" s="375" t="s">
        <v>188</v>
      </c>
      <c r="K2" s="375" t="s">
        <v>1033</v>
      </c>
      <c r="L2" s="375" t="s">
        <v>1034</v>
      </c>
      <c r="M2" s="375" t="s">
        <v>1033</v>
      </c>
      <c r="N2" s="375" t="s">
        <v>1034</v>
      </c>
      <c r="O2" s="383"/>
    </row>
    <row r="3" spans="1:22" ht="15.75">
      <c r="A3" s="354" t="s">
        <v>3</v>
      </c>
      <c r="B3" s="355" t="s">
        <v>1035</v>
      </c>
      <c r="C3" s="351"/>
      <c r="D3" s="119"/>
      <c r="E3" s="119"/>
      <c r="F3" s="119"/>
      <c r="G3" s="119"/>
      <c r="H3" s="352">
        <f>SUM(C3:G3)</f>
        <v>0</v>
      </c>
      <c r="I3" s="351"/>
      <c r="J3" s="352">
        <f aca="true" t="shared" si="0" ref="J3:J29">SUM(I3)</f>
        <v>0</v>
      </c>
      <c r="K3" s="351"/>
      <c r="L3" s="352"/>
      <c r="M3" s="351"/>
      <c r="N3" s="352"/>
      <c r="O3" s="353">
        <f aca="true" t="shared" si="1" ref="O3:O29">+H3+J3+L3+N3</f>
        <v>0</v>
      </c>
      <c r="P3" s="119"/>
      <c r="Q3" s="119"/>
      <c r="R3" s="119"/>
      <c r="S3" s="119"/>
      <c r="T3" s="119"/>
      <c r="U3" s="119"/>
      <c r="V3" s="119"/>
    </row>
    <row r="4" spans="1:22" ht="15.75">
      <c r="A4" s="354" t="s">
        <v>7</v>
      </c>
      <c r="B4" s="355" t="s">
        <v>1036</v>
      </c>
      <c r="C4" s="351"/>
      <c r="D4" s="119"/>
      <c r="E4" s="119"/>
      <c r="F4" s="119"/>
      <c r="G4" s="119"/>
      <c r="H4" s="352">
        <f>SUM(C4:G4)</f>
        <v>0</v>
      </c>
      <c r="I4" s="351"/>
      <c r="J4" s="352">
        <f t="shared" si="0"/>
        <v>0</v>
      </c>
      <c r="K4" s="351"/>
      <c r="L4" s="352"/>
      <c r="M4" s="351"/>
      <c r="N4" s="352"/>
      <c r="O4" s="353">
        <f t="shared" si="1"/>
        <v>0</v>
      </c>
      <c r="P4" s="119"/>
      <c r="Q4" s="119"/>
      <c r="R4" s="119"/>
      <c r="S4" s="119"/>
      <c r="T4" s="119"/>
      <c r="U4" s="119"/>
      <c r="V4" s="119"/>
    </row>
    <row r="5" spans="1:22" ht="15.75">
      <c r="A5" s="354" t="s">
        <v>9</v>
      </c>
      <c r="B5" s="355" t="s">
        <v>1037</v>
      </c>
      <c r="C5" s="351"/>
      <c r="D5" s="119"/>
      <c r="E5" s="119"/>
      <c r="F5" s="119"/>
      <c r="G5" s="119"/>
      <c r="H5" s="352">
        <f>SUM(C5:G5)</f>
        <v>0</v>
      </c>
      <c r="I5" s="351"/>
      <c r="J5" s="352">
        <f t="shared" si="0"/>
        <v>0</v>
      </c>
      <c r="K5" s="351"/>
      <c r="L5" s="352"/>
      <c r="M5" s="351"/>
      <c r="N5" s="352"/>
      <c r="O5" s="353">
        <f t="shared" si="1"/>
        <v>0</v>
      </c>
      <c r="P5" s="119"/>
      <c r="Q5" s="119"/>
      <c r="R5" s="119"/>
      <c r="S5" s="119"/>
      <c r="T5" s="119"/>
      <c r="U5" s="119"/>
      <c r="V5" s="119"/>
    </row>
    <row r="6" spans="1:22" ht="15.75">
      <c r="A6" s="354" t="s">
        <v>11</v>
      </c>
      <c r="B6" s="355" t="s">
        <v>1038</v>
      </c>
      <c r="C6" s="351"/>
      <c r="D6" s="119"/>
      <c r="E6" s="119"/>
      <c r="F6" s="119"/>
      <c r="G6" s="119"/>
      <c r="H6" s="352">
        <f>SUM(C6:G6)</f>
        <v>0</v>
      </c>
      <c r="I6" s="351"/>
      <c r="J6" s="352">
        <f t="shared" si="0"/>
        <v>0</v>
      </c>
      <c r="K6" s="351"/>
      <c r="L6" s="352"/>
      <c r="M6" s="351"/>
      <c r="N6" s="352"/>
      <c r="O6" s="353">
        <f t="shared" si="1"/>
        <v>0</v>
      </c>
      <c r="P6" s="119"/>
      <c r="Q6" s="119"/>
      <c r="R6" s="119"/>
      <c r="S6" s="119"/>
      <c r="T6" s="119"/>
      <c r="U6" s="119"/>
      <c r="V6" s="119"/>
    </row>
    <row r="7" spans="1:22" s="62" customFormat="1" ht="15.75">
      <c r="A7" s="356" t="s">
        <v>14</v>
      </c>
      <c r="B7" s="357" t="s">
        <v>1039</v>
      </c>
      <c r="C7" s="386">
        <f>SUM(C3:C6)</f>
        <v>0</v>
      </c>
      <c r="D7" s="120">
        <f>SUM(D3:D6)</f>
        <v>0</v>
      </c>
      <c r="E7" s="120">
        <f>SUM(E3:E6)</f>
        <v>0</v>
      </c>
      <c r="F7" s="120"/>
      <c r="G7" s="120">
        <f>SUM(G3:G6)</f>
        <v>0</v>
      </c>
      <c r="H7" s="360">
        <f>SUM(H3:H6)</f>
        <v>0</v>
      </c>
      <c r="I7" s="386">
        <f>SUM(I3:I6)</f>
        <v>0</v>
      </c>
      <c r="J7" s="352">
        <f t="shared" si="0"/>
        <v>0</v>
      </c>
      <c r="K7" s="386"/>
      <c r="L7" s="360"/>
      <c r="M7" s="386"/>
      <c r="N7" s="360"/>
      <c r="O7" s="353">
        <f t="shared" si="1"/>
        <v>0</v>
      </c>
      <c r="P7" s="120"/>
      <c r="Q7" s="120"/>
      <c r="R7" s="120"/>
      <c r="S7" s="120"/>
      <c r="T7" s="120"/>
      <c r="U7" s="120"/>
      <c r="V7" s="120"/>
    </row>
    <row r="8" spans="1:22" s="1" customFormat="1" ht="15.75">
      <c r="A8" s="354" t="s">
        <v>16</v>
      </c>
      <c r="B8" s="355" t="s">
        <v>1040</v>
      </c>
      <c r="C8" s="351"/>
      <c r="D8" s="119"/>
      <c r="E8" s="119"/>
      <c r="F8" s="119"/>
      <c r="G8" s="119"/>
      <c r="H8" s="352">
        <f aca="true" t="shared" si="2" ref="H8:H15">SUM(C8:G8)</f>
        <v>0</v>
      </c>
      <c r="I8" s="351"/>
      <c r="J8" s="352">
        <f t="shared" si="0"/>
        <v>0</v>
      </c>
      <c r="K8" s="351"/>
      <c r="L8" s="352"/>
      <c r="M8" s="351"/>
      <c r="N8" s="352"/>
      <c r="O8" s="353">
        <f t="shared" si="1"/>
        <v>0</v>
      </c>
      <c r="P8" s="119"/>
      <c r="Q8" s="119"/>
      <c r="R8" s="119"/>
      <c r="S8" s="119"/>
      <c r="T8" s="119"/>
      <c r="U8" s="119"/>
      <c r="V8" s="119"/>
    </row>
    <row r="9" spans="1:22" ht="15.75">
      <c r="A9" s="354" t="s">
        <v>48</v>
      </c>
      <c r="B9" s="355" t="s">
        <v>223</v>
      </c>
      <c r="C9" s="351"/>
      <c r="D9" s="119"/>
      <c r="E9" s="119">
        <f>125+2973+1137+410+1102+410-1102</f>
        <v>5055</v>
      </c>
      <c r="F9" s="119"/>
      <c r="G9" s="119"/>
      <c r="H9" s="352">
        <f t="shared" si="2"/>
        <v>5055</v>
      </c>
      <c r="I9" s="351"/>
      <c r="J9" s="352">
        <f t="shared" si="0"/>
        <v>0</v>
      </c>
      <c r="K9" s="351"/>
      <c r="L9" s="352"/>
      <c r="M9" s="351"/>
      <c r="N9" s="352"/>
      <c r="O9" s="353">
        <f t="shared" si="1"/>
        <v>5055</v>
      </c>
      <c r="P9" s="119"/>
      <c r="Q9" s="119"/>
      <c r="R9" s="119"/>
      <c r="S9" s="119"/>
      <c r="T9" s="119"/>
      <c r="U9" s="119"/>
      <c r="V9" s="119"/>
    </row>
    <row r="10" spans="1:22" ht="15.75">
      <c r="A10" s="354" t="s">
        <v>20</v>
      </c>
      <c r="B10" s="355" t="s">
        <v>225</v>
      </c>
      <c r="C10" s="351"/>
      <c r="D10" s="119"/>
      <c r="E10" s="119">
        <v>550</v>
      </c>
      <c r="F10" s="119"/>
      <c r="G10" s="119"/>
      <c r="H10" s="352">
        <f t="shared" si="2"/>
        <v>550</v>
      </c>
      <c r="I10" s="351"/>
      <c r="J10" s="352">
        <f t="shared" si="0"/>
        <v>0</v>
      </c>
      <c r="K10" s="351"/>
      <c r="L10" s="352"/>
      <c r="M10" s="351"/>
      <c r="N10" s="352"/>
      <c r="O10" s="353">
        <f t="shared" si="1"/>
        <v>550</v>
      </c>
      <c r="P10" s="119"/>
      <c r="Q10" s="119"/>
      <c r="R10" s="119"/>
      <c r="S10" s="119"/>
      <c r="T10" s="119"/>
      <c r="U10" s="119"/>
      <c r="V10" s="119"/>
    </row>
    <row r="11" spans="1:22" ht="15.75">
      <c r="A11" s="354" t="s">
        <v>22</v>
      </c>
      <c r="B11" s="355" t="s">
        <v>1041</v>
      </c>
      <c r="C11" s="351"/>
      <c r="D11" s="119"/>
      <c r="E11" s="119">
        <v>8366</v>
      </c>
      <c r="F11" s="119"/>
      <c r="G11" s="119"/>
      <c r="H11" s="352">
        <f t="shared" si="2"/>
        <v>8366</v>
      </c>
      <c r="I11" s="351"/>
      <c r="J11" s="352">
        <f t="shared" si="0"/>
        <v>0</v>
      </c>
      <c r="K11" s="351"/>
      <c r="L11" s="352"/>
      <c r="M11" s="351"/>
      <c r="N11" s="352"/>
      <c r="O11" s="353">
        <f t="shared" si="1"/>
        <v>8366</v>
      </c>
      <c r="P11" s="119"/>
      <c r="Q11" s="119"/>
      <c r="R11" s="119"/>
      <c r="S11" s="119"/>
      <c r="T11" s="119"/>
      <c r="U11" s="119"/>
      <c r="V11" s="119"/>
    </row>
    <row r="12" spans="1:22" ht="15.75">
      <c r="A12" s="354" t="s">
        <v>24</v>
      </c>
      <c r="B12" s="355" t="s">
        <v>193</v>
      </c>
      <c r="C12" s="351"/>
      <c r="D12" s="119"/>
      <c r="E12" s="119">
        <v>6758</v>
      </c>
      <c r="F12" s="119"/>
      <c r="G12" s="119"/>
      <c r="H12" s="352">
        <f t="shared" si="2"/>
        <v>6758</v>
      </c>
      <c r="I12" s="351"/>
      <c r="J12" s="352">
        <f t="shared" si="0"/>
        <v>0</v>
      </c>
      <c r="K12" s="351"/>
      <c r="L12" s="352"/>
      <c r="M12" s="351"/>
      <c r="N12" s="352"/>
      <c r="O12" s="353">
        <f t="shared" si="1"/>
        <v>6758</v>
      </c>
      <c r="P12" s="119"/>
      <c r="Q12" s="119"/>
      <c r="R12" s="119"/>
      <c r="S12" s="119"/>
      <c r="T12" s="119"/>
      <c r="U12" s="119"/>
      <c r="V12" s="119"/>
    </row>
    <row r="13" spans="1:22" ht="31.5">
      <c r="A13" s="354" t="s">
        <v>26</v>
      </c>
      <c r="B13" s="362" t="s">
        <v>233</v>
      </c>
      <c r="C13" s="351"/>
      <c r="D13" s="119">
        <v>135</v>
      </c>
      <c r="E13" s="119"/>
      <c r="F13" s="119"/>
      <c r="G13" s="119"/>
      <c r="H13" s="352">
        <f t="shared" si="2"/>
        <v>135</v>
      </c>
      <c r="I13" s="351"/>
      <c r="J13" s="352">
        <f t="shared" si="0"/>
        <v>0</v>
      </c>
      <c r="K13" s="351"/>
      <c r="L13" s="352"/>
      <c r="M13" s="351"/>
      <c r="N13" s="352"/>
      <c r="O13" s="353">
        <f t="shared" si="1"/>
        <v>135</v>
      </c>
      <c r="P13" s="119"/>
      <c r="Q13" s="119"/>
      <c r="R13" s="119"/>
      <c r="S13" s="119"/>
      <c r="T13" s="119"/>
      <c r="U13" s="119"/>
      <c r="V13" s="119"/>
    </row>
    <row r="14" spans="1:22" ht="15.75">
      <c r="A14" s="354" t="s">
        <v>28</v>
      </c>
      <c r="B14" s="355" t="s">
        <v>195</v>
      </c>
      <c r="C14" s="351"/>
      <c r="D14" s="119"/>
      <c r="E14" s="119"/>
      <c r="F14" s="119"/>
      <c r="G14" s="119"/>
      <c r="H14" s="352">
        <f t="shared" si="2"/>
        <v>0</v>
      </c>
      <c r="I14" s="351"/>
      <c r="J14" s="352">
        <f t="shared" si="0"/>
        <v>0</v>
      </c>
      <c r="K14" s="351"/>
      <c r="L14" s="352"/>
      <c r="M14" s="351"/>
      <c r="N14" s="352"/>
      <c r="O14" s="353">
        <f t="shared" si="1"/>
        <v>0</v>
      </c>
      <c r="P14" s="119"/>
      <c r="Q14" s="119"/>
      <c r="R14" s="119"/>
      <c r="S14" s="119"/>
      <c r="T14" s="119"/>
      <c r="U14" s="119"/>
      <c r="V14" s="119"/>
    </row>
    <row r="15" spans="1:22" ht="15.75">
      <c r="A15" s="354" t="s">
        <v>30</v>
      </c>
      <c r="B15" s="355" t="s">
        <v>196</v>
      </c>
      <c r="C15" s="351"/>
      <c r="D15" s="119"/>
      <c r="E15" s="119"/>
      <c r="F15" s="119"/>
      <c r="G15" s="119"/>
      <c r="H15" s="352">
        <f t="shared" si="2"/>
        <v>0</v>
      </c>
      <c r="I15" s="351"/>
      <c r="J15" s="352">
        <f t="shared" si="0"/>
        <v>0</v>
      </c>
      <c r="K15" s="351"/>
      <c r="L15" s="352"/>
      <c r="M15" s="351"/>
      <c r="N15" s="352"/>
      <c r="O15" s="353">
        <f t="shared" si="1"/>
        <v>0</v>
      </c>
      <c r="P15" s="119"/>
      <c r="Q15" s="119"/>
      <c r="R15" s="119"/>
      <c r="S15" s="119"/>
      <c r="T15" s="119"/>
      <c r="U15" s="119"/>
      <c r="V15" s="119"/>
    </row>
    <row r="16" spans="1:22" s="62" customFormat="1" ht="15.75">
      <c r="A16" s="356" t="s">
        <v>32</v>
      </c>
      <c r="B16" s="357" t="s">
        <v>1042</v>
      </c>
      <c r="C16" s="386">
        <f aca="true" t="shared" si="3" ref="C16:H16">SUM(C9:C15)</f>
        <v>0</v>
      </c>
      <c r="D16" s="120">
        <f t="shared" si="3"/>
        <v>135</v>
      </c>
      <c r="E16" s="120">
        <f t="shared" si="3"/>
        <v>20729</v>
      </c>
      <c r="F16" s="120">
        <f t="shared" si="3"/>
        <v>0</v>
      </c>
      <c r="G16" s="120">
        <f t="shared" si="3"/>
        <v>0</v>
      </c>
      <c r="H16" s="360">
        <f t="shared" si="3"/>
        <v>20864</v>
      </c>
      <c r="I16" s="386">
        <f>SUM(I8:I15)</f>
        <v>0</v>
      </c>
      <c r="J16" s="352">
        <f t="shared" si="0"/>
        <v>0</v>
      </c>
      <c r="K16" s="386"/>
      <c r="L16" s="360"/>
      <c r="M16" s="386"/>
      <c r="N16" s="360"/>
      <c r="O16" s="361">
        <f t="shared" si="1"/>
        <v>20864</v>
      </c>
      <c r="P16" s="120"/>
      <c r="Q16" s="120"/>
      <c r="R16" s="120"/>
      <c r="S16" s="120"/>
      <c r="T16" s="120"/>
      <c r="U16" s="120"/>
      <c r="V16" s="120"/>
    </row>
    <row r="17" spans="1:22" ht="15.75">
      <c r="A17" s="354" t="s">
        <v>57</v>
      </c>
      <c r="B17" s="355" t="s">
        <v>317</v>
      </c>
      <c r="C17" s="351" t="e">
        <f>5felh!F8+5felh!F15+5felh!#REF!+5felh!#REF!+5felh!#REF!+5felh!#REF!</f>
        <v>#REF!</v>
      </c>
      <c r="D17" s="119">
        <f>5felh!F17</f>
        <v>0</v>
      </c>
      <c r="E17" s="119">
        <v>105030</v>
      </c>
      <c r="F17" s="119" t="e">
        <f>+5felh!#REF!+5felh!#REF!+5felh!#REF!+5felh!#REF!+5felh!#REF!</f>
        <v>#REF!</v>
      </c>
      <c r="G17" s="119">
        <v>5000</v>
      </c>
      <c r="H17" s="352" t="e">
        <f aca="true" t="shared" si="4" ref="H17:H22">SUM(C17:G17)</f>
        <v>#REF!</v>
      </c>
      <c r="I17" s="351" t="e">
        <f>5felh!#REF!+5felh!F16</f>
        <v>#REF!</v>
      </c>
      <c r="J17" s="352" t="e">
        <f t="shared" si="0"/>
        <v>#REF!</v>
      </c>
      <c r="K17" s="351" t="e">
        <f>5felh!#REF!</f>
        <v>#REF!</v>
      </c>
      <c r="L17" s="352" t="e">
        <f>SUM(K17)</f>
        <v>#REF!</v>
      </c>
      <c r="M17" s="351" t="e">
        <f>5felh!#REF!</f>
        <v>#REF!</v>
      </c>
      <c r="N17" s="352" t="e">
        <f>SUM(M17)</f>
        <v>#REF!</v>
      </c>
      <c r="O17" s="361" t="e">
        <f t="shared" si="1"/>
        <v>#REF!</v>
      </c>
      <c r="P17" s="119"/>
      <c r="Q17" s="119"/>
      <c r="R17" s="119"/>
      <c r="S17" s="119"/>
      <c r="T17" s="119"/>
      <c r="U17" s="119"/>
      <c r="V17" s="119"/>
    </row>
    <row r="18" spans="1:22" ht="15.75">
      <c r="A18" s="354" t="s">
        <v>59</v>
      </c>
      <c r="B18" s="355" t="s">
        <v>1043</v>
      </c>
      <c r="C18" s="351"/>
      <c r="D18" s="119"/>
      <c r="E18" s="119"/>
      <c r="F18" s="119"/>
      <c r="G18" s="119"/>
      <c r="H18" s="352">
        <f t="shared" si="4"/>
        <v>0</v>
      </c>
      <c r="I18" s="351"/>
      <c r="J18" s="352">
        <f t="shared" si="0"/>
        <v>0</v>
      </c>
      <c r="K18" s="351"/>
      <c r="L18" s="352"/>
      <c r="M18" s="351"/>
      <c r="N18" s="352"/>
      <c r="O18" s="353">
        <f t="shared" si="1"/>
        <v>0</v>
      </c>
      <c r="P18" s="119"/>
      <c r="Q18" s="119"/>
      <c r="R18" s="119"/>
      <c r="S18" s="119"/>
      <c r="T18" s="119"/>
      <c r="U18" s="119"/>
      <c r="V18" s="119"/>
    </row>
    <row r="19" spans="1:22" ht="15.75">
      <c r="A19" s="354" t="s">
        <v>61</v>
      </c>
      <c r="B19" s="355" t="s">
        <v>275</v>
      </c>
      <c r="C19" s="351"/>
      <c r="D19" s="119"/>
      <c r="E19" s="119"/>
      <c r="F19" s="119"/>
      <c r="G19" s="119"/>
      <c r="H19" s="352">
        <f t="shared" si="4"/>
        <v>0</v>
      </c>
      <c r="I19" s="351"/>
      <c r="J19" s="352">
        <f t="shared" si="0"/>
        <v>0</v>
      </c>
      <c r="K19" s="351"/>
      <c r="L19" s="352"/>
      <c r="M19" s="351"/>
      <c r="N19" s="352"/>
      <c r="O19" s="353">
        <f t="shared" si="1"/>
        <v>0</v>
      </c>
      <c r="P19" s="119"/>
      <c r="Q19" s="119"/>
      <c r="R19" s="119"/>
      <c r="S19" s="119"/>
      <c r="T19" s="119"/>
      <c r="U19" s="119"/>
      <c r="V19" s="119"/>
    </row>
    <row r="20" spans="1:22" ht="15.75">
      <c r="A20" s="354" t="s">
        <v>63</v>
      </c>
      <c r="B20" s="355" t="s">
        <v>276</v>
      </c>
      <c r="C20" s="351"/>
      <c r="D20" s="119"/>
      <c r="E20" s="119"/>
      <c r="F20" s="119"/>
      <c r="G20" s="119"/>
      <c r="H20" s="352">
        <f t="shared" si="4"/>
        <v>0</v>
      </c>
      <c r="I20" s="351"/>
      <c r="J20" s="352">
        <f t="shared" si="0"/>
        <v>0</v>
      </c>
      <c r="K20" s="351"/>
      <c r="L20" s="352"/>
      <c r="M20" s="351"/>
      <c r="N20" s="352"/>
      <c r="O20" s="353">
        <f t="shared" si="1"/>
        <v>0</v>
      </c>
      <c r="P20" s="119"/>
      <c r="Q20" s="119"/>
      <c r="R20" s="119"/>
      <c r="S20" s="119"/>
      <c r="T20" s="119"/>
      <c r="U20" s="119"/>
      <c r="V20" s="119"/>
    </row>
    <row r="21" spans="1:22" ht="31.5">
      <c r="A21" s="354" t="s">
        <v>65</v>
      </c>
      <c r="B21" s="362" t="s">
        <v>277</v>
      </c>
      <c r="C21" s="351"/>
      <c r="D21" s="119"/>
      <c r="E21" s="119"/>
      <c r="F21" s="119"/>
      <c r="G21" s="119"/>
      <c r="H21" s="352">
        <f t="shared" si="4"/>
        <v>0</v>
      </c>
      <c r="I21" s="351"/>
      <c r="J21" s="352">
        <f t="shared" si="0"/>
        <v>0</v>
      </c>
      <c r="K21" s="351"/>
      <c r="L21" s="352"/>
      <c r="M21" s="351"/>
      <c r="N21" s="352"/>
      <c r="O21" s="353">
        <f t="shared" si="1"/>
        <v>0</v>
      </c>
      <c r="P21" s="119"/>
      <c r="Q21" s="119"/>
      <c r="R21" s="119"/>
      <c r="S21" s="119"/>
      <c r="T21" s="119"/>
      <c r="U21" s="119"/>
      <c r="V21" s="119"/>
    </row>
    <row r="22" spans="1:22" ht="15.75">
      <c r="A22" s="354" t="s">
        <v>67</v>
      </c>
      <c r="B22" s="355" t="s">
        <v>278</v>
      </c>
      <c r="C22" s="351"/>
      <c r="D22" s="119"/>
      <c r="E22" s="119"/>
      <c r="F22" s="119"/>
      <c r="G22" s="119"/>
      <c r="H22" s="352">
        <f t="shared" si="4"/>
        <v>0</v>
      </c>
      <c r="I22" s="351"/>
      <c r="J22" s="352">
        <f t="shared" si="0"/>
        <v>0</v>
      </c>
      <c r="K22" s="351"/>
      <c r="L22" s="352"/>
      <c r="M22" s="351"/>
      <c r="N22" s="352"/>
      <c r="O22" s="353">
        <f t="shared" si="1"/>
        <v>0</v>
      </c>
      <c r="P22" s="119"/>
      <c r="Q22" s="119"/>
      <c r="R22" s="119"/>
      <c r="S22" s="119"/>
      <c r="T22" s="119"/>
      <c r="U22" s="119"/>
      <c r="V22" s="119"/>
    </row>
    <row r="23" spans="1:22" s="62" customFormat="1" ht="15.75">
      <c r="A23" s="356" t="s">
        <v>69</v>
      </c>
      <c r="B23" s="364" t="s">
        <v>1044</v>
      </c>
      <c r="C23" s="386" t="e">
        <f aca="true" t="shared" si="5" ref="C23:I23">SUM(C17:C22)</f>
        <v>#REF!</v>
      </c>
      <c r="D23" s="120">
        <f t="shared" si="5"/>
        <v>0</v>
      </c>
      <c r="E23" s="120">
        <f t="shared" si="5"/>
        <v>105030</v>
      </c>
      <c r="F23" s="120" t="e">
        <f t="shared" si="5"/>
        <v>#REF!</v>
      </c>
      <c r="G23" s="120">
        <f t="shared" si="5"/>
        <v>5000</v>
      </c>
      <c r="H23" s="360" t="e">
        <f t="shared" si="5"/>
        <v>#REF!</v>
      </c>
      <c r="I23" s="386" t="e">
        <f t="shared" si="5"/>
        <v>#REF!</v>
      </c>
      <c r="J23" s="360" t="e">
        <f t="shared" si="0"/>
        <v>#REF!</v>
      </c>
      <c r="K23" s="386" t="e">
        <f>SUM(K17:K22)</f>
        <v>#REF!</v>
      </c>
      <c r="L23" s="360" t="e">
        <f>SUM(K23)</f>
        <v>#REF!</v>
      </c>
      <c r="M23" s="386" t="e">
        <f>SUM(M17:M22)</f>
        <v>#REF!</v>
      </c>
      <c r="N23" s="360" t="e">
        <f>SUM(M23)</f>
        <v>#REF!</v>
      </c>
      <c r="O23" s="361" t="e">
        <f t="shared" si="1"/>
        <v>#REF!</v>
      </c>
      <c r="P23" s="120"/>
      <c r="Q23" s="120"/>
      <c r="R23" s="120"/>
      <c r="S23" s="120"/>
      <c r="T23" s="120"/>
      <c r="U23" s="120"/>
      <c r="V23" s="120"/>
    </row>
    <row r="24" spans="1:22" s="62" customFormat="1" ht="15.75">
      <c r="A24" s="356" t="s">
        <v>71</v>
      </c>
      <c r="B24" s="357" t="s">
        <v>1045</v>
      </c>
      <c r="C24" s="386" t="e">
        <f aca="true" t="shared" si="6" ref="C24:I24">+C16+C23</f>
        <v>#REF!</v>
      </c>
      <c r="D24" s="120">
        <f t="shared" si="6"/>
        <v>135</v>
      </c>
      <c r="E24" s="120">
        <f t="shared" si="6"/>
        <v>125759</v>
      </c>
      <c r="F24" s="120" t="e">
        <f t="shared" si="6"/>
        <v>#REF!</v>
      </c>
      <c r="G24" s="120">
        <f t="shared" si="6"/>
        <v>5000</v>
      </c>
      <c r="H24" s="360" t="e">
        <f t="shared" si="6"/>
        <v>#REF!</v>
      </c>
      <c r="I24" s="386" t="e">
        <f t="shared" si="6"/>
        <v>#REF!</v>
      </c>
      <c r="J24" s="360" t="e">
        <f t="shared" si="0"/>
        <v>#REF!</v>
      </c>
      <c r="K24" s="386" t="e">
        <f>+K16+K23</f>
        <v>#REF!</v>
      </c>
      <c r="L24" s="360" t="e">
        <f>SUM(K24)</f>
        <v>#REF!</v>
      </c>
      <c r="M24" s="386" t="e">
        <f>+M16+M23</f>
        <v>#REF!</v>
      </c>
      <c r="N24" s="360" t="e">
        <f>SUM(M24)</f>
        <v>#REF!</v>
      </c>
      <c r="O24" s="361" t="e">
        <f t="shared" si="1"/>
        <v>#REF!</v>
      </c>
      <c r="P24" s="120"/>
      <c r="Q24" s="120"/>
      <c r="R24" s="120"/>
      <c r="S24" s="120"/>
      <c r="T24" s="120"/>
      <c r="U24" s="120"/>
      <c r="V24" s="120"/>
    </row>
    <row r="25" spans="1:22" ht="15.75">
      <c r="A25" s="354" t="s">
        <v>73</v>
      </c>
      <c r="B25" s="355" t="s">
        <v>1046</v>
      </c>
      <c r="C25" s="351">
        <v>0</v>
      </c>
      <c r="D25" s="119">
        <v>0</v>
      </c>
      <c r="E25" s="119">
        <v>0</v>
      </c>
      <c r="F25" s="119"/>
      <c r="G25" s="119">
        <v>0</v>
      </c>
      <c r="H25" s="352">
        <v>0</v>
      </c>
      <c r="I25" s="351"/>
      <c r="J25" s="352">
        <f t="shared" si="0"/>
        <v>0</v>
      </c>
      <c r="K25" s="351"/>
      <c r="L25" s="352"/>
      <c r="M25" s="351"/>
      <c r="N25" s="352"/>
      <c r="O25" s="353">
        <f t="shared" si="1"/>
        <v>0</v>
      </c>
      <c r="P25" s="119"/>
      <c r="Q25" s="119"/>
      <c r="R25" s="119"/>
      <c r="S25" s="119"/>
      <c r="T25" s="119"/>
      <c r="U25" s="119"/>
      <c r="V25" s="119"/>
    </row>
    <row r="26" spans="1:22" ht="15.75">
      <c r="A26" s="354" t="s">
        <v>75</v>
      </c>
      <c r="B26" s="355" t="s">
        <v>1047</v>
      </c>
      <c r="C26" s="351">
        <v>0</v>
      </c>
      <c r="D26" s="119">
        <v>0</v>
      </c>
      <c r="E26" s="119">
        <v>0</v>
      </c>
      <c r="F26" s="119"/>
      <c r="G26" s="119">
        <v>0</v>
      </c>
      <c r="H26" s="352">
        <v>0</v>
      </c>
      <c r="I26" s="351"/>
      <c r="J26" s="352">
        <f t="shared" si="0"/>
        <v>0</v>
      </c>
      <c r="K26" s="351"/>
      <c r="L26" s="352"/>
      <c r="M26" s="351"/>
      <c r="N26" s="352"/>
      <c r="O26" s="353">
        <f t="shared" si="1"/>
        <v>0</v>
      </c>
      <c r="P26" s="119"/>
      <c r="Q26" s="119"/>
      <c r="R26" s="119"/>
      <c r="S26" s="119"/>
      <c r="T26" s="119"/>
      <c r="U26" s="119"/>
      <c r="V26" s="119"/>
    </row>
    <row r="27" spans="1:22" ht="15.75">
      <c r="A27" s="354" t="s">
        <v>77</v>
      </c>
      <c r="B27" s="355" t="s">
        <v>1048</v>
      </c>
      <c r="C27" s="351">
        <v>0</v>
      </c>
      <c r="D27" s="119">
        <v>0</v>
      </c>
      <c r="E27" s="119">
        <v>0</v>
      </c>
      <c r="F27" s="119"/>
      <c r="G27" s="119">
        <v>0</v>
      </c>
      <c r="H27" s="352">
        <v>0</v>
      </c>
      <c r="I27" s="351"/>
      <c r="J27" s="352">
        <f t="shared" si="0"/>
        <v>0</v>
      </c>
      <c r="K27" s="351"/>
      <c r="L27" s="352"/>
      <c r="M27" s="351"/>
      <c r="N27" s="352"/>
      <c r="O27" s="353">
        <f t="shared" si="1"/>
        <v>0</v>
      </c>
      <c r="P27" s="119"/>
      <c r="Q27" s="119"/>
      <c r="R27" s="119"/>
      <c r="S27" s="119"/>
      <c r="T27" s="119"/>
      <c r="U27" s="119"/>
      <c r="V27" s="119"/>
    </row>
    <row r="28" spans="1:22" s="62" customFormat="1" ht="15.75">
      <c r="A28" s="356" t="s">
        <v>79</v>
      </c>
      <c r="B28" s="357" t="s">
        <v>1049</v>
      </c>
      <c r="C28" s="386">
        <f>SUM(C25:C27)</f>
        <v>0</v>
      </c>
      <c r="D28" s="120">
        <f>SUM(D25:D27)</f>
        <v>0</v>
      </c>
      <c r="E28" s="120">
        <f>SUM(E25:E27)</f>
        <v>0</v>
      </c>
      <c r="F28" s="120"/>
      <c r="G28" s="120">
        <f>SUM(G25:G27)</f>
        <v>0</v>
      </c>
      <c r="H28" s="360">
        <f>SUM(H25:H27)</f>
        <v>0</v>
      </c>
      <c r="I28" s="386">
        <f>SUM(I25:I27)</f>
        <v>0</v>
      </c>
      <c r="J28" s="352">
        <f t="shared" si="0"/>
        <v>0</v>
      </c>
      <c r="K28" s="386"/>
      <c r="L28" s="360"/>
      <c r="M28" s="386"/>
      <c r="N28" s="360"/>
      <c r="O28" s="361">
        <f t="shared" si="1"/>
        <v>0</v>
      </c>
      <c r="P28" s="120"/>
      <c r="Q28" s="120"/>
      <c r="R28" s="120"/>
      <c r="S28" s="120"/>
      <c r="T28" s="120"/>
      <c r="U28" s="120"/>
      <c r="V28" s="120"/>
    </row>
    <row r="29" spans="1:22" s="62" customFormat="1" ht="31.5">
      <c r="A29" s="365" t="s">
        <v>81</v>
      </c>
      <c r="B29" s="366" t="s">
        <v>1050</v>
      </c>
      <c r="C29" s="387" t="e">
        <f aca="true" t="shared" si="7" ref="C29:I29">+C28+C24+C8+C7</f>
        <v>#REF!</v>
      </c>
      <c r="D29" s="121">
        <f t="shared" si="7"/>
        <v>135</v>
      </c>
      <c r="E29" s="121">
        <f t="shared" si="7"/>
        <v>125759</v>
      </c>
      <c r="F29" s="121" t="e">
        <f t="shared" si="7"/>
        <v>#REF!</v>
      </c>
      <c r="G29" s="121">
        <f t="shared" si="7"/>
        <v>5000</v>
      </c>
      <c r="H29" s="369" t="e">
        <f t="shared" si="7"/>
        <v>#REF!</v>
      </c>
      <c r="I29" s="387" t="e">
        <f t="shared" si="7"/>
        <v>#REF!</v>
      </c>
      <c r="J29" s="369" t="e">
        <f t="shared" si="0"/>
        <v>#REF!</v>
      </c>
      <c r="K29" s="387" t="e">
        <f>K24</f>
        <v>#REF!</v>
      </c>
      <c r="L29" s="369" t="e">
        <f>K29</f>
        <v>#REF!</v>
      </c>
      <c r="M29" s="387" t="e">
        <f>M24</f>
        <v>#REF!</v>
      </c>
      <c r="N29" s="369" t="e">
        <f>M29</f>
        <v>#REF!</v>
      </c>
      <c r="O29" s="370" t="e">
        <f t="shared" si="1"/>
        <v>#REF!</v>
      </c>
      <c r="P29" s="120"/>
      <c r="Q29" s="120"/>
      <c r="R29" s="120"/>
      <c r="S29" s="120"/>
      <c r="T29" s="120"/>
      <c r="U29" s="120"/>
      <c r="V29" s="120"/>
    </row>
  </sheetData>
  <sheetProtection selectLockedCells="1" selectUnlockedCells="1"/>
  <mergeCells count="7">
    <mergeCell ref="A1:A2"/>
    <mergeCell ref="B1:B2"/>
    <mergeCell ref="C1:H1"/>
    <mergeCell ref="I1:J1"/>
    <mergeCell ref="K1:L1"/>
    <mergeCell ref="M1:N1"/>
    <mergeCell ref="O1:O2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landscape" paperSize="8"/>
  <headerFooter alignWithMargins="0">
    <oddFooter>&amp;C09 Támogatások, támogatásértékű bevételek, kiegészítések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workbookViewId="0" topLeftCell="A52">
      <selection activeCell="A4" sqref="A4"/>
    </sheetView>
  </sheetViews>
  <sheetFormatPr defaultColWidth="9.140625" defaultRowHeight="12.75"/>
  <cols>
    <col min="1" max="1" width="4.00390625" style="56" customWidth="1"/>
    <col min="2" max="2" width="73.8515625" style="1" customWidth="1"/>
    <col min="3" max="3" width="15.57421875" style="119" customWidth="1"/>
    <col min="4" max="6" width="0" style="119" hidden="1" customWidth="1"/>
    <col min="7" max="16384" width="9.140625" style="1" customWidth="1"/>
  </cols>
  <sheetData>
    <row r="1" spans="1:22" s="372" customFormat="1" ht="15.75" customHeight="1">
      <c r="A1" s="388" t="s">
        <v>1051</v>
      </c>
      <c r="B1" s="388"/>
      <c r="C1" s="388"/>
      <c r="D1" s="119"/>
      <c r="E1" s="83"/>
      <c r="F1" s="83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2" s="372" customFormat="1" ht="15.75">
      <c r="A2" s="388"/>
      <c r="B2" s="388"/>
      <c r="C2" s="388"/>
      <c r="D2" s="119"/>
      <c r="E2" s="83"/>
      <c r="F2" s="83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</row>
    <row r="3" spans="1:22" s="372" customFormat="1" ht="15.75">
      <c r="A3" s="286"/>
      <c r="B3" s="286"/>
      <c r="C3" s="286"/>
      <c r="D3" s="119"/>
      <c r="E3" s="83"/>
      <c r="F3" s="83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</row>
    <row r="4" spans="1:3" ht="15.75">
      <c r="A4" s="389"/>
      <c r="B4" s="390" t="s">
        <v>731</v>
      </c>
      <c r="C4" s="391">
        <v>751153</v>
      </c>
    </row>
    <row r="5" spans="1:3" ht="15.75">
      <c r="A5" s="354" t="s">
        <v>3</v>
      </c>
      <c r="B5" s="85" t="s">
        <v>1052</v>
      </c>
      <c r="C5" s="352"/>
    </row>
    <row r="6" spans="1:3" ht="15.75">
      <c r="A6" s="354" t="s">
        <v>7</v>
      </c>
      <c r="B6" s="85" t="s">
        <v>1053</v>
      </c>
      <c r="C6" s="352"/>
    </row>
    <row r="7" spans="1:6" s="62" customFormat="1" ht="15.75">
      <c r="A7" s="356" t="s">
        <v>9</v>
      </c>
      <c r="B7" s="89" t="s">
        <v>1054</v>
      </c>
      <c r="C7" s="360">
        <f>SUM(C5:C6)</f>
        <v>0</v>
      </c>
      <c r="D7" s="120">
        <f>SUM(D5:D6)</f>
        <v>0</v>
      </c>
      <c r="E7" s="120">
        <f>SUM(E5:E6)</f>
        <v>0</v>
      </c>
      <c r="F7" s="120">
        <f>SUM(F5:F6)</f>
        <v>0</v>
      </c>
    </row>
    <row r="8" spans="1:3" ht="15.75">
      <c r="A8" s="354" t="s">
        <v>11</v>
      </c>
      <c r="B8" s="85" t="s">
        <v>1055</v>
      </c>
      <c r="C8" s="352"/>
    </row>
    <row r="9" spans="1:3" ht="15.75">
      <c r="A9" s="354" t="s">
        <v>14</v>
      </c>
      <c r="B9" s="85" t="s">
        <v>703</v>
      </c>
      <c r="C9" s="352">
        <v>2000</v>
      </c>
    </row>
    <row r="10" spans="1:6" s="62" customFormat="1" ht="15.75">
      <c r="A10" s="356" t="s">
        <v>16</v>
      </c>
      <c r="B10" s="89" t="s">
        <v>1056</v>
      </c>
      <c r="C10" s="360">
        <f>SUM(C8:C9)</f>
        <v>2000</v>
      </c>
      <c r="D10" s="120">
        <f>SUM(D8:D9)</f>
        <v>0</v>
      </c>
      <c r="E10" s="120">
        <f>SUM(E8:E9)</f>
        <v>0</v>
      </c>
      <c r="F10" s="120">
        <f>SUM(F8:F9)</f>
        <v>0</v>
      </c>
    </row>
    <row r="11" spans="1:3" ht="15.75">
      <c r="A11" s="354" t="s">
        <v>48</v>
      </c>
      <c r="B11" s="108" t="s">
        <v>1057</v>
      </c>
      <c r="C11" s="352"/>
    </row>
    <row r="12" spans="1:3" ht="15.75">
      <c r="A12" s="354" t="s">
        <v>20</v>
      </c>
      <c r="B12" s="108" t="s">
        <v>1058</v>
      </c>
      <c r="C12" s="352"/>
    </row>
    <row r="13" spans="1:6" s="62" customFormat="1" ht="15.75">
      <c r="A13" s="356" t="s">
        <v>22</v>
      </c>
      <c r="B13" s="130" t="s">
        <v>1059</v>
      </c>
      <c r="C13" s="360">
        <f>SUM(C11:C12)</f>
        <v>0</v>
      </c>
      <c r="D13" s="120">
        <f>SUM(D11:D12)</f>
        <v>0</v>
      </c>
      <c r="E13" s="120">
        <f>SUM(E11:E12)</f>
        <v>0</v>
      </c>
      <c r="F13" s="120">
        <f>SUM(F11:F12)</f>
        <v>0</v>
      </c>
    </row>
    <row r="14" spans="1:6" s="62" customFormat="1" ht="15.75">
      <c r="A14" s="356" t="s">
        <v>24</v>
      </c>
      <c r="B14" s="130" t="s">
        <v>1060</v>
      </c>
      <c r="C14" s="360">
        <f>+C7+C10+C13</f>
        <v>2000</v>
      </c>
      <c r="D14" s="120">
        <f>+D7+D10+D13</f>
        <v>0</v>
      </c>
      <c r="E14" s="120">
        <f>+E7+E10+E13</f>
        <v>0</v>
      </c>
      <c r="F14" s="120">
        <f>+F7+F10+F13</f>
        <v>0</v>
      </c>
    </row>
    <row r="15" spans="1:3" ht="15.75">
      <c r="A15" s="354" t="s">
        <v>26</v>
      </c>
      <c r="B15" s="85" t="s">
        <v>1061</v>
      </c>
      <c r="C15" s="352"/>
    </row>
    <row r="16" spans="1:3" ht="15.75">
      <c r="A16" s="354" t="s">
        <v>28</v>
      </c>
      <c r="B16" s="108" t="s">
        <v>1062</v>
      </c>
      <c r="C16" s="352"/>
    </row>
    <row r="17" spans="1:3" ht="15.75">
      <c r="A17" s="354" t="s">
        <v>30</v>
      </c>
      <c r="B17" s="108" t="s">
        <v>1063</v>
      </c>
      <c r="C17" s="352"/>
    </row>
    <row r="18" spans="1:6" s="62" customFormat="1" ht="15.75">
      <c r="A18" s="356" t="s">
        <v>32</v>
      </c>
      <c r="B18" s="130" t="s">
        <v>1064</v>
      </c>
      <c r="C18" s="360">
        <f>SUM(C15:C17)</f>
        <v>0</v>
      </c>
      <c r="D18" s="120">
        <f>SUM(D15:D17)</f>
        <v>0</v>
      </c>
      <c r="E18" s="120">
        <f>SUM(E15:E17)</f>
        <v>0</v>
      </c>
      <c r="F18" s="120">
        <f>SUM(F15:F17)</f>
        <v>0</v>
      </c>
    </row>
    <row r="19" spans="1:3" ht="15.75">
      <c r="A19" s="354" t="s">
        <v>57</v>
      </c>
      <c r="B19" s="108" t="s">
        <v>1065</v>
      </c>
      <c r="C19" s="352"/>
    </row>
    <row r="20" spans="1:3" ht="15.75">
      <c r="A20" s="354" t="s">
        <v>59</v>
      </c>
      <c r="B20" s="108" t="s">
        <v>339</v>
      </c>
      <c r="C20" s="352">
        <v>152459</v>
      </c>
    </row>
    <row r="21" spans="1:3" ht="15.75">
      <c r="A21" s="354" t="s">
        <v>61</v>
      </c>
      <c r="B21" s="108" t="s">
        <v>1066</v>
      </c>
      <c r="C21" s="352"/>
    </row>
    <row r="22" spans="1:3" ht="15.75">
      <c r="A22" s="354" t="s">
        <v>63</v>
      </c>
      <c r="B22" s="108" t="s">
        <v>341</v>
      </c>
      <c r="C22" s="352">
        <v>106490</v>
      </c>
    </row>
    <row r="23" spans="1:3" ht="15.75">
      <c r="A23" s="354" t="s">
        <v>65</v>
      </c>
      <c r="B23" s="108" t="s">
        <v>1067</v>
      </c>
      <c r="C23" s="352"/>
    </row>
    <row r="24" spans="1:6" s="62" customFormat="1" ht="15.75">
      <c r="A24" s="356" t="s">
        <v>67</v>
      </c>
      <c r="B24" s="130" t="s">
        <v>1068</v>
      </c>
      <c r="C24" s="360">
        <f>SUM(C19:C23)</f>
        <v>258949</v>
      </c>
      <c r="D24" s="120">
        <f>SUM(D19:D23)</f>
        <v>0</v>
      </c>
      <c r="E24" s="120">
        <f>SUM(E19:E23)</f>
        <v>0</v>
      </c>
      <c r="F24" s="120">
        <f>SUM(F19:F23)</f>
        <v>0</v>
      </c>
    </row>
    <row r="25" spans="1:3" ht="15.75">
      <c r="A25" s="354" t="s">
        <v>69</v>
      </c>
      <c r="B25" s="108" t="s">
        <v>1069</v>
      </c>
      <c r="C25" s="352"/>
    </row>
    <row r="26" spans="1:3" ht="15.75">
      <c r="A26" s="354" t="s">
        <v>71</v>
      </c>
      <c r="B26" s="108" t="s">
        <v>1070</v>
      </c>
      <c r="C26" s="352"/>
    </row>
    <row r="27" spans="1:6" s="62" customFormat="1" ht="15.75">
      <c r="A27" s="356" t="s">
        <v>73</v>
      </c>
      <c r="B27" s="130" t="s">
        <v>1071</v>
      </c>
      <c r="C27" s="360">
        <f>SUM(C25:C26)</f>
        <v>0</v>
      </c>
      <c r="D27" s="120">
        <f>SUM(D25:D26)</f>
        <v>0</v>
      </c>
      <c r="E27" s="120">
        <f>SUM(E25:E26)</f>
        <v>0</v>
      </c>
      <c r="F27" s="120">
        <f>SUM(F25:F26)</f>
        <v>0</v>
      </c>
    </row>
    <row r="28" spans="1:6" s="62" customFormat="1" ht="15.75">
      <c r="A28" s="356" t="s">
        <v>75</v>
      </c>
      <c r="B28" s="130" t="s">
        <v>1072</v>
      </c>
      <c r="C28" s="360">
        <f>+C24+C27</f>
        <v>258949</v>
      </c>
      <c r="D28" s="120">
        <f>+D24+D27</f>
        <v>0</v>
      </c>
      <c r="E28" s="120">
        <f>+E24+E27</f>
        <v>0</v>
      </c>
      <c r="F28" s="120">
        <f>+F24+F27</f>
        <v>0</v>
      </c>
    </row>
    <row r="29" spans="1:3" ht="15.75">
      <c r="A29" s="354" t="s">
        <v>77</v>
      </c>
      <c r="B29" s="108" t="s">
        <v>1073</v>
      </c>
      <c r="C29" s="352"/>
    </row>
    <row r="30" spans="1:3" ht="15.75">
      <c r="A30" s="354" t="s">
        <v>79</v>
      </c>
      <c r="B30" s="108" t="s">
        <v>1074</v>
      </c>
      <c r="C30" s="352"/>
    </row>
    <row r="31" spans="1:3" ht="15.75">
      <c r="A31" s="354" t="s">
        <v>81</v>
      </c>
      <c r="B31" s="108" t="s">
        <v>1075</v>
      </c>
      <c r="C31" s="352"/>
    </row>
    <row r="32" spans="1:6" s="62" customFormat="1" ht="15.75">
      <c r="A32" s="356" t="s">
        <v>83</v>
      </c>
      <c r="B32" s="130" t="s">
        <v>1076</v>
      </c>
      <c r="C32" s="360">
        <f>SUM(C29:C31)</f>
        <v>0</v>
      </c>
      <c r="D32" s="120">
        <f>SUM(D29:D31)</f>
        <v>0</v>
      </c>
      <c r="E32" s="120">
        <f>SUM(E29:E31)</f>
        <v>0</v>
      </c>
      <c r="F32" s="120">
        <f>SUM(F29:F31)</f>
        <v>0</v>
      </c>
    </row>
    <row r="33" spans="1:6" s="62" customFormat="1" ht="15.75">
      <c r="A33" s="356" t="s">
        <v>85</v>
      </c>
      <c r="B33" s="89" t="s">
        <v>1077</v>
      </c>
      <c r="C33" s="360">
        <f>+C28+C32</f>
        <v>258949</v>
      </c>
      <c r="D33" s="120">
        <f>+D28+D32</f>
        <v>0</v>
      </c>
      <c r="E33" s="120">
        <f>+E28+E32</f>
        <v>0</v>
      </c>
      <c r="F33" s="120">
        <f>+F28+F32</f>
        <v>0</v>
      </c>
    </row>
    <row r="34" spans="1:3" ht="15.75">
      <c r="A34" s="354" t="s">
        <v>87</v>
      </c>
      <c r="B34" s="85" t="s">
        <v>1078</v>
      </c>
      <c r="C34" s="352"/>
    </row>
    <row r="35" spans="1:3" ht="15.75">
      <c r="A35" s="354" t="s">
        <v>89</v>
      </c>
      <c r="B35" s="85" t="s">
        <v>1079</v>
      </c>
      <c r="C35" s="352"/>
    </row>
    <row r="36" spans="1:3" ht="15.75">
      <c r="A36" s="354" t="s">
        <v>91</v>
      </c>
      <c r="B36" s="108" t="s">
        <v>1080</v>
      </c>
      <c r="C36" s="352"/>
    </row>
    <row r="37" spans="1:3" ht="15.75">
      <c r="A37" s="354" t="s">
        <v>93</v>
      </c>
      <c r="B37" s="108" t="s">
        <v>1081</v>
      </c>
      <c r="C37" s="352"/>
    </row>
    <row r="38" spans="1:3" ht="15.75">
      <c r="A38" s="354" t="s">
        <v>474</v>
      </c>
      <c r="B38" s="108" t="s">
        <v>1082</v>
      </c>
      <c r="C38" s="352"/>
    </row>
    <row r="39" spans="1:6" s="62" customFormat="1" ht="15.75">
      <c r="A39" s="356" t="s">
        <v>476</v>
      </c>
      <c r="B39" s="130" t="s">
        <v>1083</v>
      </c>
      <c r="C39" s="360">
        <f>SUM(C34:C38)</f>
        <v>0</v>
      </c>
      <c r="D39" s="120">
        <f>SUM(D34:D38)</f>
        <v>0</v>
      </c>
      <c r="E39" s="120">
        <f>SUM(E34:E38)</f>
        <v>0</v>
      </c>
      <c r="F39" s="120">
        <f>SUM(F34:F38)</f>
        <v>0</v>
      </c>
    </row>
    <row r="40" spans="1:6" s="62" customFormat="1" ht="15.75">
      <c r="A40" s="356" t="s">
        <v>478</v>
      </c>
      <c r="B40" s="130" t="s">
        <v>1084</v>
      </c>
      <c r="C40" s="360">
        <f>+C33+C39</f>
        <v>258949</v>
      </c>
      <c r="D40" s="120">
        <f>+D33+D39</f>
        <v>0</v>
      </c>
      <c r="E40" s="120">
        <f>+E33+E39</f>
        <v>0</v>
      </c>
      <c r="F40" s="120">
        <f>+F33+F39</f>
        <v>0</v>
      </c>
    </row>
    <row r="41" spans="1:3" ht="15.75">
      <c r="A41" s="354" t="s">
        <v>480</v>
      </c>
      <c r="B41" s="108" t="s">
        <v>1085</v>
      </c>
      <c r="C41" s="352"/>
    </row>
    <row r="42" spans="1:3" ht="15.75">
      <c r="A42" s="354" t="s">
        <v>482</v>
      </c>
      <c r="B42" s="108" t="s">
        <v>1086</v>
      </c>
      <c r="C42" s="352"/>
    </row>
    <row r="43" spans="1:3" ht="15.75">
      <c r="A43" s="354" t="s">
        <v>484</v>
      </c>
      <c r="B43" s="108" t="s">
        <v>1087</v>
      </c>
      <c r="C43" s="352"/>
    </row>
    <row r="44" spans="1:3" ht="15.75">
      <c r="A44" s="354" t="s">
        <v>486</v>
      </c>
      <c r="B44" s="108" t="s">
        <v>1088</v>
      </c>
      <c r="C44" s="352"/>
    </row>
    <row r="45" spans="1:3" ht="31.5">
      <c r="A45" s="354" t="s">
        <v>488</v>
      </c>
      <c r="B45" s="85" t="s">
        <v>1089</v>
      </c>
      <c r="C45" s="352"/>
    </row>
    <row r="46" spans="1:3" ht="15.75">
      <c r="A46" s="354" t="s">
        <v>693</v>
      </c>
      <c r="B46" s="108" t="s">
        <v>1090</v>
      </c>
      <c r="C46" s="352"/>
    </row>
    <row r="47" spans="1:6" s="62" customFormat="1" ht="15.75">
      <c r="A47" s="356" t="s">
        <v>694</v>
      </c>
      <c r="B47" s="130" t="s">
        <v>1091</v>
      </c>
      <c r="C47" s="360">
        <f>SUM(C41:C46)</f>
        <v>0</v>
      </c>
      <c r="D47" s="120">
        <f>SUM(D41:D46)</f>
        <v>0</v>
      </c>
      <c r="E47" s="120">
        <f>SUM(E41:E46)</f>
        <v>0</v>
      </c>
      <c r="F47" s="120">
        <f>SUM(F41:F46)</f>
        <v>0</v>
      </c>
    </row>
    <row r="48" spans="1:3" ht="15.75">
      <c r="A48" s="354" t="s">
        <v>695</v>
      </c>
      <c r="B48" s="108" t="s">
        <v>1092</v>
      </c>
      <c r="C48" s="352"/>
    </row>
    <row r="49" spans="1:3" ht="15.75">
      <c r="A49" s="354" t="s">
        <v>696</v>
      </c>
      <c r="B49" s="108" t="s">
        <v>1093</v>
      </c>
      <c r="C49" s="352"/>
    </row>
    <row r="50" spans="1:3" ht="15.75">
      <c r="A50" s="354" t="s">
        <v>697</v>
      </c>
      <c r="B50" s="108" t="s">
        <v>1094</v>
      </c>
      <c r="C50" s="352"/>
    </row>
    <row r="51" spans="1:3" ht="15.75">
      <c r="A51" s="354" t="s">
        <v>1095</v>
      </c>
      <c r="B51" s="108" t="s">
        <v>1096</v>
      </c>
      <c r="C51" s="352"/>
    </row>
    <row r="52" spans="1:3" ht="31.5">
      <c r="A52" s="354" t="s">
        <v>1097</v>
      </c>
      <c r="B52" s="85" t="s">
        <v>1098</v>
      </c>
      <c r="C52" s="352"/>
    </row>
    <row r="53" spans="1:3" ht="15.75">
      <c r="A53" s="354" t="s">
        <v>1099</v>
      </c>
      <c r="B53" s="108" t="s">
        <v>1100</v>
      </c>
      <c r="C53" s="352"/>
    </row>
    <row r="54" spans="1:6" s="62" customFormat="1" ht="15.75">
      <c r="A54" s="356" t="s">
        <v>1101</v>
      </c>
      <c r="B54" s="130" t="s">
        <v>1102</v>
      </c>
      <c r="C54" s="360">
        <f>SUM(C48:C53)</f>
        <v>0</v>
      </c>
      <c r="D54" s="120">
        <f>SUM(D48:D53)</f>
        <v>0</v>
      </c>
      <c r="E54" s="120">
        <f>SUM(E48:E53)</f>
        <v>0</v>
      </c>
      <c r="F54" s="120">
        <f>SUM(F48:F53)</f>
        <v>0</v>
      </c>
    </row>
    <row r="55" spans="1:6" s="62" customFormat="1" ht="31.5">
      <c r="A55" s="356" t="s">
        <v>1103</v>
      </c>
      <c r="B55" s="89" t="s">
        <v>1104</v>
      </c>
      <c r="C55" s="360">
        <f>+C47-C54</f>
        <v>0</v>
      </c>
      <c r="D55" s="120">
        <f>+D47-D54</f>
        <v>0</v>
      </c>
      <c r="E55" s="120">
        <f>+E47-E54</f>
        <v>0</v>
      </c>
      <c r="F55" s="120">
        <f>+F47-F54</f>
        <v>0</v>
      </c>
    </row>
    <row r="56" spans="1:3" ht="15.75">
      <c r="A56" s="354" t="s">
        <v>1105</v>
      </c>
      <c r="B56" s="108" t="s">
        <v>1106</v>
      </c>
      <c r="C56" s="352"/>
    </row>
    <row r="57" spans="1:3" ht="15.75">
      <c r="A57" s="354" t="s">
        <v>1107</v>
      </c>
      <c r="B57" s="108" t="s">
        <v>1108</v>
      </c>
      <c r="C57" s="352"/>
    </row>
    <row r="58" spans="1:3" ht="15.75">
      <c r="A58" s="354" t="s">
        <v>1109</v>
      </c>
      <c r="B58" s="108" t="s">
        <v>1110</v>
      </c>
      <c r="C58" s="352"/>
    </row>
    <row r="59" spans="1:3" ht="15.75">
      <c r="A59" s="354" t="s">
        <v>1111</v>
      </c>
      <c r="B59" s="108" t="s">
        <v>1112</v>
      </c>
      <c r="C59" s="352"/>
    </row>
    <row r="60" spans="1:6" s="62" customFormat="1" ht="15.75">
      <c r="A60" s="356" t="s">
        <v>1113</v>
      </c>
      <c r="B60" s="130" t="s">
        <v>1114</v>
      </c>
      <c r="C60" s="360">
        <f>SUM(C56:C59)</f>
        <v>0</v>
      </c>
      <c r="D60" s="120">
        <f>SUM(D56:D59)</f>
        <v>0</v>
      </c>
      <c r="E60" s="120">
        <f>SUM(E56:E59)</f>
        <v>0</v>
      </c>
      <c r="F60" s="120">
        <f>SUM(F56:F59)</f>
        <v>0</v>
      </c>
    </row>
    <row r="61" spans="1:3" ht="15.75">
      <c r="A61" s="354" t="s">
        <v>1115</v>
      </c>
      <c r="B61" s="108" t="s">
        <v>1116</v>
      </c>
      <c r="C61" s="352"/>
    </row>
    <row r="62" spans="1:3" ht="15.75">
      <c r="A62" s="354" t="s">
        <v>1117</v>
      </c>
      <c r="B62" s="108" t="s">
        <v>1118</v>
      </c>
      <c r="C62" s="352"/>
    </row>
    <row r="63" spans="1:3" ht="15.75">
      <c r="A63" s="354" t="s">
        <v>1119</v>
      </c>
      <c r="B63" s="108" t="s">
        <v>1120</v>
      </c>
      <c r="C63" s="352"/>
    </row>
    <row r="64" spans="1:3" ht="15.75">
      <c r="A64" s="354" t="s">
        <v>1121</v>
      </c>
      <c r="B64" s="108" t="s">
        <v>1122</v>
      </c>
      <c r="C64" s="352"/>
    </row>
    <row r="65" spans="1:6" s="62" customFormat="1" ht="15.75">
      <c r="A65" s="356" t="s">
        <v>1123</v>
      </c>
      <c r="B65" s="130" t="s">
        <v>1124</v>
      </c>
      <c r="C65" s="360">
        <f>SUM(C61:C64)</f>
        <v>0</v>
      </c>
      <c r="D65" s="120">
        <f>SUM(D61:D64)</f>
        <v>0</v>
      </c>
      <c r="E65" s="120">
        <f>SUM(E61:E64)</f>
        <v>0</v>
      </c>
      <c r="F65" s="120">
        <f>SUM(F61:F64)</f>
        <v>0</v>
      </c>
    </row>
    <row r="66" spans="1:6" s="62" customFormat="1" ht="31.5">
      <c r="A66" s="356" t="s">
        <v>1125</v>
      </c>
      <c r="B66" s="89" t="s">
        <v>1126</v>
      </c>
      <c r="C66" s="360">
        <f>+C60+C65</f>
        <v>0</v>
      </c>
      <c r="D66" s="120">
        <f>+D60+D65</f>
        <v>0</v>
      </c>
      <c r="E66" s="120">
        <f>+E60+E65</f>
        <v>0</v>
      </c>
      <c r="F66" s="120">
        <f>+F60+F65</f>
        <v>0</v>
      </c>
    </row>
    <row r="67" spans="1:3" ht="15.75">
      <c r="A67" s="354" t="s">
        <v>1127</v>
      </c>
      <c r="B67" s="108" t="s">
        <v>1128</v>
      </c>
      <c r="C67" s="352"/>
    </row>
    <row r="68" spans="1:3" ht="15.75">
      <c r="A68" s="354" t="s">
        <v>1129</v>
      </c>
      <c r="B68" s="108" t="s">
        <v>1130</v>
      </c>
      <c r="C68" s="352"/>
    </row>
    <row r="69" spans="1:3" ht="15.75">
      <c r="A69" s="354" t="s">
        <v>1131</v>
      </c>
      <c r="B69" s="108" t="s">
        <v>1132</v>
      </c>
      <c r="C69" s="352"/>
    </row>
    <row r="70" spans="1:6" s="62" customFormat="1" ht="15.75">
      <c r="A70" s="356" t="s">
        <v>1133</v>
      </c>
      <c r="B70" s="130" t="s">
        <v>1134</v>
      </c>
      <c r="C70" s="360">
        <f>SUM(C67:C69)</f>
        <v>0</v>
      </c>
      <c r="D70" s="120">
        <f>SUM(D67:D69)</f>
        <v>0</v>
      </c>
      <c r="E70" s="120">
        <f>SUM(E67:E69)</f>
        <v>0</v>
      </c>
      <c r="F70" s="120">
        <f>SUM(F67:F69)</f>
        <v>0</v>
      </c>
    </row>
    <row r="71" spans="1:6" s="62" customFormat="1" ht="15.75">
      <c r="A71" s="365" t="s">
        <v>1135</v>
      </c>
      <c r="B71" s="171" t="s">
        <v>1136</v>
      </c>
      <c r="C71" s="369">
        <f>+C70+C66+C55+C40+C18+C14</f>
        <v>260949</v>
      </c>
      <c r="D71" s="120">
        <f>+D70+D66+D55+D40+D18+D14</f>
        <v>0</v>
      </c>
      <c r="E71" s="120">
        <f>+E70+E66+E55+E40+E18+E14</f>
        <v>0</v>
      </c>
      <c r="F71" s="120">
        <f>+F70+F66+F55+F40+F18+F14</f>
        <v>0</v>
      </c>
    </row>
  </sheetData>
  <sheetProtection selectLockedCells="1" selectUnlockedCells="1"/>
  <mergeCells count="1">
    <mergeCell ref="A1:C2"/>
  </mergeCells>
  <printOptions horizontalCentered="1" verticalCentered="1"/>
  <pageMargins left="0.7875" right="0.7875" top="0.39375" bottom="0.7875" header="0.5118055555555555" footer="0.5118055555555555"/>
  <pageSetup fitToHeight="1" fitToWidth="1" horizontalDpi="300" verticalDpi="300" orientation="portrait" paperSize="9"/>
  <headerFooter alignWithMargins="0">
    <oddFooter xml:space="preserve">&amp;C10 Hitelek,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C65"/>
  <sheetViews>
    <sheetView workbookViewId="0" topLeftCell="A44">
      <selection activeCell="A4" sqref="A4"/>
    </sheetView>
  </sheetViews>
  <sheetFormatPr defaultColWidth="9.140625" defaultRowHeight="12.75"/>
  <cols>
    <col min="1" max="1" width="4.7109375" style="39" customWidth="1"/>
    <col min="2" max="2" width="68.7109375" style="1" customWidth="1"/>
    <col min="3" max="3" width="12.7109375" style="83" customWidth="1"/>
    <col min="4" max="16384" width="9.140625" style="1" customWidth="1"/>
  </cols>
  <sheetData>
    <row r="2" spans="2:3" ht="15.75">
      <c r="B2" s="1" t="s">
        <v>731</v>
      </c>
      <c r="C2" s="83">
        <v>751966</v>
      </c>
    </row>
    <row r="3" spans="1:3" ht="15.75">
      <c r="A3" s="392" t="s">
        <v>3</v>
      </c>
      <c r="B3" s="393" t="s">
        <v>1137</v>
      </c>
      <c r="C3" s="394">
        <v>0</v>
      </c>
    </row>
    <row r="4" spans="1:3" ht="15.75">
      <c r="A4" s="395" t="s">
        <v>7</v>
      </c>
      <c r="B4" s="108" t="s">
        <v>140</v>
      </c>
      <c r="C4" s="396">
        <v>100</v>
      </c>
    </row>
    <row r="5" spans="1:3" ht="15.75">
      <c r="A5" s="395" t="s">
        <v>9</v>
      </c>
      <c r="B5" s="108" t="s">
        <v>141</v>
      </c>
      <c r="C5" s="396">
        <v>550</v>
      </c>
    </row>
    <row r="6" spans="1:3" ht="15.75">
      <c r="A6" s="395" t="s">
        <v>11</v>
      </c>
      <c r="B6" s="108" t="s">
        <v>1138</v>
      </c>
      <c r="C6" s="396">
        <v>0</v>
      </c>
    </row>
    <row r="7" spans="1:3" ht="15.75">
      <c r="A7" s="395" t="s">
        <v>14</v>
      </c>
      <c r="B7" s="108" t="s">
        <v>100</v>
      </c>
      <c r="C7" s="396">
        <v>5000</v>
      </c>
    </row>
    <row r="8" spans="1:3" ht="15.75">
      <c r="A8" s="395" t="s">
        <v>16</v>
      </c>
      <c r="B8" s="108" t="s">
        <v>142</v>
      </c>
      <c r="C8" s="396">
        <v>100</v>
      </c>
    </row>
    <row r="9" spans="1:3" ht="15.75">
      <c r="A9" s="395" t="s">
        <v>48</v>
      </c>
      <c r="B9" s="108" t="s">
        <v>1139</v>
      </c>
      <c r="C9" s="396">
        <v>0</v>
      </c>
    </row>
    <row r="10" spans="1:3" ht="15.75">
      <c r="A10" s="395" t="s">
        <v>20</v>
      </c>
      <c r="B10" s="108" t="s">
        <v>143</v>
      </c>
      <c r="C10" s="396">
        <v>60000</v>
      </c>
    </row>
    <row r="11" spans="1:3" ht="15.75">
      <c r="A11" s="395" t="s">
        <v>22</v>
      </c>
      <c r="B11" s="108" t="s">
        <v>144</v>
      </c>
      <c r="C11" s="396">
        <v>0</v>
      </c>
    </row>
    <row r="12" spans="1:3" s="62" customFormat="1" ht="15.75">
      <c r="A12" s="397" t="s">
        <v>24</v>
      </c>
      <c r="B12" s="130" t="s">
        <v>1140</v>
      </c>
      <c r="C12" s="359">
        <f>SUM(C3:C11)</f>
        <v>65750</v>
      </c>
    </row>
    <row r="13" spans="1:3" ht="15.75">
      <c r="A13" s="395" t="s">
        <v>26</v>
      </c>
      <c r="B13" s="108" t="s">
        <v>146</v>
      </c>
      <c r="C13" s="396">
        <v>600</v>
      </c>
    </row>
    <row r="14" spans="1:3" ht="15.75">
      <c r="A14" s="395" t="s">
        <v>28</v>
      </c>
      <c r="B14" s="108" t="s">
        <v>147</v>
      </c>
      <c r="C14" s="396">
        <v>15600</v>
      </c>
    </row>
    <row r="15" spans="1:3" ht="15.75">
      <c r="A15" s="395" t="s">
        <v>30</v>
      </c>
      <c r="B15" s="108" t="s">
        <v>148</v>
      </c>
      <c r="C15" s="396">
        <v>19417</v>
      </c>
    </row>
    <row r="16" spans="1:3" ht="15.75">
      <c r="A16" s="395" t="s">
        <v>32</v>
      </c>
      <c r="B16" s="108" t="s">
        <v>149</v>
      </c>
      <c r="C16" s="396">
        <f>41106+3674</f>
        <v>44780</v>
      </c>
    </row>
    <row r="17" spans="1:3" ht="15.75">
      <c r="A17" s="395" t="s">
        <v>57</v>
      </c>
      <c r="B17" s="108" t="s">
        <v>150</v>
      </c>
      <c r="C17" s="396">
        <v>17000</v>
      </c>
    </row>
    <row r="18" spans="1:3" ht="15.75">
      <c r="A18" s="395" t="s">
        <v>59</v>
      </c>
      <c r="B18" s="108" t="s">
        <v>1141</v>
      </c>
      <c r="C18" s="396">
        <v>0</v>
      </c>
    </row>
    <row r="19" spans="1:3" ht="15.75">
      <c r="A19" s="395" t="s">
        <v>61</v>
      </c>
      <c r="B19" s="108" t="s">
        <v>151</v>
      </c>
      <c r="C19" s="396">
        <v>200</v>
      </c>
    </row>
    <row r="20" spans="1:3" ht="15.75">
      <c r="A20" s="395" t="s">
        <v>63</v>
      </c>
      <c r="B20" s="108" t="s">
        <v>152</v>
      </c>
      <c r="C20" s="396">
        <v>0</v>
      </c>
    </row>
    <row r="21" spans="1:3" s="62" customFormat="1" ht="15.75">
      <c r="A21" s="397" t="s">
        <v>65</v>
      </c>
      <c r="B21" s="130" t="s">
        <v>1142</v>
      </c>
      <c r="C21" s="359">
        <f>SUM(C14:C20)</f>
        <v>96997</v>
      </c>
    </row>
    <row r="22" spans="1:3" ht="15.75">
      <c r="A22" s="395" t="s">
        <v>67</v>
      </c>
      <c r="B22" s="108" t="s">
        <v>51</v>
      </c>
      <c r="C22" s="396">
        <v>0</v>
      </c>
    </row>
    <row r="23" spans="1:3" ht="15.75">
      <c r="A23" s="395" t="s">
        <v>69</v>
      </c>
      <c r="B23" s="108" t="s">
        <v>1143</v>
      </c>
      <c r="C23" s="396">
        <v>0</v>
      </c>
    </row>
    <row r="24" spans="1:3" ht="15.75">
      <c r="A24" s="395" t="s">
        <v>71</v>
      </c>
      <c r="B24" s="108" t="s">
        <v>1144</v>
      </c>
      <c r="C24" s="396">
        <v>0</v>
      </c>
    </row>
    <row r="25" spans="1:3" ht="15.75">
      <c r="A25" s="395" t="s">
        <v>73</v>
      </c>
      <c r="B25" s="108" t="s">
        <v>1145</v>
      </c>
      <c r="C25" s="396">
        <v>0</v>
      </c>
    </row>
    <row r="26" spans="1:3" ht="15.75">
      <c r="A26" s="395" t="s">
        <v>75</v>
      </c>
      <c r="B26" s="108" t="s">
        <v>1146</v>
      </c>
      <c r="C26" s="396">
        <v>0</v>
      </c>
    </row>
    <row r="27" spans="1:3" ht="15.75">
      <c r="A27" s="395" t="s">
        <v>77</v>
      </c>
      <c r="B27" s="108" t="s">
        <v>52</v>
      </c>
      <c r="C27" s="396">
        <v>100</v>
      </c>
    </row>
    <row r="28" spans="1:3" s="62" customFormat="1" ht="15.75">
      <c r="A28" s="397" t="s">
        <v>79</v>
      </c>
      <c r="B28" s="130" t="s">
        <v>1147</v>
      </c>
      <c r="C28" s="359">
        <f>SUM(C22:C27)+C3+C12+C21+C13-C7</f>
        <v>158447</v>
      </c>
    </row>
    <row r="29" spans="1:3" ht="15.75">
      <c r="A29" s="395" t="s">
        <v>81</v>
      </c>
      <c r="B29" s="108" t="s">
        <v>256</v>
      </c>
      <c r="C29" s="396">
        <v>0</v>
      </c>
    </row>
    <row r="30" spans="1:3" ht="15.75">
      <c r="A30" s="395" t="s">
        <v>83</v>
      </c>
      <c r="B30" s="108" t="s">
        <v>257</v>
      </c>
      <c r="C30" s="396">
        <f>5077*0.82</f>
        <v>4163.139999999999</v>
      </c>
    </row>
    <row r="31" spans="1:3" ht="15.75">
      <c r="A31" s="395" t="s">
        <v>85</v>
      </c>
      <c r="B31" s="108" t="s">
        <v>1148</v>
      </c>
      <c r="C31" s="396">
        <v>0</v>
      </c>
    </row>
    <row r="32" spans="1:3" ht="15.75">
      <c r="A32" s="395" t="s">
        <v>87</v>
      </c>
      <c r="B32" s="108" t="s">
        <v>1149</v>
      </c>
      <c r="C32" s="396">
        <v>0</v>
      </c>
    </row>
    <row r="33" spans="1:3" ht="15.75">
      <c r="A33" s="395" t="s">
        <v>89</v>
      </c>
      <c r="B33" s="108" t="s">
        <v>1150</v>
      </c>
      <c r="C33" s="396">
        <v>0</v>
      </c>
    </row>
    <row r="34" spans="1:3" ht="15.75">
      <c r="A34" s="395" t="s">
        <v>91</v>
      </c>
      <c r="B34" s="108" t="s">
        <v>258</v>
      </c>
      <c r="C34" s="396">
        <v>0</v>
      </c>
    </row>
    <row r="35" spans="1:3" ht="15.75">
      <c r="A35" s="395" t="s">
        <v>93</v>
      </c>
      <c r="B35" s="108" t="s">
        <v>259</v>
      </c>
      <c r="C35" s="396">
        <v>0</v>
      </c>
    </row>
    <row r="36" spans="1:3" ht="15.75">
      <c r="A36" s="395" t="s">
        <v>474</v>
      </c>
      <c r="B36" s="398" t="s">
        <v>260</v>
      </c>
      <c r="C36" s="396">
        <v>17000</v>
      </c>
    </row>
    <row r="37" spans="1:3" s="62" customFormat="1" ht="15.75">
      <c r="A37" s="397" t="s">
        <v>476</v>
      </c>
      <c r="B37" s="130" t="s">
        <v>1151</v>
      </c>
      <c r="C37" s="359">
        <f>SUM(C29:C36)+C7</f>
        <v>26163.14</v>
      </c>
    </row>
    <row r="38" spans="1:3" ht="15.75">
      <c r="A38" s="395" t="s">
        <v>478</v>
      </c>
      <c r="B38" s="108" t="s">
        <v>155</v>
      </c>
      <c r="C38" s="396">
        <f>31826+3861-35687</f>
        <v>0</v>
      </c>
    </row>
    <row r="39" spans="1:3" ht="15.75">
      <c r="A39" s="395" t="s">
        <v>480</v>
      </c>
      <c r="B39" s="108" t="s">
        <v>156</v>
      </c>
      <c r="C39" s="396">
        <v>89646</v>
      </c>
    </row>
    <row r="40" spans="1:3" s="62" customFormat="1" ht="15.75">
      <c r="A40" s="397" t="s">
        <v>482</v>
      </c>
      <c r="B40" s="130" t="s">
        <v>1152</v>
      </c>
      <c r="C40" s="359">
        <f>SUM(C38:C39)</f>
        <v>89646</v>
      </c>
    </row>
    <row r="41" spans="1:3" ht="15.75">
      <c r="A41" s="395" t="s">
        <v>484</v>
      </c>
      <c r="B41" s="108" t="s">
        <v>1153</v>
      </c>
      <c r="C41" s="396">
        <f>SUM(C42:C43)-3541+4328+4052+54+345</f>
        <v>8779</v>
      </c>
    </row>
    <row r="42" spans="1:3" ht="15.75" hidden="1">
      <c r="A42" s="395"/>
      <c r="B42" s="108" t="s">
        <v>1154</v>
      </c>
      <c r="C42" s="396">
        <v>0</v>
      </c>
    </row>
    <row r="43" spans="1:3" ht="15.75" hidden="1">
      <c r="A43" s="395"/>
      <c r="B43" s="108" t="s">
        <v>1155</v>
      </c>
      <c r="C43" s="396">
        <v>3541</v>
      </c>
    </row>
    <row r="44" spans="1:3" ht="31.5">
      <c r="A44" s="395" t="s">
        <v>486</v>
      </c>
      <c r="B44" s="85" t="s">
        <v>159</v>
      </c>
      <c r="C44" s="396">
        <v>19716</v>
      </c>
    </row>
    <row r="45" spans="1:3" ht="63">
      <c r="A45" s="395" t="s">
        <v>488</v>
      </c>
      <c r="B45" s="85" t="s">
        <v>160</v>
      </c>
      <c r="C45" s="396">
        <v>0</v>
      </c>
    </row>
    <row r="46" spans="1:3" ht="15.75">
      <c r="A46" s="395" t="s">
        <v>693</v>
      </c>
      <c r="B46" s="108" t="s">
        <v>161</v>
      </c>
      <c r="C46" s="396">
        <v>0</v>
      </c>
    </row>
    <row r="47" spans="1:3" s="62" customFormat="1" ht="31.5">
      <c r="A47" s="397" t="s">
        <v>694</v>
      </c>
      <c r="B47" s="89" t="s">
        <v>1156</v>
      </c>
      <c r="C47" s="359">
        <f>SUM(C44:C46)</f>
        <v>19716</v>
      </c>
    </row>
    <row r="48" spans="1:3" ht="15.75">
      <c r="A48" s="395" t="s">
        <v>695</v>
      </c>
      <c r="B48" s="108" t="s">
        <v>1157</v>
      </c>
      <c r="C48" s="396">
        <v>0</v>
      </c>
    </row>
    <row r="49" spans="1:3" ht="15.75">
      <c r="A49" s="395" t="s">
        <v>696</v>
      </c>
      <c r="B49" s="108" t="s">
        <v>163</v>
      </c>
      <c r="C49" s="396">
        <v>378</v>
      </c>
    </row>
    <row r="50" spans="1:3" ht="15.75">
      <c r="A50" s="395" t="s">
        <v>697</v>
      </c>
      <c r="B50" s="108" t="s">
        <v>164</v>
      </c>
      <c r="C50" s="396">
        <f>3447+1690-2361</f>
        <v>2776</v>
      </c>
    </row>
    <row r="51" spans="1:3" s="62" customFormat="1" ht="15.75">
      <c r="A51" s="397" t="s">
        <v>1095</v>
      </c>
      <c r="B51" s="130" t="s">
        <v>1158</v>
      </c>
      <c r="C51" s="359">
        <f>SUM(C48:C50)</f>
        <v>3154</v>
      </c>
    </row>
    <row r="52" spans="1:3" ht="15.75">
      <c r="A52" s="395" t="s">
        <v>1097</v>
      </c>
      <c r="B52" s="108" t="s">
        <v>263</v>
      </c>
      <c r="C52" s="396">
        <v>0</v>
      </c>
    </row>
    <row r="53" spans="1:3" ht="15.75">
      <c r="A53" s="395" t="s">
        <v>1099</v>
      </c>
      <c r="B53" s="108" t="s">
        <v>265</v>
      </c>
      <c r="C53" s="396">
        <v>0</v>
      </c>
    </row>
    <row r="54" spans="1:3" ht="15.75">
      <c r="A54" s="395" t="s">
        <v>1101</v>
      </c>
      <c r="B54" s="108" t="s">
        <v>266</v>
      </c>
      <c r="C54" s="396">
        <v>0</v>
      </c>
    </row>
    <row r="55" spans="1:3" ht="15.75">
      <c r="A55" s="395" t="s">
        <v>1103</v>
      </c>
      <c r="B55" s="108" t="s">
        <v>1159</v>
      </c>
      <c r="C55" s="396">
        <v>753</v>
      </c>
    </row>
    <row r="56" spans="1:3" ht="15.75" hidden="1">
      <c r="A56" s="395"/>
      <c r="B56" s="108" t="s">
        <v>1160</v>
      </c>
      <c r="C56" s="396"/>
    </row>
    <row r="57" spans="1:3" ht="15.75" hidden="1">
      <c r="A57" s="395"/>
      <c r="B57" s="108" t="s">
        <v>1161</v>
      </c>
      <c r="C57" s="396"/>
    </row>
    <row r="58" spans="1:3" ht="15.75">
      <c r="A58" s="395" t="s">
        <v>1105</v>
      </c>
      <c r="B58" s="108" t="s">
        <v>167</v>
      </c>
      <c r="C58" s="396">
        <v>0</v>
      </c>
    </row>
    <row r="59" spans="1:3" ht="15.75">
      <c r="A59" s="395" t="s">
        <v>1107</v>
      </c>
      <c r="B59" s="108" t="s">
        <v>1162</v>
      </c>
      <c r="C59" s="396">
        <v>0</v>
      </c>
    </row>
    <row r="60" spans="1:3" ht="15.75">
      <c r="A60" s="395" t="s">
        <v>1109</v>
      </c>
      <c r="B60" s="108" t="s">
        <v>1163</v>
      </c>
      <c r="C60" s="396">
        <v>0</v>
      </c>
    </row>
    <row r="61" spans="1:3" s="62" customFormat="1" ht="15.75">
      <c r="A61" s="395" t="s">
        <v>1111</v>
      </c>
      <c r="B61" s="108" t="s">
        <v>168</v>
      </c>
      <c r="C61" s="396">
        <v>0</v>
      </c>
    </row>
    <row r="62" spans="1:3" ht="15.75">
      <c r="A62" s="399" t="s">
        <v>1113</v>
      </c>
      <c r="B62" s="171" t="s">
        <v>1164</v>
      </c>
      <c r="C62" s="368">
        <f>SUM(C52:C61)+C41+C42+C47+C48+C51-C56-C57+C40</f>
        <v>122048</v>
      </c>
    </row>
    <row r="65" spans="2:3" ht="15.75">
      <c r="B65" s="1" t="s">
        <v>1165</v>
      </c>
      <c r="C65" s="83">
        <f>+C28+C37+C62</f>
        <v>306658.14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"/>
  <pageSetup horizontalDpi="300" verticalDpi="300" orientation="portrait" paperSize="9"/>
  <headerFooter alignWithMargins="0">
    <oddFooter>&amp;C16 Helyi önkormányzatok sajátos bevételeinek részletezése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35" sqref="A35"/>
    </sheetView>
  </sheetViews>
  <sheetFormatPr defaultColWidth="9.140625" defaultRowHeight="12.75"/>
  <sheetData>
    <row r="2" ht="12.75">
      <c r="A2" t="s">
        <v>1166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"/>
  <pageSetup horizontalDpi="300" verticalDpi="300" orientation="portrait" paperSize="9"/>
  <headerFooter alignWithMargins="0">
    <oddFooter>&amp;C54 Normatív hozzájárulások és támogatások jogcímenkénti összegei és forrásai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0" sqref="I30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workbookViewId="0" topLeftCell="A1">
      <selection activeCell="A4" sqref="A4"/>
    </sheetView>
  </sheetViews>
  <sheetFormatPr defaultColWidth="9.140625" defaultRowHeight="12.75"/>
  <cols>
    <col min="1" max="1" width="4.7109375" style="84" customWidth="1"/>
    <col min="2" max="2" width="65.140625" style="145" customWidth="1"/>
    <col min="3" max="3" width="12.7109375" style="84" customWidth="1"/>
    <col min="4" max="13" width="12.7109375" style="10" customWidth="1"/>
    <col min="14" max="14" width="0" style="10" hidden="1" customWidth="1"/>
    <col min="15" max="20" width="12.7109375" style="10" customWidth="1"/>
    <col min="21" max="21" width="15.7109375" style="10" customWidth="1"/>
    <col min="22" max="16384" width="9.140625" style="10" customWidth="1"/>
  </cols>
  <sheetData>
    <row r="1" spans="1:21" ht="15.75" customHeight="1">
      <c r="A1" s="400" t="s">
        <v>1025</v>
      </c>
      <c r="B1" s="401" t="s">
        <v>731</v>
      </c>
      <c r="C1" s="374" t="s">
        <v>700</v>
      </c>
      <c r="D1" s="374"/>
      <c r="E1" s="374"/>
      <c r="F1" s="374"/>
      <c r="G1" s="374"/>
      <c r="H1" s="374"/>
      <c r="I1" s="374" t="s">
        <v>1167</v>
      </c>
      <c r="J1" s="374"/>
      <c r="K1" s="374"/>
      <c r="L1" s="374"/>
      <c r="M1" s="374" t="s">
        <v>1168</v>
      </c>
      <c r="N1" s="374"/>
      <c r="O1" s="374"/>
      <c r="P1" s="374"/>
      <c r="Q1" s="374"/>
      <c r="R1" s="254" t="s">
        <v>1169</v>
      </c>
      <c r="S1" s="254"/>
      <c r="T1" s="254"/>
      <c r="U1" s="347" t="s">
        <v>1019</v>
      </c>
    </row>
    <row r="2" spans="1:23" s="20" customFormat="1" ht="15.75">
      <c r="A2" s="400"/>
      <c r="B2" s="401"/>
      <c r="C2" s="402" t="s">
        <v>1170</v>
      </c>
      <c r="D2" s="403" t="s">
        <v>1171</v>
      </c>
      <c r="E2" s="404" t="s">
        <v>1032</v>
      </c>
      <c r="F2" s="105">
        <v>853311</v>
      </c>
      <c r="G2" s="404" t="s">
        <v>1172</v>
      </c>
      <c r="H2" s="405" t="s">
        <v>1173</v>
      </c>
      <c r="I2" s="402" t="s">
        <v>1174</v>
      </c>
      <c r="J2" s="403" t="s">
        <v>1175</v>
      </c>
      <c r="K2" s="403" t="s">
        <v>1176</v>
      </c>
      <c r="L2" s="405" t="s">
        <v>1177</v>
      </c>
      <c r="M2" s="402" t="s">
        <v>1178</v>
      </c>
      <c r="N2" s="403" t="s">
        <v>1179</v>
      </c>
      <c r="O2" s="403" t="s">
        <v>1180</v>
      </c>
      <c r="P2" s="403" t="s">
        <v>1020</v>
      </c>
      <c r="Q2" s="405" t="s">
        <v>1181</v>
      </c>
      <c r="R2" s="402" t="s">
        <v>1182</v>
      </c>
      <c r="S2" s="403" t="s">
        <v>1183</v>
      </c>
      <c r="T2" s="405" t="s">
        <v>188</v>
      </c>
      <c r="U2" s="347"/>
      <c r="V2" s="406"/>
      <c r="W2" s="406"/>
    </row>
    <row r="3" spans="1:21" ht="15.75">
      <c r="A3" s="395" t="s">
        <v>3</v>
      </c>
      <c r="B3" s="407" t="s">
        <v>1184</v>
      </c>
      <c r="C3" s="408">
        <f>35462-936</f>
        <v>34526</v>
      </c>
      <c r="D3" s="31">
        <v>80</v>
      </c>
      <c r="E3" s="31">
        <v>5502</v>
      </c>
      <c r="F3" s="31">
        <v>0</v>
      </c>
      <c r="G3" s="31">
        <v>1120</v>
      </c>
      <c r="H3" s="409">
        <f aca="true" t="shared" si="0" ref="H3:H40">SUM(C3:G3)</f>
        <v>41228</v>
      </c>
      <c r="I3" s="410">
        <v>42841</v>
      </c>
      <c r="J3" s="31">
        <v>3354</v>
      </c>
      <c r="K3" s="31">
        <v>2200</v>
      </c>
      <c r="L3" s="409">
        <f aca="true" t="shared" si="1" ref="L3:L34">SUM(I3:K3)</f>
        <v>48395</v>
      </c>
      <c r="M3" s="410">
        <v>1249</v>
      </c>
      <c r="N3" s="31">
        <v>0</v>
      </c>
      <c r="O3" s="31">
        <v>31317</v>
      </c>
      <c r="P3" s="31">
        <v>4104</v>
      </c>
      <c r="Q3" s="411">
        <f>SUM(N3:P3)</f>
        <v>35421</v>
      </c>
      <c r="R3" s="410">
        <v>4145</v>
      </c>
      <c r="S3" s="31">
        <v>1073</v>
      </c>
      <c r="T3" s="409">
        <f aca="true" t="shared" si="2" ref="T3:T8">SUM(R3:S3)</f>
        <v>5218</v>
      </c>
      <c r="U3" s="412">
        <f aca="true" t="shared" si="3" ref="U3:U34">+T3+Q3+L3+H3</f>
        <v>130262</v>
      </c>
    </row>
    <row r="4" spans="1:21" ht="15.75">
      <c r="A4" s="395" t="s">
        <v>7</v>
      </c>
      <c r="B4" s="407" t="s">
        <v>1185</v>
      </c>
      <c r="C4" s="408">
        <v>742</v>
      </c>
      <c r="D4" s="31">
        <v>0</v>
      </c>
      <c r="E4" s="31">
        <v>0</v>
      </c>
      <c r="F4" s="31">
        <v>0</v>
      </c>
      <c r="G4" s="31">
        <v>0</v>
      </c>
      <c r="H4" s="409">
        <f t="shared" si="0"/>
        <v>742</v>
      </c>
      <c r="I4" s="410">
        <v>1239</v>
      </c>
      <c r="J4" s="31">
        <v>0</v>
      </c>
      <c r="K4" s="31">
        <v>0</v>
      </c>
      <c r="L4" s="409">
        <f t="shared" si="1"/>
        <v>1239</v>
      </c>
      <c r="M4" s="410">
        <v>0</v>
      </c>
      <c r="N4" s="31">
        <v>0</v>
      </c>
      <c r="O4" s="31">
        <v>697</v>
      </c>
      <c r="P4" s="31">
        <v>0</v>
      </c>
      <c r="Q4" s="411">
        <f>SUM(N4:P4)</f>
        <v>697</v>
      </c>
      <c r="R4" s="410">
        <v>0</v>
      </c>
      <c r="S4" s="31">
        <v>0</v>
      </c>
      <c r="T4" s="409">
        <f t="shared" si="2"/>
        <v>0</v>
      </c>
      <c r="U4" s="412">
        <f t="shared" si="3"/>
        <v>2678</v>
      </c>
    </row>
    <row r="5" spans="1:21" ht="15.75">
      <c r="A5" s="395" t="s">
        <v>9</v>
      </c>
      <c r="B5" s="413" t="s">
        <v>1186</v>
      </c>
      <c r="C5" s="408">
        <v>132</v>
      </c>
      <c r="D5" s="31">
        <v>0</v>
      </c>
      <c r="E5" s="31">
        <v>0</v>
      </c>
      <c r="F5" s="31">
        <v>0</v>
      </c>
      <c r="G5" s="31">
        <v>0</v>
      </c>
      <c r="H5" s="409">
        <f t="shared" si="0"/>
        <v>132</v>
      </c>
      <c r="I5" s="410">
        <v>0</v>
      </c>
      <c r="J5" s="31">
        <v>0</v>
      </c>
      <c r="K5" s="31">
        <v>0</v>
      </c>
      <c r="L5" s="409">
        <f t="shared" si="1"/>
        <v>0</v>
      </c>
      <c r="M5" s="410">
        <v>0</v>
      </c>
      <c r="N5" s="31">
        <v>0</v>
      </c>
      <c r="O5" s="31">
        <v>0</v>
      </c>
      <c r="P5" s="31">
        <v>0</v>
      </c>
      <c r="Q5" s="411">
        <f aca="true" t="shared" si="4" ref="Q5:Q36">SUM(M5:P5)</f>
        <v>0</v>
      </c>
      <c r="R5" s="410">
        <v>0</v>
      </c>
      <c r="S5" s="31">
        <v>0</v>
      </c>
      <c r="T5" s="409">
        <f t="shared" si="2"/>
        <v>0</v>
      </c>
      <c r="U5" s="412">
        <f t="shared" si="3"/>
        <v>132</v>
      </c>
    </row>
    <row r="6" spans="1:21" ht="15.75">
      <c r="A6" s="395" t="s">
        <v>11</v>
      </c>
      <c r="B6" s="413" t="s">
        <v>1187</v>
      </c>
      <c r="C6" s="408">
        <v>684</v>
      </c>
      <c r="D6" s="31">
        <v>0</v>
      </c>
      <c r="E6" s="31">
        <v>0</v>
      </c>
      <c r="F6" s="31">
        <v>0</v>
      </c>
      <c r="G6" s="31">
        <v>0</v>
      </c>
      <c r="H6" s="409">
        <f t="shared" si="0"/>
        <v>684</v>
      </c>
      <c r="I6" s="410">
        <v>2270</v>
      </c>
      <c r="J6" s="31">
        <v>0</v>
      </c>
      <c r="K6" s="31">
        <v>0</v>
      </c>
      <c r="L6" s="409">
        <f t="shared" si="1"/>
        <v>2270</v>
      </c>
      <c r="M6" s="410">
        <v>0</v>
      </c>
      <c r="N6" s="31">
        <v>0</v>
      </c>
      <c r="O6" s="31">
        <v>1145</v>
      </c>
      <c r="P6" s="31">
        <v>0</v>
      </c>
      <c r="Q6" s="411">
        <f t="shared" si="4"/>
        <v>1145</v>
      </c>
      <c r="R6" s="410">
        <v>0</v>
      </c>
      <c r="S6" s="31">
        <v>0</v>
      </c>
      <c r="T6" s="409">
        <f t="shared" si="2"/>
        <v>0</v>
      </c>
      <c r="U6" s="412">
        <f t="shared" si="3"/>
        <v>4099</v>
      </c>
    </row>
    <row r="7" spans="1:21" ht="15.75">
      <c r="A7" s="395" t="s">
        <v>14</v>
      </c>
      <c r="B7" s="413" t="s">
        <v>1188</v>
      </c>
      <c r="C7" s="408">
        <f>344+185</f>
        <v>529</v>
      </c>
      <c r="D7" s="31">
        <v>0</v>
      </c>
      <c r="E7" s="31">
        <v>0</v>
      </c>
      <c r="F7" s="31">
        <v>0</v>
      </c>
      <c r="G7" s="31">
        <v>0</v>
      </c>
      <c r="H7" s="409">
        <f t="shared" si="0"/>
        <v>529</v>
      </c>
      <c r="I7" s="410">
        <v>1337</v>
      </c>
      <c r="J7" s="31">
        <v>0</v>
      </c>
      <c r="K7" s="31">
        <v>0</v>
      </c>
      <c r="L7" s="409">
        <f t="shared" si="1"/>
        <v>1337</v>
      </c>
      <c r="M7" s="410">
        <v>0</v>
      </c>
      <c r="N7" s="31">
        <v>0</v>
      </c>
      <c r="O7" s="31">
        <v>987</v>
      </c>
      <c r="P7" s="31">
        <v>0</v>
      </c>
      <c r="Q7" s="411">
        <f t="shared" si="4"/>
        <v>987</v>
      </c>
      <c r="R7" s="410">
        <v>900</v>
      </c>
      <c r="S7" s="31">
        <v>0</v>
      </c>
      <c r="T7" s="409">
        <f t="shared" si="2"/>
        <v>900</v>
      </c>
      <c r="U7" s="412">
        <f t="shared" si="3"/>
        <v>3753</v>
      </c>
    </row>
    <row r="8" spans="1:21" ht="15.75">
      <c r="A8" s="395" t="s">
        <v>16</v>
      </c>
      <c r="B8" s="413" t="s">
        <v>1189</v>
      </c>
      <c r="C8" s="408">
        <v>0</v>
      </c>
      <c r="D8" s="31">
        <v>0</v>
      </c>
      <c r="E8" s="31">
        <v>0</v>
      </c>
      <c r="F8" s="31">
        <v>0</v>
      </c>
      <c r="G8" s="31">
        <v>0</v>
      </c>
      <c r="H8" s="409">
        <f t="shared" si="0"/>
        <v>0</v>
      </c>
      <c r="I8" s="410">
        <v>0</v>
      </c>
      <c r="J8" s="31">
        <v>0</v>
      </c>
      <c r="K8" s="31">
        <v>0</v>
      </c>
      <c r="L8" s="409">
        <f t="shared" si="1"/>
        <v>0</v>
      </c>
      <c r="M8" s="410">
        <v>0</v>
      </c>
      <c r="N8" s="31">
        <v>0</v>
      </c>
      <c r="O8" s="31">
        <v>0</v>
      </c>
      <c r="P8" s="31">
        <v>0</v>
      </c>
      <c r="Q8" s="411">
        <f t="shared" si="4"/>
        <v>0</v>
      </c>
      <c r="R8" s="410">
        <v>0</v>
      </c>
      <c r="S8" s="31">
        <v>0</v>
      </c>
      <c r="T8" s="409">
        <f t="shared" si="2"/>
        <v>0</v>
      </c>
      <c r="U8" s="412">
        <f t="shared" si="3"/>
        <v>0</v>
      </c>
    </row>
    <row r="9" spans="1:21" s="149" customFormat="1" ht="31.5">
      <c r="A9" s="397" t="s">
        <v>48</v>
      </c>
      <c r="B9" s="414" t="s">
        <v>1190</v>
      </c>
      <c r="C9" s="415">
        <f>SUM(C3:C8)</f>
        <v>36613</v>
      </c>
      <c r="D9" s="63">
        <f>SUM(D3:D8)</f>
        <v>80</v>
      </c>
      <c r="E9" s="63">
        <f>SUM(E3:E8)</f>
        <v>5502</v>
      </c>
      <c r="F9" s="63">
        <f>SUM(F3:F8)</f>
        <v>0</v>
      </c>
      <c r="G9" s="63">
        <f>SUM(G3:G8)</f>
        <v>1120</v>
      </c>
      <c r="H9" s="416">
        <f t="shared" si="0"/>
        <v>43315</v>
      </c>
      <c r="I9" s="415">
        <f>SUM(I3:I8)</f>
        <v>47687</v>
      </c>
      <c r="J9" s="63">
        <f>SUM(J3:J8)</f>
        <v>3354</v>
      </c>
      <c r="K9" s="63">
        <f>SUM(K3:K8)</f>
        <v>2200</v>
      </c>
      <c r="L9" s="416">
        <f t="shared" si="1"/>
        <v>53241</v>
      </c>
      <c r="M9" s="415">
        <f>SUM(M3:M8)</f>
        <v>1249</v>
      </c>
      <c r="N9" s="63">
        <f>SUM(N3:N8)</f>
        <v>0</v>
      </c>
      <c r="O9" s="63">
        <f>SUM(O3:O8)</f>
        <v>34146</v>
      </c>
      <c r="P9" s="63">
        <f>SUM(P3:P8)</f>
        <v>4104</v>
      </c>
      <c r="Q9" s="417">
        <f t="shared" si="4"/>
        <v>39499</v>
      </c>
      <c r="R9" s="415">
        <f>SUM(R3:R8)</f>
        <v>5045</v>
      </c>
      <c r="S9" s="63">
        <f>SUM(S3:S8)</f>
        <v>1073</v>
      </c>
      <c r="T9" s="418">
        <f>SUM(T3:T8)</f>
        <v>6118</v>
      </c>
      <c r="U9" s="419">
        <f t="shared" si="3"/>
        <v>142173</v>
      </c>
    </row>
    <row r="10" spans="1:21" ht="15.75">
      <c r="A10" s="395" t="s">
        <v>20</v>
      </c>
      <c r="B10" s="413" t="s">
        <v>1191</v>
      </c>
      <c r="C10" s="408">
        <v>1894</v>
      </c>
      <c r="D10" s="31">
        <v>0</v>
      </c>
      <c r="E10" s="31">
        <v>0</v>
      </c>
      <c r="F10" s="31">
        <v>0</v>
      </c>
      <c r="G10" s="31">
        <v>0</v>
      </c>
      <c r="H10" s="409">
        <f t="shared" si="0"/>
        <v>1894</v>
      </c>
      <c r="I10" s="410">
        <v>0</v>
      </c>
      <c r="J10" s="31">
        <v>2635</v>
      </c>
      <c r="K10" s="31">
        <v>0</v>
      </c>
      <c r="L10" s="409">
        <f t="shared" si="1"/>
        <v>2635</v>
      </c>
      <c r="M10" s="410">
        <v>0</v>
      </c>
      <c r="N10" s="31"/>
      <c r="O10" s="31">
        <f>1652+512</f>
        <v>2164</v>
      </c>
      <c r="P10" s="31">
        <v>540</v>
      </c>
      <c r="Q10" s="411">
        <f t="shared" si="4"/>
        <v>2704</v>
      </c>
      <c r="R10" s="410">
        <v>0</v>
      </c>
      <c r="S10" s="31">
        <v>0</v>
      </c>
      <c r="T10" s="409">
        <f>SUM(R10:S10)</f>
        <v>0</v>
      </c>
      <c r="U10" s="412">
        <f t="shared" si="3"/>
        <v>7233</v>
      </c>
    </row>
    <row r="11" spans="1:21" s="149" customFormat="1" ht="15.75">
      <c r="A11" s="397" t="s">
        <v>22</v>
      </c>
      <c r="B11" s="414" t="s">
        <v>1192</v>
      </c>
      <c r="C11" s="415">
        <f>+C9+C10</f>
        <v>38507</v>
      </c>
      <c r="D11" s="63">
        <f>+D9+D10</f>
        <v>80</v>
      </c>
      <c r="E11" s="63">
        <f>+E9+E10</f>
        <v>5502</v>
      </c>
      <c r="F11" s="63">
        <f>+F9+F10</f>
        <v>0</v>
      </c>
      <c r="G11" s="63">
        <f>+G9+G10</f>
        <v>1120</v>
      </c>
      <c r="H11" s="416">
        <f t="shared" si="0"/>
        <v>45209</v>
      </c>
      <c r="I11" s="415">
        <f>+I9+I10</f>
        <v>47687</v>
      </c>
      <c r="J11" s="63">
        <f>+J9+J10</f>
        <v>5989</v>
      </c>
      <c r="K11" s="63">
        <f>+K9+K10</f>
        <v>2200</v>
      </c>
      <c r="L11" s="416">
        <f t="shared" si="1"/>
        <v>55876</v>
      </c>
      <c r="M11" s="415">
        <f>+M9+M10</f>
        <v>1249</v>
      </c>
      <c r="N11" s="63">
        <f>+N9+N10</f>
        <v>0</v>
      </c>
      <c r="O11" s="63">
        <f>+O9+O10</f>
        <v>36310</v>
      </c>
      <c r="P11" s="63">
        <f>+P9+P10</f>
        <v>4644</v>
      </c>
      <c r="Q11" s="417">
        <f t="shared" si="4"/>
        <v>42203</v>
      </c>
      <c r="R11" s="415">
        <f>+R9+R10</f>
        <v>5045</v>
      </c>
      <c r="S11" s="63">
        <f>+S9+S10</f>
        <v>1073</v>
      </c>
      <c r="T11" s="418">
        <f>+T9+T10</f>
        <v>6118</v>
      </c>
      <c r="U11" s="419">
        <f t="shared" si="3"/>
        <v>149406</v>
      </c>
    </row>
    <row r="12" spans="1:21" ht="15.75">
      <c r="A12" s="395" t="s">
        <v>24</v>
      </c>
      <c r="B12" s="413" t="s">
        <v>1193</v>
      </c>
      <c r="C12" s="408">
        <v>838</v>
      </c>
      <c r="D12" s="31">
        <v>0</v>
      </c>
      <c r="E12" s="31">
        <v>0</v>
      </c>
      <c r="F12" s="31">
        <v>0</v>
      </c>
      <c r="G12" s="31">
        <v>21</v>
      </c>
      <c r="H12" s="409">
        <f t="shared" si="0"/>
        <v>859</v>
      </c>
      <c r="I12" s="410">
        <v>981</v>
      </c>
      <c r="J12" s="31">
        <v>51</v>
      </c>
      <c r="K12" s="31">
        <v>48</v>
      </c>
      <c r="L12" s="409">
        <f t="shared" si="1"/>
        <v>1080</v>
      </c>
      <c r="M12" s="410">
        <v>19</v>
      </c>
      <c r="N12" s="31">
        <v>0</v>
      </c>
      <c r="O12" s="31">
        <v>547</v>
      </c>
      <c r="P12" s="31">
        <v>86</v>
      </c>
      <c r="Q12" s="411">
        <f t="shared" si="4"/>
        <v>652</v>
      </c>
      <c r="R12" s="410">
        <v>97</v>
      </c>
      <c r="S12" s="31">
        <v>30</v>
      </c>
      <c r="T12" s="409">
        <f aca="true" t="shared" si="5" ref="T12:T59">SUM(R12:S12)</f>
        <v>127</v>
      </c>
      <c r="U12" s="412">
        <f t="shared" si="3"/>
        <v>2718</v>
      </c>
    </row>
    <row r="13" spans="1:21" ht="15.75">
      <c r="A13" s="395" t="s">
        <v>26</v>
      </c>
      <c r="B13" s="413" t="s">
        <v>1194</v>
      </c>
      <c r="C13" s="408">
        <v>0</v>
      </c>
      <c r="D13" s="31">
        <v>0</v>
      </c>
      <c r="E13" s="31">
        <v>0</v>
      </c>
      <c r="F13" s="31">
        <v>0</v>
      </c>
      <c r="G13" s="31">
        <v>0</v>
      </c>
      <c r="H13" s="409">
        <f t="shared" si="0"/>
        <v>0</v>
      </c>
      <c r="I13" s="410">
        <v>1134</v>
      </c>
      <c r="J13" s="31">
        <v>126</v>
      </c>
      <c r="K13" s="31">
        <v>0</v>
      </c>
      <c r="L13" s="409">
        <f t="shared" si="1"/>
        <v>1260</v>
      </c>
      <c r="M13" s="410">
        <v>0</v>
      </c>
      <c r="N13" s="31">
        <v>0</v>
      </c>
      <c r="O13" s="31">
        <v>0</v>
      </c>
      <c r="P13" s="31">
        <v>0</v>
      </c>
      <c r="Q13" s="411">
        <f t="shared" si="4"/>
        <v>0</v>
      </c>
      <c r="R13" s="410">
        <v>0</v>
      </c>
      <c r="S13" s="31">
        <v>0</v>
      </c>
      <c r="T13" s="409">
        <f t="shared" si="5"/>
        <v>0</v>
      </c>
      <c r="U13" s="412">
        <f t="shared" si="3"/>
        <v>1260</v>
      </c>
    </row>
    <row r="14" spans="1:21" ht="15.75">
      <c r="A14" s="395" t="s">
        <v>28</v>
      </c>
      <c r="B14" s="413" t="s">
        <v>1195</v>
      </c>
      <c r="C14" s="408">
        <v>0</v>
      </c>
      <c r="D14" s="31">
        <v>0</v>
      </c>
      <c r="E14" s="31">
        <v>0</v>
      </c>
      <c r="F14" s="31">
        <v>0</v>
      </c>
      <c r="G14" s="31">
        <v>0</v>
      </c>
      <c r="H14" s="409">
        <f t="shared" si="0"/>
        <v>0</v>
      </c>
      <c r="I14" s="410">
        <v>3000</v>
      </c>
      <c r="J14" s="31">
        <v>214</v>
      </c>
      <c r="K14" s="31">
        <v>0</v>
      </c>
      <c r="L14" s="409">
        <f t="shared" si="1"/>
        <v>3214</v>
      </c>
      <c r="M14" s="410">
        <v>0</v>
      </c>
      <c r="N14" s="31">
        <v>0</v>
      </c>
      <c r="O14" s="31">
        <v>0</v>
      </c>
      <c r="P14" s="31">
        <v>0</v>
      </c>
      <c r="Q14" s="411">
        <f t="shared" si="4"/>
        <v>0</v>
      </c>
      <c r="R14" s="410">
        <v>0</v>
      </c>
      <c r="S14" s="31">
        <v>0</v>
      </c>
      <c r="T14" s="409">
        <f t="shared" si="5"/>
        <v>0</v>
      </c>
      <c r="U14" s="412">
        <f t="shared" si="3"/>
        <v>3214</v>
      </c>
    </row>
    <row r="15" spans="1:21" ht="15.75">
      <c r="A15" s="395" t="s">
        <v>30</v>
      </c>
      <c r="B15" s="413" t="s">
        <v>1196</v>
      </c>
      <c r="C15" s="408">
        <v>0</v>
      </c>
      <c r="D15" s="31">
        <v>0</v>
      </c>
      <c r="E15" s="31">
        <v>0</v>
      </c>
      <c r="F15" s="31">
        <v>0</v>
      </c>
      <c r="G15" s="31">
        <v>0</v>
      </c>
      <c r="H15" s="409">
        <f t="shared" si="0"/>
        <v>0</v>
      </c>
      <c r="I15" s="410">
        <v>715</v>
      </c>
      <c r="J15" s="31">
        <v>0</v>
      </c>
      <c r="K15" s="31">
        <v>0</v>
      </c>
      <c r="L15" s="409">
        <f t="shared" si="1"/>
        <v>715</v>
      </c>
      <c r="M15" s="410">
        <v>0</v>
      </c>
      <c r="N15" s="31">
        <v>0</v>
      </c>
      <c r="O15" s="31">
        <v>154</v>
      </c>
      <c r="P15" s="31">
        <v>0</v>
      </c>
      <c r="Q15" s="411">
        <f t="shared" si="4"/>
        <v>154</v>
      </c>
      <c r="R15" s="410">
        <v>0</v>
      </c>
      <c r="S15" s="31">
        <v>0</v>
      </c>
      <c r="T15" s="409">
        <f t="shared" si="5"/>
        <v>0</v>
      </c>
      <c r="U15" s="412">
        <f t="shared" si="3"/>
        <v>869</v>
      </c>
    </row>
    <row r="16" spans="1:21" s="149" customFormat="1" ht="31.5">
      <c r="A16" s="397" t="s">
        <v>32</v>
      </c>
      <c r="B16" s="414" t="s">
        <v>1197</v>
      </c>
      <c r="C16" s="415">
        <f>SUM(C12:C15)</f>
        <v>838</v>
      </c>
      <c r="D16" s="63">
        <f>SUM(D12:D15)</f>
        <v>0</v>
      </c>
      <c r="E16" s="63">
        <f>SUM(E12:E15)</f>
        <v>0</v>
      </c>
      <c r="F16" s="63">
        <f>SUM(F12:F15)</f>
        <v>0</v>
      </c>
      <c r="G16" s="63">
        <f>SUM(G12:G15)</f>
        <v>21</v>
      </c>
      <c r="H16" s="416">
        <f t="shared" si="0"/>
        <v>859</v>
      </c>
      <c r="I16" s="415">
        <f>SUM(I12:I15)</f>
        <v>5830</v>
      </c>
      <c r="J16" s="63">
        <f>SUM(J12:J15)</f>
        <v>391</v>
      </c>
      <c r="K16" s="63">
        <f>SUM(K12:K15)</f>
        <v>48</v>
      </c>
      <c r="L16" s="416">
        <f t="shared" si="1"/>
        <v>6269</v>
      </c>
      <c r="M16" s="415">
        <f>SUM(M12:M15)</f>
        <v>19</v>
      </c>
      <c r="N16" s="63">
        <f>SUM(N12:N15)</f>
        <v>0</v>
      </c>
      <c r="O16" s="63">
        <f>SUM(O12:O15)</f>
        <v>701</v>
      </c>
      <c r="P16" s="63">
        <f>SUM(P12:P15)</f>
        <v>86</v>
      </c>
      <c r="Q16" s="417">
        <f t="shared" si="4"/>
        <v>806</v>
      </c>
      <c r="R16" s="415">
        <f>SUM(R12:R15)</f>
        <v>97</v>
      </c>
      <c r="S16" s="63">
        <f>SUM(S12:S15)</f>
        <v>30</v>
      </c>
      <c r="T16" s="416">
        <f t="shared" si="5"/>
        <v>127</v>
      </c>
      <c r="U16" s="419">
        <f t="shared" si="3"/>
        <v>8061</v>
      </c>
    </row>
    <row r="17" spans="1:21" ht="31.5">
      <c r="A17" s="395" t="s">
        <v>57</v>
      </c>
      <c r="B17" s="413" t="s">
        <v>1198</v>
      </c>
      <c r="C17" s="408">
        <v>44</v>
      </c>
      <c r="D17" s="31">
        <v>0</v>
      </c>
      <c r="E17" s="31">
        <v>0</v>
      </c>
      <c r="F17" s="31">
        <v>0</v>
      </c>
      <c r="G17" s="31">
        <v>0</v>
      </c>
      <c r="H17" s="409">
        <f t="shared" si="0"/>
        <v>44</v>
      </c>
      <c r="I17" s="410">
        <v>0</v>
      </c>
      <c r="J17" s="31">
        <v>658</v>
      </c>
      <c r="K17" s="31">
        <v>0</v>
      </c>
      <c r="L17" s="409">
        <f t="shared" si="1"/>
        <v>658</v>
      </c>
      <c r="M17" s="410">
        <v>0</v>
      </c>
      <c r="N17" s="31">
        <v>0</v>
      </c>
      <c r="O17" s="31">
        <v>16</v>
      </c>
      <c r="P17" s="31">
        <v>11</v>
      </c>
      <c r="Q17" s="411">
        <f t="shared" si="4"/>
        <v>27</v>
      </c>
      <c r="R17" s="410">
        <v>0</v>
      </c>
      <c r="S17" s="31">
        <v>0</v>
      </c>
      <c r="T17" s="409">
        <f t="shared" si="5"/>
        <v>0</v>
      </c>
      <c r="U17" s="412">
        <f t="shared" si="3"/>
        <v>729</v>
      </c>
    </row>
    <row r="18" spans="1:21" s="149" customFormat="1" ht="15.75">
      <c r="A18" s="397" t="s">
        <v>59</v>
      </c>
      <c r="B18" s="414" t="s">
        <v>1199</v>
      </c>
      <c r="C18" s="415">
        <f>+C16+C17</f>
        <v>882</v>
      </c>
      <c r="D18" s="63">
        <f>+D16+D17</f>
        <v>0</v>
      </c>
      <c r="E18" s="63">
        <f>+E16+E17</f>
        <v>0</v>
      </c>
      <c r="F18" s="63">
        <f>+F16+F17</f>
        <v>0</v>
      </c>
      <c r="G18" s="63">
        <f>+G16+G17</f>
        <v>21</v>
      </c>
      <c r="H18" s="416">
        <f t="shared" si="0"/>
        <v>903</v>
      </c>
      <c r="I18" s="415">
        <f>+I16+I17</f>
        <v>5830</v>
      </c>
      <c r="J18" s="63">
        <f>+J16+J17</f>
        <v>1049</v>
      </c>
      <c r="K18" s="63">
        <f>+K16+K17</f>
        <v>48</v>
      </c>
      <c r="L18" s="416">
        <f t="shared" si="1"/>
        <v>6927</v>
      </c>
      <c r="M18" s="415">
        <f>+M16+M17</f>
        <v>19</v>
      </c>
      <c r="N18" s="63">
        <f>+N16+N17</f>
        <v>0</v>
      </c>
      <c r="O18" s="63">
        <f>+O16+O17</f>
        <v>717</v>
      </c>
      <c r="P18" s="63">
        <f>+P16+P17</f>
        <v>97</v>
      </c>
      <c r="Q18" s="417">
        <f t="shared" si="4"/>
        <v>833</v>
      </c>
      <c r="R18" s="415">
        <f>+R16+R17</f>
        <v>97</v>
      </c>
      <c r="S18" s="63">
        <f>+S16+S17</f>
        <v>30</v>
      </c>
      <c r="T18" s="416">
        <f t="shared" si="5"/>
        <v>127</v>
      </c>
      <c r="U18" s="419">
        <f t="shared" si="3"/>
        <v>8790</v>
      </c>
    </row>
    <row r="19" spans="1:21" s="149" customFormat="1" ht="15.75">
      <c r="A19" s="397" t="s">
        <v>61</v>
      </c>
      <c r="B19" s="414" t="s">
        <v>1200</v>
      </c>
      <c r="C19" s="415">
        <v>0</v>
      </c>
      <c r="D19" s="34">
        <v>0</v>
      </c>
      <c r="E19" s="34">
        <v>0</v>
      </c>
      <c r="F19" s="34">
        <v>0</v>
      </c>
      <c r="G19" s="34">
        <v>0</v>
      </c>
      <c r="H19" s="416">
        <f t="shared" si="0"/>
        <v>0</v>
      </c>
      <c r="I19" s="420">
        <v>0</v>
      </c>
      <c r="J19" s="34">
        <v>0</v>
      </c>
      <c r="K19" s="34">
        <v>0</v>
      </c>
      <c r="L19" s="416">
        <f t="shared" si="1"/>
        <v>0</v>
      </c>
      <c r="M19" s="420">
        <v>0</v>
      </c>
      <c r="N19" s="34">
        <v>0</v>
      </c>
      <c r="O19" s="34">
        <v>0</v>
      </c>
      <c r="P19" s="34">
        <v>0</v>
      </c>
      <c r="Q19" s="417">
        <f t="shared" si="4"/>
        <v>0</v>
      </c>
      <c r="R19" s="420">
        <v>0</v>
      </c>
      <c r="S19" s="34">
        <v>0</v>
      </c>
      <c r="T19" s="416">
        <f t="shared" si="5"/>
        <v>0</v>
      </c>
      <c r="U19" s="419">
        <f t="shared" si="3"/>
        <v>0</v>
      </c>
    </row>
    <row r="20" spans="1:21" ht="15.75">
      <c r="A20" s="395" t="s">
        <v>63</v>
      </c>
      <c r="B20" s="413" t="s">
        <v>1201</v>
      </c>
      <c r="C20" s="408">
        <v>941</v>
      </c>
      <c r="D20" s="31">
        <v>0</v>
      </c>
      <c r="E20" s="31">
        <v>0</v>
      </c>
      <c r="F20" s="31">
        <v>0</v>
      </c>
      <c r="G20" s="31">
        <v>0</v>
      </c>
      <c r="H20" s="409">
        <f t="shared" si="0"/>
        <v>941</v>
      </c>
      <c r="I20" s="410">
        <v>0</v>
      </c>
      <c r="J20" s="31">
        <v>0</v>
      </c>
      <c r="K20" s="31">
        <v>471</v>
      </c>
      <c r="L20" s="409">
        <f t="shared" si="1"/>
        <v>471</v>
      </c>
      <c r="M20" s="410">
        <v>0</v>
      </c>
      <c r="N20" s="31">
        <v>0</v>
      </c>
      <c r="O20" s="31">
        <v>0</v>
      </c>
      <c r="P20" s="31">
        <v>0</v>
      </c>
      <c r="Q20" s="411">
        <f t="shared" si="4"/>
        <v>0</v>
      </c>
      <c r="R20" s="410">
        <v>0</v>
      </c>
      <c r="S20" s="31">
        <v>0</v>
      </c>
      <c r="T20" s="409">
        <f t="shared" si="5"/>
        <v>0</v>
      </c>
      <c r="U20" s="412">
        <f t="shared" si="3"/>
        <v>1412</v>
      </c>
    </row>
    <row r="21" spans="1:21" ht="15.75">
      <c r="A21" s="395" t="s">
        <v>65</v>
      </c>
      <c r="B21" s="413" t="s">
        <v>1202</v>
      </c>
      <c r="C21" s="408">
        <v>544</v>
      </c>
      <c r="D21" s="31">
        <v>0</v>
      </c>
      <c r="E21" s="31">
        <v>0</v>
      </c>
      <c r="F21" s="31">
        <v>0</v>
      </c>
      <c r="G21" s="31">
        <v>0</v>
      </c>
      <c r="H21" s="409">
        <f t="shared" si="0"/>
        <v>544</v>
      </c>
      <c r="I21" s="410">
        <v>1490</v>
      </c>
      <c r="J21" s="31">
        <v>0</v>
      </c>
      <c r="K21" s="31">
        <v>0</v>
      </c>
      <c r="L21" s="409">
        <f t="shared" si="1"/>
        <v>1490</v>
      </c>
      <c r="M21" s="410">
        <v>0</v>
      </c>
      <c r="N21" s="31">
        <v>0</v>
      </c>
      <c r="O21" s="31">
        <v>1366</v>
      </c>
      <c r="P21" s="31">
        <v>0</v>
      </c>
      <c r="Q21" s="411">
        <f t="shared" si="4"/>
        <v>1366</v>
      </c>
      <c r="R21" s="410">
        <v>0</v>
      </c>
      <c r="S21" s="31">
        <v>0</v>
      </c>
      <c r="T21" s="409">
        <f t="shared" si="5"/>
        <v>0</v>
      </c>
      <c r="U21" s="412">
        <f t="shared" si="3"/>
        <v>3400</v>
      </c>
    </row>
    <row r="22" spans="1:21" ht="15.75">
      <c r="A22" s="395" t="s">
        <v>67</v>
      </c>
      <c r="B22" s="413" t="s">
        <v>1203</v>
      </c>
      <c r="C22" s="408">
        <v>0</v>
      </c>
      <c r="D22" s="31">
        <v>0</v>
      </c>
      <c r="E22" s="31">
        <v>0</v>
      </c>
      <c r="F22" s="31">
        <v>0</v>
      </c>
      <c r="G22" s="31">
        <v>0</v>
      </c>
      <c r="H22" s="409">
        <f t="shared" si="0"/>
        <v>0</v>
      </c>
      <c r="I22" s="410">
        <v>0</v>
      </c>
      <c r="J22" s="31">
        <v>0</v>
      </c>
      <c r="K22" s="31">
        <v>0</v>
      </c>
      <c r="L22" s="409">
        <f t="shared" si="1"/>
        <v>0</v>
      </c>
      <c r="M22" s="410">
        <v>0</v>
      </c>
      <c r="N22" s="31">
        <v>0</v>
      </c>
      <c r="O22" s="31">
        <v>0</v>
      </c>
      <c r="P22" s="31">
        <v>0</v>
      </c>
      <c r="Q22" s="411">
        <f t="shared" si="4"/>
        <v>0</v>
      </c>
      <c r="R22" s="410">
        <v>0</v>
      </c>
      <c r="S22" s="31">
        <v>0</v>
      </c>
      <c r="T22" s="409">
        <f t="shared" si="5"/>
        <v>0</v>
      </c>
      <c r="U22" s="412">
        <f t="shared" si="3"/>
        <v>0</v>
      </c>
    </row>
    <row r="23" spans="1:21" ht="15.75">
      <c r="A23" s="395" t="s">
        <v>69</v>
      </c>
      <c r="B23" s="421" t="s">
        <v>1204</v>
      </c>
      <c r="C23" s="408">
        <v>0</v>
      </c>
      <c r="D23" s="31">
        <v>0</v>
      </c>
      <c r="E23" s="31">
        <v>0</v>
      </c>
      <c r="F23" s="31">
        <v>0</v>
      </c>
      <c r="G23" s="31">
        <v>0</v>
      </c>
      <c r="H23" s="409">
        <f t="shared" si="0"/>
        <v>0</v>
      </c>
      <c r="I23" s="410">
        <v>0</v>
      </c>
      <c r="J23" s="31">
        <v>0</v>
      </c>
      <c r="K23" s="31">
        <v>0</v>
      </c>
      <c r="L23" s="409">
        <f t="shared" si="1"/>
        <v>0</v>
      </c>
      <c r="M23" s="410">
        <v>0</v>
      </c>
      <c r="N23" s="31">
        <v>0</v>
      </c>
      <c r="O23" s="31">
        <v>0</v>
      </c>
      <c r="P23" s="31">
        <v>0</v>
      </c>
      <c r="Q23" s="411">
        <f t="shared" si="4"/>
        <v>0</v>
      </c>
      <c r="R23" s="410">
        <v>0</v>
      </c>
      <c r="S23" s="31">
        <v>0</v>
      </c>
      <c r="T23" s="409">
        <f t="shared" si="5"/>
        <v>0</v>
      </c>
      <c r="U23" s="412">
        <f t="shared" si="3"/>
        <v>0</v>
      </c>
    </row>
    <row r="24" spans="1:21" ht="15.75">
      <c r="A24" s="395" t="s">
        <v>71</v>
      </c>
      <c r="B24" s="413" t="s">
        <v>1205</v>
      </c>
      <c r="C24" s="408">
        <v>0</v>
      </c>
      <c r="D24" s="31">
        <v>0</v>
      </c>
      <c r="E24" s="31">
        <v>0</v>
      </c>
      <c r="F24" s="31">
        <v>0</v>
      </c>
      <c r="G24" s="31">
        <v>0</v>
      </c>
      <c r="H24" s="409">
        <f t="shared" si="0"/>
        <v>0</v>
      </c>
      <c r="I24" s="410">
        <v>0</v>
      </c>
      <c r="J24" s="31">
        <v>0</v>
      </c>
      <c r="K24" s="31">
        <v>0</v>
      </c>
      <c r="L24" s="409">
        <f t="shared" si="1"/>
        <v>0</v>
      </c>
      <c r="M24" s="410">
        <v>0</v>
      </c>
      <c r="N24" s="31">
        <v>0</v>
      </c>
      <c r="O24" s="31">
        <v>1638</v>
      </c>
      <c r="P24" s="31">
        <v>0</v>
      </c>
      <c r="Q24" s="411">
        <f t="shared" si="4"/>
        <v>1638</v>
      </c>
      <c r="R24" s="410">
        <v>0</v>
      </c>
      <c r="S24" s="31">
        <v>0</v>
      </c>
      <c r="T24" s="409">
        <f t="shared" si="5"/>
        <v>0</v>
      </c>
      <c r="U24" s="412">
        <f t="shared" si="3"/>
        <v>1638</v>
      </c>
    </row>
    <row r="25" spans="1:21" s="149" customFormat="1" ht="15.75">
      <c r="A25" s="397" t="s">
        <v>73</v>
      </c>
      <c r="B25" s="414" t="s">
        <v>1206</v>
      </c>
      <c r="C25" s="415">
        <f>SUM(C19:C24)</f>
        <v>1485</v>
      </c>
      <c r="D25" s="63">
        <f>SUM(D19:D24)</f>
        <v>0</v>
      </c>
      <c r="E25" s="63">
        <f>SUM(E19:E24)</f>
        <v>0</v>
      </c>
      <c r="F25" s="63">
        <f>SUM(F19:F24)</f>
        <v>0</v>
      </c>
      <c r="G25" s="63">
        <f>SUM(G19:G24)</f>
        <v>0</v>
      </c>
      <c r="H25" s="416">
        <f t="shared" si="0"/>
        <v>1485</v>
      </c>
      <c r="I25" s="415">
        <f>SUM(I19:I24)</f>
        <v>1490</v>
      </c>
      <c r="J25" s="63">
        <f>SUM(J19:J24)</f>
        <v>0</v>
      </c>
      <c r="K25" s="63">
        <f>SUM(K19:K24)</f>
        <v>471</v>
      </c>
      <c r="L25" s="416">
        <f t="shared" si="1"/>
        <v>1961</v>
      </c>
      <c r="M25" s="415">
        <f>SUM(M19:M24)</f>
        <v>0</v>
      </c>
      <c r="N25" s="63">
        <f>SUM(N19:N24)</f>
        <v>0</v>
      </c>
      <c r="O25" s="63">
        <f>SUM(O19:O24)</f>
        <v>3004</v>
      </c>
      <c r="P25" s="63">
        <f>SUM(P19:P24)</f>
        <v>0</v>
      </c>
      <c r="Q25" s="417">
        <f t="shared" si="4"/>
        <v>3004</v>
      </c>
      <c r="R25" s="415">
        <f>SUM(R19:R24)</f>
        <v>0</v>
      </c>
      <c r="S25" s="63">
        <f>SUM(S19:S24)</f>
        <v>0</v>
      </c>
      <c r="T25" s="416">
        <f t="shared" si="5"/>
        <v>0</v>
      </c>
      <c r="U25" s="419">
        <f t="shared" si="3"/>
        <v>6450</v>
      </c>
    </row>
    <row r="26" spans="1:21" ht="15.75">
      <c r="A26" s="395" t="s">
        <v>75</v>
      </c>
      <c r="B26" s="413" t="s">
        <v>1207</v>
      </c>
      <c r="C26" s="408">
        <v>162</v>
      </c>
      <c r="D26" s="31">
        <v>0</v>
      </c>
      <c r="E26" s="31">
        <v>0</v>
      </c>
      <c r="F26" s="31">
        <v>0</v>
      </c>
      <c r="G26" s="31">
        <v>0</v>
      </c>
      <c r="H26" s="409">
        <f t="shared" si="0"/>
        <v>162</v>
      </c>
      <c r="I26" s="410">
        <v>0</v>
      </c>
      <c r="J26" s="31">
        <v>0</v>
      </c>
      <c r="K26" s="31">
        <v>0</v>
      </c>
      <c r="L26" s="409">
        <f t="shared" si="1"/>
        <v>0</v>
      </c>
      <c r="M26" s="410">
        <v>0</v>
      </c>
      <c r="N26" s="31">
        <v>0</v>
      </c>
      <c r="O26" s="31">
        <v>0</v>
      </c>
      <c r="P26" s="31">
        <v>0</v>
      </c>
      <c r="Q26" s="411">
        <f t="shared" si="4"/>
        <v>0</v>
      </c>
      <c r="R26" s="410">
        <v>0</v>
      </c>
      <c r="S26" s="31">
        <v>0</v>
      </c>
      <c r="T26" s="409">
        <f t="shared" si="5"/>
        <v>0</v>
      </c>
      <c r="U26" s="412">
        <f t="shared" si="3"/>
        <v>162</v>
      </c>
    </row>
    <row r="27" spans="1:21" s="149" customFormat="1" ht="15.75">
      <c r="A27" s="397" t="s">
        <v>77</v>
      </c>
      <c r="B27" s="414" t="s">
        <v>1208</v>
      </c>
      <c r="C27" s="415">
        <f>+C25+C26</f>
        <v>1647</v>
      </c>
      <c r="D27" s="63">
        <f>+D25+D26</f>
        <v>0</v>
      </c>
      <c r="E27" s="63">
        <f>+E25+E26</f>
        <v>0</v>
      </c>
      <c r="F27" s="63">
        <f>+F25+F26</f>
        <v>0</v>
      </c>
      <c r="G27" s="63">
        <f>+G25+G26</f>
        <v>0</v>
      </c>
      <c r="H27" s="416">
        <f t="shared" si="0"/>
        <v>1647</v>
      </c>
      <c r="I27" s="415">
        <f>+I25+I26</f>
        <v>1490</v>
      </c>
      <c r="J27" s="63">
        <f>+J25+J26</f>
        <v>0</v>
      </c>
      <c r="K27" s="63">
        <f>+K25+K26</f>
        <v>471</v>
      </c>
      <c r="L27" s="416">
        <f t="shared" si="1"/>
        <v>1961</v>
      </c>
      <c r="M27" s="415">
        <f>+M25+M26</f>
        <v>0</v>
      </c>
      <c r="N27" s="63">
        <f>+N25+N26</f>
        <v>0</v>
      </c>
      <c r="O27" s="63">
        <f>+O25+O26</f>
        <v>3004</v>
      </c>
      <c r="P27" s="63">
        <f>+P25+P26</f>
        <v>0</v>
      </c>
      <c r="Q27" s="417">
        <f t="shared" si="4"/>
        <v>3004</v>
      </c>
      <c r="R27" s="415">
        <f>+R25+R26</f>
        <v>0</v>
      </c>
      <c r="S27" s="63">
        <f>+S25+S26</f>
        <v>0</v>
      </c>
      <c r="T27" s="416">
        <f t="shared" si="5"/>
        <v>0</v>
      </c>
      <c r="U27" s="419">
        <f t="shared" si="3"/>
        <v>6612</v>
      </c>
    </row>
    <row r="28" spans="1:21" ht="15.75">
      <c r="A28" s="395" t="s">
        <v>79</v>
      </c>
      <c r="B28" s="413" t="s">
        <v>1209</v>
      </c>
      <c r="C28" s="408">
        <f>1190+74</f>
        <v>1264</v>
      </c>
      <c r="D28" s="31">
        <v>0</v>
      </c>
      <c r="E28" s="31">
        <v>0</v>
      </c>
      <c r="F28" s="31">
        <v>0</v>
      </c>
      <c r="G28" s="31">
        <v>74</v>
      </c>
      <c r="H28" s="409">
        <f t="shared" si="0"/>
        <v>1338</v>
      </c>
      <c r="I28" s="410">
        <v>1395</v>
      </c>
      <c r="J28" s="31">
        <v>155</v>
      </c>
      <c r="K28" s="31">
        <v>0</v>
      </c>
      <c r="L28" s="409">
        <f t="shared" si="1"/>
        <v>1550</v>
      </c>
      <c r="M28" s="410">
        <v>10</v>
      </c>
      <c r="N28" s="31">
        <v>0</v>
      </c>
      <c r="O28" s="31">
        <v>170</v>
      </c>
      <c r="P28" s="31">
        <v>140</v>
      </c>
      <c r="Q28" s="411">
        <f t="shared" si="4"/>
        <v>320</v>
      </c>
      <c r="R28" s="410">
        <v>360</v>
      </c>
      <c r="S28" s="31">
        <v>90</v>
      </c>
      <c r="T28" s="409">
        <f t="shared" si="5"/>
        <v>450</v>
      </c>
      <c r="U28" s="412">
        <f t="shared" si="3"/>
        <v>3658</v>
      </c>
    </row>
    <row r="29" spans="1:21" ht="15.75">
      <c r="A29" s="395" t="s">
        <v>81</v>
      </c>
      <c r="B29" s="413" t="s">
        <v>1210</v>
      </c>
      <c r="C29" s="408">
        <v>0</v>
      </c>
      <c r="D29" s="31">
        <v>0</v>
      </c>
      <c r="E29" s="31">
        <v>0</v>
      </c>
      <c r="F29" s="31">
        <v>0</v>
      </c>
      <c r="G29" s="31">
        <v>0</v>
      </c>
      <c r="H29" s="409">
        <f t="shared" si="0"/>
        <v>0</v>
      </c>
      <c r="I29" s="410">
        <v>0</v>
      </c>
      <c r="J29" s="31">
        <v>0</v>
      </c>
      <c r="K29" s="31">
        <v>0</v>
      </c>
      <c r="L29" s="409">
        <f t="shared" si="1"/>
        <v>0</v>
      </c>
      <c r="M29" s="410">
        <v>0</v>
      </c>
      <c r="N29" s="31">
        <v>0</v>
      </c>
      <c r="O29" s="31"/>
      <c r="P29" s="31"/>
      <c r="Q29" s="411">
        <f t="shared" si="4"/>
        <v>0</v>
      </c>
      <c r="R29" s="410">
        <v>0</v>
      </c>
      <c r="S29" s="31">
        <v>0</v>
      </c>
      <c r="T29" s="409">
        <f t="shared" si="5"/>
        <v>0</v>
      </c>
      <c r="U29" s="412">
        <f t="shared" si="3"/>
        <v>0</v>
      </c>
    </row>
    <row r="30" spans="1:21" ht="15.75">
      <c r="A30" s="395" t="s">
        <v>83</v>
      </c>
      <c r="B30" s="413" t="s">
        <v>1211</v>
      </c>
      <c r="C30" s="408">
        <v>38</v>
      </c>
      <c r="D30" s="31">
        <v>0</v>
      </c>
      <c r="E30" s="31">
        <v>0</v>
      </c>
      <c r="F30" s="31">
        <v>0</v>
      </c>
      <c r="G30" s="31">
        <v>0</v>
      </c>
      <c r="H30" s="409">
        <f t="shared" si="0"/>
        <v>38</v>
      </c>
      <c r="I30" s="410">
        <v>778</v>
      </c>
      <c r="J30" s="31">
        <v>0</v>
      </c>
      <c r="K30" s="31">
        <v>0</v>
      </c>
      <c r="L30" s="409">
        <f t="shared" si="1"/>
        <v>778</v>
      </c>
      <c r="M30" s="410">
        <v>0</v>
      </c>
      <c r="N30" s="31">
        <v>0</v>
      </c>
      <c r="O30" s="31">
        <v>460</v>
      </c>
      <c r="P30" s="31"/>
      <c r="Q30" s="411">
        <f t="shared" si="4"/>
        <v>460</v>
      </c>
      <c r="R30" s="410">
        <v>0</v>
      </c>
      <c r="S30" s="31">
        <v>40</v>
      </c>
      <c r="T30" s="409">
        <f t="shared" si="5"/>
        <v>40</v>
      </c>
      <c r="U30" s="412">
        <f t="shared" si="3"/>
        <v>1316</v>
      </c>
    </row>
    <row r="31" spans="1:21" ht="15.75">
      <c r="A31" s="395" t="s">
        <v>85</v>
      </c>
      <c r="B31" s="413" t="s">
        <v>1212</v>
      </c>
      <c r="C31" s="408">
        <v>2000</v>
      </c>
      <c r="D31" s="31">
        <v>0</v>
      </c>
      <c r="E31" s="31">
        <v>0</v>
      </c>
      <c r="F31" s="31">
        <v>0</v>
      </c>
      <c r="G31" s="31">
        <v>120</v>
      </c>
      <c r="H31" s="409">
        <f t="shared" si="0"/>
        <v>2120</v>
      </c>
      <c r="I31" s="410">
        <v>2500</v>
      </c>
      <c r="J31" s="31">
        <v>190</v>
      </c>
      <c r="K31" s="31">
        <v>80</v>
      </c>
      <c r="L31" s="409">
        <f t="shared" si="1"/>
        <v>2770</v>
      </c>
      <c r="M31" s="410">
        <v>120</v>
      </c>
      <c r="N31" s="31">
        <v>0</v>
      </c>
      <c r="O31" s="31">
        <v>2100</v>
      </c>
      <c r="P31" s="31">
        <v>440</v>
      </c>
      <c r="Q31" s="411">
        <f t="shared" si="4"/>
        <v>2660</v>
      </c>
      <c r="R31" s="410">
        <v>0</v>
      </c>
      <c r="S31" s="31">
        <v>0</v>
      </c>
      <c r="T31" s="409">
        <f t="shared" si="5"/>
        <v>0</v>
      </c>
      <c r="U31" s="412">
        <f t="shared" si="3"/>
        <v>7550</v>
      </c>
    </row>
    <row r="32" spans="1:21" ht="15.75">
      <c r="A32" s="395" t="s">
        <v>87</v>
      </c>
      <c r="B32" s="413" t="s">
        <v>1213</v>
      </c>
      <c r="C32" s="408">
        <v>1117</v>
      </c>
      <c r="D32" s="31">
        <v>0</v>
      </c>
      <c r="E32" s="31">
        <v>0</v>
      </c>
      <c r="F32" s="31">
        <v>0</v>
      </c>
      <c r="G32" s="31">
        <v>0</v>
      </c>
      <c r="H32" s="409">
        <f t="shared" si="0"/>
        <v>1117</v>
      </c>
      <c r="I32" s="410">
        <v>0</v>
      </c>
      <c r="J32" s="31">
        <v>0</v>
      </c>
      <c r="K32" s="31">
        <v>0</v>
      </c>
      <c r="L32" s="409">
        <f t="shared" si="1"/>
        <v>0</v>
      </c>
      <c r="M32" s="410">
        <v>0</v>
      </c>
      <c r="N32" s="31">
        <v>0</v>
      </c>
      <c r="O32" s="31">
        <v>129</v>
      </c>
      <c r="P32" s="31"/>
      <c r="Q32" s="411">
        <f t="shared" si="4"/>
        <v>129</v>
      </c>
      <c r="R32" s="410">
        <v>0</v>
      </c>
      <c r="S32" s="31">
        <v>0</v>
      </c>
      <c r="T32" s="409">
        <f t="shared" si="5"/>
        <v>0</v>
      </c>
      <c r="U32" s="412">
        <f t="shared" si="3"/>
        <v>1246</v>
      </c>
    </row>
    <row r="33" spans="1:21" s="149" customFormat="1" ht="31.5">
      <c r="A33" s="397" t="s">
        <v>89</v>
      </c>
      <c r="B33" s="414" t="s">
        <v>1214</v>
      </c>
      <c r="C33" s="415">
        <f>SUM(C28:C32)</f>
        <v>4419</v>
      </c>
      <c r="D33" s="63">
        <f>SUM(D28:D32)</f>
        <v>0</v>
      </c>
      <c r="E33" s="63">
        <f>SUM(E28:E32)</f>
        <v>0</v>
      </c>
      <c r="F33" s="63">
        <f>SUM(F28:F32)</f>
        <v>0</v>
      </c>
      <c r="G33" s="63">
        <f>SUM(G28:G32)</f>
        <v>194</v>
      </c>
      <c r="H33" s="416">
        <f t="shared" si="0"/>
        <v>4613</v>
      </c>
      <c r="I33" s="415">
        <f>SUM(I28:I32)</f>
        <v>4673</v>
      </c>
      <c r="J33" s="63">
        <f>SUM(J28:J32)</f>
        <v>345</v>
      </c>
      <c r="K33" s="63">
        <f>SUM(K28:K32)</f>
        <v>80</v>
      </c>
      <c r="L33" s="416">
        <f t="shared" si="1"/>
        <v>5098</v>
      </c>
      <c r="M33" s="415">
        <f>SUM(M28:M32)</f>
        <v>130</v>
      </c>
      <c r="N33" s="63">
        <f>SUM(N28:N32)</f>
        <v>0</v>
      </c>
      <c r="O33" s="63">
        <f>SUM(O28:O32)</f>
        <v>2859</v>
      </c>
      <c r="P33" s="63">
        <f>SUM(P28:P32)</f>
        <v>580</v>
      </c>
      <c r="Q33" s="417">
        <f t="shared" si="4"/>
        <v>3569</v>
      </c>
      <c r="R33" s="415">
        <f>SUM(R28:R32)</f>
        <v>360</v>
      </c>
      <c r="S33" s="63">
        <f>SUM(S28:S32)</f>
        <v>130</v>
      </c>
      <c r="T33" s="416">
        <f t="shared" si="5"/>
        <v>490</v>
      </c>
      <c r="U33" s="419">
        <f t="shared" si="3"/>
        <v>13770</v>
      </c>
    </row>
    <row r="34" spans="1:21" ht="31.5">
      <c r="A34" s="395" t="s">
        <v>91</v>
      </c>
      <c r="B34" s="413" t="s">
        <v>1215</v>
      </c>
      <c r="C34" s="408">
        <v>146</v>
      </c>
      <c r="D34" s="31">
        <v>0</v>
      </c>
      <c r="E34" s="31">
        <v>0</v>
      </c>
      <c r="F34" s="31">
        <v>0</v>
      </c>
      <c r="G34" s="31">
        <v>0</v>
      </c>
      <c r="H34" s="409">
        <f t="shared" si="0"/>
        <v>146</v>
      </c>
      <c r="I34" s="410">
        <v>0</v>
      </c>
      <c r="J34" s="31">
        <v>568</v>
      </c>
      <c r="K34" s="31">
        <v>0</v>
      </c>
      <c r="L34" s="409">
        <f t="shared" si="1"/>
        <v>568</v>
      </c>
      <c r="M34" s="410">
        <v>0</v>
      </c>
      <c r="N34" s="31"/>
      <c r="O34" s="31">
        <f>120+60</f>
        <v>180</v>
      </c>
      <c r="P34" s="31">
        <v>60</v>
      </c>
      <c r="Q34" s="411">
        <f t="shared" si="4"/>
        <v>240</v>
      </c>
      <c r="R34" s="410">
        <v>0</v>
      </c>
      <c r="S34" s="31">
        <v>0</v>
      </c>
      <c r="T34" s="409">
        <f t="shared" si="5"/>
        <v>0</v>
      </c>
      <c r="U34" s="412">
        <f t="shared" si="3"/>
        <v>954</v>
      </c>
    </row>
    <row r="35" spans="1:21" s="149" customFormat="1" ht="31.5">
      <c r="A35" s="397" t="s">
        <v>93</v>
      </c>
      <c r="B35" s="414" t="s">
        <v>1216</v>
      </c>
      <c r="C35" s="415">
        <f>+C33+C34</f>
        <v>4565</v>
      </c>
      <c r="D35" s="63">
        <f>+D33+D34</f>
        <v>0</v>
      </c>
      <c r="E35" s="63">
        <f>+E33+E34</f>
        <v>0</v>
      </c>
      <c r="F35" s="63">
        <f>+F33+F34</f>
        <v>0</v>
      </c>
      <c r="G35" s="63">
        <f>+G33+G34</f>
        <v>194</v>
      </c>
      <c r="H35" s="416">
        <f t="shared" si="0"/>
        <v>4759</v>
      </c>
      <c r="I35" s="415">
        <f>+I33+I34</f>
        <v>4673</v>
      </c>
      <c r="J35" s="63">
        <f>+J33+J34</f>
        <v>913</v>
      </c>
      <c r="K35" s="63">
        <f>+K33+K34</f>
        <v>80</v>
      </c>
      <c r="L35" s="416">
        <f aca="true" t="shared" si="6" ref="L35:L59">SUM(I35:K35)</f>
        <v>5666</v>
      </c>
      <c r="M35" s="415">
        <f>+M33+M34</f>
        <v>130</v>
      </c>
      <c r="N35" s="63">
        <f>+N33+N34</f>
        <v>0</v>
      </c>
      <c r="O35" s="63">
        <f>+O33+O34</f>
        <v>3039</v>
      </c>
      <c r="P35" s="63">
        <f>+P33+P34</f>
        <v>640</v>
      </c>
      <c r="Q35" s="417">
        <f t="shared" si="4"/>
        <v>3809</v>
      </c>
      <c r="R35" s="415">
        <f>+R33+R34</f>
        <v>360</v>
      </c>
      <c r="S35" s="63">
        <f>+S33+S34</f>
        <v>130</v>
      </c>
      <c r="T35" s="416">
        <f t="shared" si="5"/>
        <v>490</v>
      </c>
      <c r="U35" s="419">
        <f aca="true" t="shared" si="7" ref="U35:U59">+T35+Q35+L35+H35</f>
        <v>14724</v>
      </c>
    </row>
    <row r="36" spans="1:21" ht="15.75">
      <c r="A36" s="395" t="s">
        <v>474</v>
      </c>
      <c r="B36" s="413" t="s">
        <v>1217</v>
      </c>
      <c r="C36" s="408">
        <v>0</v>
      </c>
      <c r="D36" s="31">
        <v>0</v>
      </c>
      <c r="E36" s="31">
        <v>0</v>
      </c>
      <c r="F36" s="31">
        <v>0</v>
      </c>
      <c r="G36" s="31">
        <v>0</v>
      </c>
      <c r="H36" s="409">
        <f t="shared" si="0"/>
        <v>0</v>
      </c>
      <c r="I36" s="410">
        <v>263</v>
      </c>
      <c r="J36" s="31">
        <v>0</v>
      </c>
      <c r="K36" s="31">
        <v>0</v>
      </c>
      <c r="L36" s="409">
        <f t="shared" si="6"/>
        <v>263</v>
      </c>
      <c r="M36" s="410">
        <v>0</v>
      </c>
      <c r="N36" s="31">
        <v>0</v>
      </c>
      <c r="O36" s="31">
        <v>0</v>
      </c>
      <c r="P36" s="31">
        <v>0</v>
      </c>
      <c r="Q36" s="411">
        <f t="shared" si="4"/>
        <v>0</v>
      </c>
      <c r="R36" s="410">
        <v>0</v>
      </c>
      <c r="S36" s="31">
        <v>0</v>
      </c>
      <c r="T36" s="409">
        <f t="shared" si="5"/>
        <v>0</v>
      </c>
      <c r="U36" s="412">
        <f t="shared" si="7"/>
        <v>263</v>
      </c>
    </row>
    <row r="37" spans="1:21" ht="15.75">
      <c r="A37" s="395" t="s">
        <v>476</v>
      </c>
      <c r="B37" s="413" t="s">
        <v>1218</v>
      </c>
      <c r="C37" s="408">
        <v>0</v>
      </c>
      <c r="D37" s="31">
        <v>0</v>
      </c>
      <c r="E37" s="31">
        <v>0</v>
      </c>
      <c r="F37" s="31">
        <v>0</v>
      </c>
      <c r="G37" s="31">
        <v>0</v>
      </c>
      <c r="H37" s="409">
        <f t="shared" si="0"/>
        <v>0</v>
      </c>
      <c r="I37" s="410">
        <v>0</v>
      </c>
      <c r="J37" s="31">
        <v>35</v>
      </c>
      <c r="K37" s="31">
        <v>0</v>
      </c>
      <c r="L37" s="409">
        <f t="shared" si="6"/>
        <v>35</v>
      </c>
      <c r="M37" s="410">
        <v>0</v>
      </c>
      <c r="N37" s="31">
        <v>0</v>
      </c>
      <c r="O37" s="31">
        <v>0</v>
      </c>
      <c r="P37" s="31">
        <v>0</v>
      </c>
      <c r="Q37" s="411">
        <f aca="true" t="shared" si="8" ref="Q37:Q59">SUM(M37:P37)</f>
        <v>0</v>
      </c>
      <c r="R37" s="410">
        <v>0</v>
      </c>
      <c r="S37" s="31">
        <v>0</v>
      </c>
      <c r="T37" s="409">
        <f t="shared" si="5"/>
        <v>0</v>
      </c>
      <c r="U37" s="412">
        <f t="shared" si="7"/>
        <v>35</v>
      </c>
    </row>
    <row r="38" spans="1:21" s="149" customFormat="1" ht="15.75">
      <c r="A38" s="397" t="s">
        <v>478</v>
      </c>
      <c r="B38" s="414" t="s">
        <v>1219</v>
      </c>
      <c r="C38" s="415">
        <f>+C36+C37</f>
        <v>0</v>
      </c>
      <c r="D38" s="63">
        <f>+D36+D37</f>
        <v>0</v>
      </c>
      <c r="E38" s="63">
        <f>+E36+E37</f>
        <v>0</v>
      </c>
      <c r="F38" s="63">
        <f>+F36+F37</f>
        <v>0</v>
      </c>
      <c r="G38" s="63">
        <f>+G36+G37</f>
        <v>0</v>
      </c>
      <c r="H38" s="416">
        <f t="shared" si="0"/>
        <v>0</v>
      </c>
      <c r="I38" s="415">
        <f>+I36+I37</f>
        <v>263</v>
      </c>
      <c r="J38" s="63">
        <f>+J36+J37</f>
        <v>35</v>
      </c>
      <c r="K38" s="63">
        <f>+K36+K37</f>
        <v>0</v>
      </c>
      <c r="L38" s="416">
        <f t="shared" si="6"/>
        <v>298</v>
      </c>
      <c r="M38" s="420">
        <f>SUM(M36:M37)</f>
        <v>0</v>
      </c>
      <c r="N38" s="34">
        <f>SUM(N36:N37)</f>
        <v>0</v>
      </c>
      <c r="O38" s="34">
        <f>SUM(O36:O37)</f>
        <v>0</v>
      </c>
      <c r="P38" s="34">
        <f>SUM(P36:P37)</f>
        <v>0</v>
      </c>
      <c r="Q38" s="417">
        <f t="shared" si="8"/>
        <v>0</v>
      </c>
      <c r="R38" s="420">
        <f>SUM(R36:R37)</f>
        <v>0</v>
      </c>
      <c r="S38" s="34">
        <f>SUM(S36:S37)</f>
        <v>0</v>
      </c>
      <c r="T38" s="416">
        <f t="shared" si="5"/>
        <v>0</v>
      </c>
      <c r="U38" s="419">
        <f t="shared" si="7"/>
        <v>298</v>
      </c>
    </row>
    <row r="39" spans="1:21" ht="31.5">
      <c r="A39" s="395" t="s">
        <v>480</v>
      </c>
      <c r="B39" s="413" t="s">
        <v>1220</v>
      </c>
      <c r="C39" s="408">
        <v>0</v>
      </c>
      <c r="D39" s="31">
        <v>0</v>
      </c>
      <c r="E39" s="31">
        <v>0</v>
      </c>
      <c r="F39" s="31">
        <v>0</v>
      </c>
      <c r="G39" s="31">
        <v>0</v>
      </c>
      <c r="H39" s="409">
        <f t="shared" si="0"/>
        <v>0</v>
      </c>
      <c r="I39" s="410">
        <v>0</v>
      </c>
      <c r="J39" s="31">
        <v>0</v>
      </c>
      <c r="K39" s="31">
        <v>0</v>
      </c>
      <c r="L39" s="409">
        <f t="shared" si="6"/>
        <v>0</v>
      </c>
      <c r="M39" s="410">
        <v>0</v>
      </c>
      <c r="N39" s="31">
        <v>0</v>
      </c>
      <c r="O39" s="31">
        <v>0</v>
      </c>
      <c r="P39" s="31">
        <v>0</v>
      </c>
      <c r="Q39" s="411">
        <f t="shared" si="8"/>
        <v>0</v>
      </c>
      <c r="R39" s="410">
        <v>0</v>
      </c>
      <c r="S39" s="31">
        <v>0</v>
      </c>
      <c r="T39" s="409">
        <f t="shared" si="5"/>
        <v>0</v>
      </c>
      <c r="U39" s="412">
        <f t="shared" si="7"/>
        <v>0</v>
      </c>
    </row>
    <row r="40" spans="1:21" ht="15.75">
      <c r="A40" s="395" t="s">
        <v>482</v>
      </c>
      <c r="B40" s="413" t="s">
        <v>1221</v>
      </c>
      <c r="C40" s="408">
        <v>0</v>
      </c>
      <c r="D40" s="31">
        <v>0</v>
      </c>
      <c r="E40" s="31">
        <v>0</v>
      </c>
      <c r="F40" s="31">
        <v>0</v>
      </c>
      <c r="G40" s="31">
        <v>0</v>
      </c>
      <c r="H40" s="409">
        <f t="shared" si="0"/>
        <v>0</v>
      </c>
      <c r="I40" s="410">
        <v>0</v>
      </c>
      <c r="J40" s="31">
        <v>0</v>
      </c>
      <c r="K40" s="31">
        <v>0</v>
      </c>
      <c r="L40" s="409">
        <f t="shared" si="6"/>
        <v>0</v>
      </c>
      <c r="M40" s="410">
        <v>0</v>
      </c>
      <c r="N40" s="31">
        <v>0</v>
      </c>
      <c r="O40" s="31">
        <v>0</v>
      </c>
      <c r="P40" s="31">
        <v>0</v>
      </c>
      <c r="Q40" s="411">
        <f t="shared" si="8"/>
        <v>0</v>
      </c>
      <c r="R40" s="410">
        <v>0</v>
      </c>
      <c r="S40" s="31">
        <v>0</v>
      </c>
      <c r="T40" s="409">
        <f t="shared" si="5"/>
        <v>0</v>
      </c>
      <c r="U40" s="412">
        <f t="shared" si="7"/>
        <v>0</v>
      </c>
    </row>
    <row r="41" spans="1:21" s="149" customFormat="1" ht="15.75">
      <c r="A41" s="397" t="s">
        <v>484</v>
      </c>
      <c r="B41" s="414" t="s">
        <v>1222</v>
      </c>
      <c r="C41" s="415">
        <f aca="true" t="shared" si="9" ref="C41:K41">+C39+C40</f>
        <v>0</v>
      </c>
      <c r="D41" s="63">
        <f t="shared" si="9"/>
        <v>0</v>
      </c>
      <c r="E41" s="63">
        <f t="shared" si="9"/>
        <v>0</v>
      </c>
      <c r="F41" s="63">
        <f t="shared" si="9"/>
        <v>0</v>
      </c>
      <c r="G41" s="63">
        <f t="shared" si="9"/>
        <v>0</v>
      </c>
      <c r="H41" s="418">
        <f t="shared" si="9"/>
        <v>0</v>
      </c>
      <c r="I41" s="415">
        <f t="shared" si="9"/>
        <v>0</v>
      </c>
      <c r="J41" s="63">
        <f t="shared" si="9"/>
        <v>0</v>
      </c>
      <c r="K41" s="63">
        <f t="shared" si="9"/>
        <v>0</v>
      </c>
      <c r="L41" s="416">
        <f t="shared" si="6"/>
        <v>0</v>
      </c>
      <c r="M41" s="415">
        <f>+M39+M40</f>
        <v>0</v>
      </c>
      <c r="N41" s="63">
        <f>+N39+N40</f>
        <v>0</v>
      </c>
      <c r="O41" s="63">
        <f>+O39+O40</f>
        <v>0</v>
      </c>
      <c r="P41" s="63">
        <f>+P39+P40</f>
        <v>0</v>
      </c>
      <c r="Q41" s="417">
        <f t="shared" si="8"/>
        <v>0</v>
      </c>
      <c r="R41" s="415">
        <f>+R39+R40</f>
        <v>0</v>
      </c>
      <c r="S41" s="63">
        <f>+S39+S40</f>
        <v>0</v>
      </c>
      <c r="T41" s="416">
        <f t="shared" si="5"/>
        <v>0</v>
      </c>
      <c r="U41" s="419">
        <f t="shared" si="7"/>
        <v>0</v>
      </c>
    </row>
    <row r="42" spans="1:21" s="149" customFormat="1" ht="31.5">
      <c r="A42" s="397" t="s">
        <v>486</v>
      </c>
      <c r="B42" s="414" t="s">
        <v>1223</v>
      </c>
      <c r="C42" s="415">
        <f aca="true" t="shared" si="10" ref="C42:K42">+C16+C25+C33+C36+C39</f>
        <v>6742</v>
      </c>
      <c r="D42" s="63">
        <f t="shared" si="10"/>
        <v>0</v>
      </c>
      <c r="E42" s="63">
        <f t="shared" si="10"/>
        <v>0</v>
      </c>
      <c r="F42" s="63">
        <f t="shared" si="10"/>
        <v>0</v>
      </c>
      <c r="G42" s="63">
        <f t="shared" si="10"/>
        <v>215</v>
      </c>
      <c r="H42" s="418">
        <f t="shared" si="10"/>
        <v>6957</v>
      </c>
      <c r="I42" s="415">
        <f t="shared" si="10"/>
        <v>12256</v>
      </c>
      <c r="J42" s="63">
        <f t="shared" si="10"/>
        <v>736</v>
      </c>
      <c r="K42" s="63">
        <f t="shared" si="10"/>
        <v>599</v>
      </c>
      <c r="L42" s="416">
        <f t="shared" si="6"/>
        <v>13591</v>
      </c>
      <c r="M42" s="415">
        <f aca="true" t="shared" si="11" ref="M42:P43">+M16+M25+M33+M36+M39</f>
        <v>149</v>
      </c>
      <c r="N42" s="63">
        <f t="shared" si="11"/>
        <v>0</v>
      </c>
      <c r="O42" s="63">
        <f t="shared" si="11"/>
        <v>6564</v>
      </c>
      <c r="P42" s="63">
        <f t="shared" si="11"/>
        <v>666</v>
      </c>
      <c r="Q42" s="417">
        <f t="shared" si="8"/>
        <v>7379</v>
      </c>
      <c r="R42" s="415">
        <f>+R16+R25+R33+R36+R39</f>
        <v>457</v>
      </c>
      <c r="S42" s="63">
        <f>+S16+S25+S33+S36+S39</f>
        <v>160</v>
      </c>
      <c r="T42" s="416">
        <f t="shared" si="5"/>
        <v>617</v>
      </c>
      <c r="U42" s="419">
        <f t="shared" si="7"/>
        <v>28544</v>
      </c>
    </row>
    <row r="43" spans="1:21" s="149" customFormat="1" ht="31.5">
      <c r="A43" s="397" t="s">
        <v>488</v>
      </c>
      <c r="B43" s="414" t="s">
        <v>1224</v>
      </c>
      <c r="C43" s="415">
        <f aca="true" t="shared" si="12" ref="C43:K43">+C17+C26+C34+C37+C40</f>
        <v>352</v>
      </c>
      <c r="D43" s="63">
        <f t="shared" si="12"/>
        <v>0</v>
      </c>
      <c r="E43" s="63">
        <f t="shared" si="12"/>
        <v>0</v>
      </c>
      <c r="F43" s="63">
        <f t="shared" si="12"/>
        <v>0</v>
      </c>
      <c r="G43" s="63">
        <f t="shared" si="12"/>
        <v>0</v>
      </c>
      <c r="H43" s="418">
        <f t="shared" si="12"/>
        <v>352</v>
      </c>
      <c r="I43" s="415">
        <f t="shared" si="12"/>
        <v>0</v>
      </c>
      <c r="J43" s="63">
        <f t="shared" si="12"/>
        <v>1261</v>
      </c>
      <c r="K43" s="63">
        <f t="shared" si="12"/>
        <v>0</v>
      </c>
      <c r="L43" s="416">
        <f t="shared" si="6"/>
        <v>1261</v>
      </c>
      <c r="M43" s="415">
        <f t="shared" si="11"/>
        <v>0</v>
      </c>
      <c r="N43" s="63">
        <f t="shared" si="11"/>
        <v>0</v>
      </c>
      <c r="O43" s="63">
        <f t="shared" si="11"/>
        <v>196</v>
      </c>
      <c r="P43" s="63">
        <f t="shared" si="11"/>
        <v>71</v>
      </c>
      <c r="Q43" s="417">
        <f t="shared" si="8"/>
        <v>267</v>
      </c>
      <c r="R43" s="415">
        <f>+R17+R26+R34+R37+R40</f>
        <v>0</v>
      </c>
      <c r="S43" s="63">
        <f>+S17+S26+S34+S37+S40</f>
        <v>0</v>
      </c>
      <c r="T43" s="416">
        <f t="shared" si="5"/>
        <v>0</v>
      </c>
      <c r="U43" s="419">
        <f t="shared" si="7"/>
        <v>1880</v>
      </c>
    </row>
    <row r="44" spans="1:21" s="149" customFormat="1" ht="15.75">
      <c r="A44" s="397" t="s">
        <v>693</v>
      </c>
      <c r="B44" s="414" t="s">
        <v>1225</v>
      </c>
      <c r="C44" s="415">
        <f aca="true" t="shared" si="13" ref="C44:K44">+C19+C42+C43</f>
        <v>7094</v>
      </c>
      <c r="D44" s="63">
        <f t="shared" si="13"/>
        <v>0</v>
      </c>
      <c r="E44" s="63">
        <f t="shared" si="13"/>
        <v>0</v>
      </c>
      <c r="F44" s="63">
        <f t="shared" si="13"/>
        <v>0</v>
      </c>
      <c r="G44" s="63">
        <f t="shared" si="13"/>
        <v>215</v>
      </c>
      <c r="H44" s="418">
        <f t="shared" si="13"/>
        <v>7309</v>
      </c>
      <c r="I44" s="415">
        <f t="shared" si="13"/>
        <v>12256</v>
      </c>
      <c r="J44" s="63">
        <f t="shared" si="13"/>
        <v>1997</v>
      </c>
      <c r="K44" s="63">
        <f t="shared" si="13"/>
        <v>599</v>
      </c>
      <c r="L44" s="416">
        <f t="shared" si="6"/>
        <v>14852</v>
      </c>
      <c r="M44" s="415">
        <f>+M19+M42+M43</f>
        <v>149</v>
      </c>
      <c r="N44" s="63">
        <f>+N19+N42+N43</f>
        <v>0</v>
      </c>
      <c r="O44" s="63">
        <f>+O19+O42+O43</f>
        <v>6760</v>
      </c>
      <c r="P44" s="63">
        <f>+P19+P42+P43</f>
        <v>737</v>
      </c>
      <c r="Q44" s="417">
        <f t="shared" si="8"/>
        <v>7646</v>
      </c>
      <c r="R44" s="415">
        <f>+R19+R42+R43</f>
        <v>457</v>
      </c>
      <c r="S44" s="63">
        <f>+S19+S42+S43</f>
        <v>160</v>
      </c>
      <c r="T44" s="416">
        <f t="shared" si="5"/>
        <v>617</v>
      </c>
      <c r="U44" s="419">
        <f t="shared" si="7"/>
        <v>30424</v>
      </c>
    </row>
    <row r="45" spans="1:21" s="149" customFormat="1" ht="15.75">
      <c r="A45" s="397" t="s">
        <v>694</v>
      </c>
      <c r="B45" s="414" t="s">
        <v>1226</v>
      </c>
      <c r="C45" s="415">
        <v>7045</v>
      </c>
      <c r="D45" s="34">
        <v>0</v>
      </c>
      <c r="E45" s="34">
        <v>0</v>
      </c>
      <c r="F45" s="34">
        <v>0</v>
      </c>
      <c r="G45" s="34">
        <v>0</v>
      </c>
      <c r="H45" s="416">
        <f>SUM(C45:G45)</f>
        <v>7045</v>
      </c>
      <c r="I45" s="420">
        <v>0</v>
      </c>
      <c r="J45" s="34">
        <v>0</v>
      </c>
      <c r="K45" s="34">
        <v>0</v>
      </c>
      <c r="L45" s="416">
        <f t="shared" si="6"/>
        <v>0</v>
      </c>
      <c r="M45" s="420">
        <v>0</v>
      </c>
      <c r="N45" s="34">
        <v>0</v>
      </c>
      <c r="O45" s="34">
        <v>0</v>
      </c>
      <c r="P45" s="34">
        <v>240</v>
      </c>
      <c r="Q45" s="417">
        <f t="shared" si="8"/>
        <v>240</v>
      </c>
      <c r="R45" s="420">
        <v>0</v>
      </c>
      <c r="S45" s="34">
        <v>0</v>
      </c>
      <c r="T45" s="416">
        <f t="shared" si="5"/>
        <v>0</v>
      </c>
      <c r="U45" s="419">
        <f t="shared" si="7"/>
        <v>7285</v>
      </c>
    </row>
    <row r="46" spans="1:21" ht="15.75">
      <c r="A46" s="395" t="s">
        <v>695</v>
      </c>
      <c r="B46" s="413" t="s">
        <v>1227</v>
      </c>
      <c r="C46" s="408">
        <v>0</v>
      </c>
      <c r="D46" s="31">
        <v>0</v>
      </c>
      <c r="E46" s="31">
        <v>0</v>
      </c>
      <c r="F46" s="31">
        <v>0</v>
      </c>
      <c r="G46" s="31">
        <v>0</v>
      </c>
      <c r="H46" s="409">
        <f>SUM(C46:G46)</f>
        <v>0</v>
      </c>
      <c r="I46" s="410">
        <v>0</v>
      </c>
      <c r="J46" s="31">
        <v>0</v>
      </c>
      <c r="K46" s="31">
        <v>0</v>
      </c>
      <c r="L46" s="409">
        <f t="shared" si="6"/>
        <v>0</v>
      </c>
      <c r="M46" s="410">
        <v>0</v>
      </c>
      <c r="N46" s="31">
        <v>0</v>
      </c>
      <c r="O46" s="31">
        <v>0</v>
      </c>
      <c r="P46" s="31">
        <v>0</v>
      </c>
      <c r="Q46" s="411">
        <f t="shared" si="8"/>
        <v>0</v>
      </c>
      <c r="R46" s="410">
        <v>0</v>
      </c>
      <c r="S46" s="31">
        <v>0</v>
      </c>
      <c r="T46" s="409">
        <f t="shared" si="5"/>
        <v>0</v>
      </c>
      <c r="U46" s="412">
        <f t="shared" si="7"/>
        <v>0</v>
      </c>
    </row>
    <row r="47" spans="1:21" ht="15.75">
      <c r="A47" s="395" t="s">
        <v>696</v>
      </c>
      <c r="B47" s="413" t="s">
        <v>1228</v>
      </c>
      <c r="C47" s="408">
        <v>0</v>
      </c>
      <c r="D47" s="31">
        <v>0</v>
      </c>
      <c r="E47" s="31">
        <v>0</v>
      </c>
      <c r="F47" s="31">
        <v>0</v>
      </c>
      <c r="G47" s="31">
        <v>0</v>
      </c>
      <c r="H47" s="409">
        <f>SUM(C47:G47)</f>
        <v>0</v>
      </c>
      <c r="I47" s="410">
        <v>0</v>
      </c>
      <c r="J47" s="31">
        <v>0</v>
      </c>
      <c r="K47" s="31">
        <v>0</v>
      </c>
      <c r="L47" s="409">
        <f t="shared" si="6"/>
        <v>0</v>
      </c>
      <c r="M47" s="410">
        <v>0</v>
      </c>
      <c r="N47" s="31">
        <v>0</v>
      </c>
      <c r="O47" s="31">
        <v>0</v>
      </c>
      <c r="P47" s="31">
        <v>0</v>
      </c>
      <c r="Q47" s="411">
        <f t="shared" si="8"/>
        <v>0</v>
      </c>
      <c r="R47" s="410">
        <v>0</v>
      </c>
      <c r="S47" s="31">
        <v>0</v>
      </c>
      <c r="T47" s="409">
        <f t="shared" si="5"/>
        <v>0</v>
      </c>
      <c r="U47" s="412">
        <f t="shared" si="7"/>
        <v>0</v>
      </c>
    </row>
    <row r="48" spans="1:21" ht="15.75">
      <c r="A48" s="395" t="s">
        <v>697</v>
      </c>
      <c r="B48" s="413" t="s">
        <v>1229</v>
      </c>
      <c r="C48" s="408">
        <v>0</v>
      </c>
      <c r="D48" s="31">
        <v>0</v>
      </c>
      <c r="E48" s="31">
        <v>0</v>
      </c>
      <c r="F48" s="31">
        <v>0</v>
      </c>
      <c r="G48" s="31">
        <v>0</v>
      </c>
      <c r="H48" s="409">
        <f>SUM(C48:G48)</f>
        <v>0</v>
      </c>
      <c r="I48" s="410">
        <v>0</v>
      </c>
      <c r="J48" s="31">
        <v>0</v>
      </c>
      <c r="K48" s="31">
        <v>0</v>
      </c>
      <c r="L48" s="409">
        <f t="shared" si="6"/>
        <v>0</v>
      </c>
      <c r="M48" s="410">
        <v>0</v>
      </c>
      <c r="N48" s="31">
        <v>0</v>
      </c>
      <c r="O48" s="31">
        <v>0</v>
      </c>
      <c r="P48" s="31">
        <v>0</v>
      </c>
      <c r="Q48" s="411">
        <f t="shared" si="8"/>
        <v>0</v>
      </c>
      <c r="R48" s="410">
        <v>0</v>
      </c>
      <c r="S48" s="31">
        <v>0</v>
      </c>
      <c r="T48" s="409">
        <f t="shared" si="5"/>
        <v>0</v>
      </c>
      <c r="U48" s="412">
        <f t="shared" si="7"/>
        <v>0</v>
      </c>
    </row>
    <row r="49" spans="1:21" ht="15.75">
      <c r="A49" s="395" t="s">
        <v>1095</v>
      </c>
      <c r="B49" s="413" t="s">
        <v>1205</v>
      </c>
      <c r="C49" s="408">
        <v>0</v>
      </c>
      <c r="D49" s="31">
        <v>0</v>
      </c>
      <c r="E49" s="31">
        <v>0</v>
      </c>
      <c r="F49" s="31">
        <v>0</v>
      </c>
      <c r="G49" s="31">
        <v>0</v>
      </c>
      <c r="H49" s="409">
        <f>SUM(C49:G49)</f>
        <v>0</v>
      </c>
      <c r="I49" s="410">
        <v>0</v>
      </c>
      <c r="J49" s="31">
        <v>0</v>
      </c>
      <c r="K49" s="31">
        <v>0</v>
      </c>
      <c r="L49" s="409">
        <f t="shared" si="6"/>
        <v>0</v>
      </c>
      <c r="M49" s="410">
        <v>0</v>
      </c>
      <c r="N49" s="31">
        <v>0</v>
      </c>
      <c r="O49" s="31">
        <v>0</v>
      </c>
      <c r="P49" s="31">
        <v>0</v>
      </c>
      <c r="Q49" s="411">
        <f t="shared" si="8"/>
        <v>0</v>
      </c>
      <c r="R49" s="410">
        <v>0</v>
      </c>
      <c r="S49" s="31">
        <v>0</v>
      </c>
      <c r="T49" s="409">
        <f t="shared" si="5"/>
        <v>0</v>
      </c>
      <c r="U49" s="412">
        <f t="shared" si="7"/>
        <v>0</v>
      </c>
    </row>
    <row r="50" spans="1:21" s="149" customFormat="1" ht="31.5">
      <c r="A50" s="397" t="s">
        <v>1097</v>
      </c>
      <c r="B50" s="414" t="s">
        <v>1230</v>
      </c>
      <c r="C50" s="415">
        <f aca="true" t="shared" si="14" ref="C50:K50">SUM(C46:C49)</f>
        <v>0</v>
      </c>
      <c r="D50" s="63">
        <f t="shared" si="14"/>
        <v>0</v>
      </c>
      <c r="E50" s="63">
        <f t="shared" si="14"/>
        <v>0</v>
      </c>
      <c r="F50" s="63">
        <f t="shared" si="14"/>
        <v>0</v>
      </c>
      <c r="G50" s="63">
        <f t="shared" si="14"/>
        <v>0</v>
      </c>
      <c r="H50" s="418">
        <f t="shared" si="14"/>
        <v>0</v>
      </c>
      <c r="I50" s="415">
        <f t="shared" si="14"/>
        <v>0</v>
      </c>
      <c r="J50" s="63">
        <f t="shared" si="14"/>
        <v>0</v>
      </c>
      <c r="K50" s="63">
        <f t="shared" si="14"/>
        <v>0</v>
      </c>
      <c r="L50" s="416">
        <f t="shared" si="6"/>
        <v>0</v>
      </c>
      <c r="M50" s="415">
        <f>SUM(M46:M49)</f>
        <v>0</v>
      </c>
      <c r="N50" s="63">
        <f>SUM(N46:N49)</f>
        <v>0</v>
      </c>
      <c r="O50" s="63">
        <f>SUM(O46:O49)</f>
        <v>0</v>
      </c>
      <c r="P50" s="63">
        <f>SUM(P46:P49)</f>
        <v>0</v>
      </c>
      <c r="Q50" s="417">
        <f t="shared" si="8"/>
        <v>0</v>
      </c>
      <c r="R50" s="415">
        <f>SUM(R46:R49)</f>
        <v>0</v>
      </c>
      <c r="S50" s="63">
        <f>SUM(S46:S49)</f>
        <v>0</v>
      </c>
      <c r="T50" s="416">
        <f t="shared" si="5"/>
        <v>0</v>
      </c>
      <c r="U50" s="419">
        <f t="shared" si="7"/>
        <v>0</v>
      </c>
    </row>
    <row r="51" spans="1:21" s="149" customFormat="1" ht="15.75">
      <c r="A51" s="397" t="s">
        <v>1099</v>
      </c>
      <c r="B51" s="414" t="s">
        <v>1231</v>
      </c>
      <c r="C51" s="415">
        <f aca="true" t="shared" si="15" ref="C51:K51">+C45+C50</f>
        <v>7045</v>
      </c>
      <c r="D51" s="63">
        <f t="shared" si="15"/>
        <v>0</v>
      </c>
      <c r="E51" s="63">
        <f t="shared" si="15"/>
        <v>0</v>
      </c>
      <c r="F51" s="63">
        <f t="shared" si="15"/>
        <v>0</v>
      </c>
      <c r="G51" s="63">
        <f t="shared" si="15"/>
        <v>0</v>
      </c>
      <c r="H51" s="418">
        <f t="shared" si="15"/>
        <v>7045</v>
      </c>
      <c r="I51" s="415">
        <f t="shared" si="15"/>
        <v>0</v>
      </c>
      <c r="J51" s="63">
        <f t="shared" si="15"/>
        <v>0</v>
      </c>
      <c r="K51" s="63">
        <f t="shared" si="15"/>
        <v>0</v>
      </c>
      <c r="L51" s="416">
        <f t="shared" si="6"/>
        <v>0</v>
      </c>
      <c r="M51" s="415">
        <f>+M45+M50</f>
        <v>0</v>
      </c>
      <c r="N51" s="63">
        <f>+N45+N50</f>
        <v>0</v>
      </c>
      <c r="O51" s="63">
        <f>+O45+O50</f>
        <v>0</v>
      </c>
      <c r="P51" s="63">
        <f>+P45+P50</f>
        <v>240</v>
      </c>
      <c r="Q51" s="417">
        <f t="shared" si="8"/>
        <v>240</v>
      </c>
      <c r="R51" s="415">
        <f>+R45+R50</f>
        <v>0</v>
      </c>
      <c r="S51" s="63">
        <f>+S45+S50</f>
        <v>0</v>
      </c>
      <c r="T51" s="416">
        <f t="shared" si="5"/>
        <v>0</v>
      </c>
      <c r="U51" s="419">
        <f t="shared" si="7"/>
        <v>7285</v>
      </c>
    </row>
    <row r="52" spans="1:21" s="149" customFormat="1" ht="15.75">
      <c r="A52" s="397" t="s">
        <v>1101</v>
      </c>
      <c r="B52" s="414" t="s">
        <v>1232</v>
      </c>
      <c r="C52" s="415">
        <f aca="true" t="shared" si="16" ref="C52:K52">+C11+C44+C51</f>
        <v>52646</v>
      </c>
      <c r="D52" s="63">
        <f t="shared" si="16"/>
        <v>80</v>
      </c>
      <c r="E52" s="63">
        <f t="shared" si="16"/>
        <v>5502</v>
      </c>
      <c r="F52" s="63">
        <f t="shared" si="16"/>
        <v>0</v>
      </c>
      <c r="G52" s="63">
        <f t="shared" si="16"/>
        <v>1335</v>
      </c>
      <c r="H52" s="418">
        <f t="shared" si="16"/>
        <v>59563</v>
      </c>
      <c r="I52" s="415">
        <f t="shared" si="16"/>
        <v>59943</v>
      </c>
      <c r="J52" s="63">
        <f t="shared" si="16"/>
        <v>7986</v>
      </c>
      <c r="K52" s="63">
        <f t="shared" si="16"/>
        <v>2799</v>
      </c>
      <c r="L52" s="416">
        <f t="shared" si="6"/>
        <v>70728</v>
      </c>
      <c r="M52" s="415">
        <f>+M11+M44+M51</f>
        <v>1398</v>
      </c>
      <c r="N52" s="63">
        <f>+N11+N44+N51</f>
        <v>0</v>
      </c>
      <c r="O52" s="63">
        <f>+O11+O44+O51</f>
        <v>43070</v>
      </c>
      <c r="P52" s="63">
        <f>+P11+P44+P51</f>
        <v>5621</v>
      </c>
      <c r="Q52" s="417">
        <f t="shared" si="8"/>
        <v>50089</v>
      </c>
      <c r="R52" s="415">
        <f>+R11+R44+R51</f>
        <v>5502</v>
      </c>
      <c r="S52" s="63">
        <f>+S11+S44+S51</f>
        <v>1233</v>
      </c>
      <c r="T52" s="416">
        <f t="shared" si="5"/>
        <v>6735</v>
      </c>
      <c r="U52" s="419">
        <f t="shared" si="7"/>
        <v>187115</v>
      </c>
    </row>
    <row r="53" spans="1:21" ht="15.75">
      <c r="A53" s="395" t="s">
        <v>1103</v>
      </c>
      <c r="B53" s="413" t="s">
        <v>1233</v>
      </c>
      <c r="C53" s="408">
        <f>+(C11+C18+C19+C27+C45+C50)*0.29</f>
        <v>13943.49</v>
      </c>
      <c r="D53" s="58">
        <f>+(D11+D18+D19+D27+D45+D50)*0.29</f>
        <v>23.2</v>
      </c>
      <c r="E53" s="58">
        <f>+(E11+E18+E19+E27+E45+E50)*0.29</f>
        <v>1595.58</v>
      </c>
      <c r="F53" s="58">
        <f>+('12'!F3+'12'!F4+'12'!F5)*0.18</f>
        <v>1440</v>
      </c>
      <c r="G53" s="58">
        <f>+(G11+G18+G19+G27+G45+G50)*0.29</f>
        <v>330.89</v>
      </c>
      <c r="H53" s="422">
        <f>+(H11+H18+H19+H27+H45+H50)*0.29</f>
        <v>15893.159999999998</v>
      </c>
      <c r="I53" s="408">
        <f>+(I11+I18+I19+I27+I45+I50)*0.29</f>
        <v>15952.029999999999</v>
      </c>
      <c r="J53" s="58">
        <f>+(J11+J18+J19+J27+J45+J50)*0.29</f>
        <v>2041.0199999999998</v>
      </c>
      <c r="K53" s="58">
        <f>+(K11+K18+K19+K27+K45+K50)*0.29</f>
        <v>788.51</v>
      </c>
      <c r="L53" s="409">
        <f t="shared" si="6"/>
        <v>18781.559999999998</v>
      </c>
      <c r="M53" s="408">
        <f>+(M11+M18+M19+M27+M45+M50)*0.29</f>
        <v>367.71999999999997</v>
      </c>
      <c r="N53" s="58">
        <f>+(N11+N18+N19+N27+N45+N50)*0.29</f>
        <v>0</v>
      </c>
      <c r="O53" s="58">
        <f>+(O11+O18+O19+O27+O45+O50)*0.29</f>
        <v>11608.99</v>
      </c>
      <c r="P53" s="58">
        <f>+(P11+P18+P19+P27+P45+P50)*0.29</f>
        <v>1444.49</v>
      </c>
      <c r="Q53" s="411">
        <f t="shared" si="8"/>
        <v>13421.199999999999</v>
      </c>
      <c r="R53" s="408">
        <f>+(R11+R18+R19+R27+R45+R50)*0.29</f>
        <v>1491.1799999999998</v>
      </c>
      <c r="S53" s="58">
        <f>+(S11+S18+S19+S27+S45+S50)*0.29</f>
        <v>319.87</v>
      </c>
      <c r="T53" s="409">
        <f t="shared" si="5"/>
        <v>1811.0499999999997</v>
      </c>
      <c r="U53" s="412">
        <f t="shared" si="7"/>
        <v>49906.969999999994</v>
      </c>
    </row>
    <row r="54" spans="1:21" ht="15.75">
      <c r="A54" s="395" t="s">
        <v>1105</v>
      </c>
      <c r="B54" s="413" t="s">
        <v>1234</v>
      </c>
      <c r="C54" s="408">
        <f>+(C11+C18+C19+C27+C45+C50)*0.03</f>
        <v>1442.4299999999998</v>
      </c>
      <c r="D54" s="58">
        <f>+(D11+D18+D19+D27+D45+D50)*0.03</f>
        <v>2.4</v>
      </c>
      <c r="E54" s="58">
        <f>+(E11+E18+E19+E27+E45+E50)*0.03</f>
        <v>165.06</v>
      </c>
      <c r="F54" s="58">
        <v>0</v>
      </c>
      <c r="G54" s="58">
        <f>+(G11+G18+G19+G27+G45+G50)*0.03</f>
        <v>34.23</v>
      </c>
      <c r="H54" s="422">
        <f>+(H11+H18+H19+H27+H45+H50)*0.03</f>
        <v>1644.12</v>
      </c>
      <c r="I54" s="408">
        <f>+(I11+I18+I19+I27+I45+I50)*0.03</f>
        <v>1650.21</v>
      </c>
      <c r="J54" s="58">
        <f>+(J11+J18+J19+J27+J45+J50)*0.03</f>
        <v>211.14</v>
      </c>
      <c r="K54" s="58">
        <f>+(K11+K18+K19+K27+K45+K50)*0.03</f>
        <v>81.57</v>
      </c>
      <c r="L54" s="409">
        <f t="shared" si="6"/>
        <v>1942.92</v>
      </c>
      <c r="M54" s="408">
        <f>+(M11+M18+M19+M27+M45+M50)*0.03</f>
        <v>38.04</v>
      </c>
      <c r="N54" s="58">
        <f>+(N11+N18+N19+N27+N45+N50)*0.03</f>
        <v>0</v>
      </c>
      <c r="O54" s="58">
        <f>+(O11+O18+O19+O27+O45+O50)*0.03</f>
        <v>1200.93</v>
      </c>
      <c r="P54" s="58">
        <f>+(P11+P18+P19+P27+P45+P50)*0.03</f>
        <v>149.43</v>
      </c>
      <c r="Q54" s="411">
        <f t="shared" si="8"/>
        <v>1388.4</v>
      </c>
      <c r="R54" s="408">
        <f>+(R11+R18+R19+R27+R45+R50)*0.03</f>
        <v>154.26</v>
      </c>
      <c r="S54" s="58">
        <f>+(S11+S18+S19+S27+S45+S50)*0.03</f>
        <v>33.089999999999996</v>
      </c>
      <c r="T54" s="409">
        <f t="shared" si="5"/>
        <v>187.35</v>
      </c>
      <c r="U54" s="412">
        <f t="shared" si="7"/>
        <v>5162.79</v>
      </c>
    </row>
    <row r="55" spans="1:21" ht="15.75">
      <c r="A55" s="395" t="s">
        <v>1107</v>
      </c>
      <c r="B55" s="413" t="s">
        <v>1235</v>
      </c>
      <c r="C55" s="408">
        <f>12*20*1.95</f>
        <v>468</v>
      </c>
      <c r="D55" s="31">
        <v>0</v>
      </c>
      <c r="E55" s="31">
        <f>12*7*1.95</f>
        <v>163.79999999999998</v>
      </c>
      <c r="F55" s="31">
        <v>0</v>
      </c>
      <c r="G55" s="31">
        <f>1*12*1.95</f>
        <v>23.4</v>
      </c>
      <c r="H55" s="409">
        <f>SUM(C55:G55)</f>
        <v>655.2</v>
      </c>
      <c r="I55" s="410">
        <v>562</v>
      </c>
      <c r="J55" s="31">
        <v>94</v>
      </c>
      <c r="K55" s="31">
        <v>47</v>
      </c>
      <c r="L55" s="409">
        <f t="shared" si="6"/>
        <v>703</v>
      </c>
      <c r="M55" s="410">
        <v>23</v>
      </c>
      <c r="N55" s="31">
        <v>0</v>
      </c>
      <c r="O55" s="31">
        <f>507+12</f>
        <v>519</v>
      </c>
      <c r="P55" s="31">
        <v>105</v>
      </c>
      <c r="Q55" s="411">
        <f t="shared" si="8"/>
        <v>647</v>
      </c>
      <c r="R55" s="410">
        <v>70</v>
      </c>
      <c r="S55" s="31">
        <v>23</v>
      </c>
      <c r="T55" s="409">
        <f t="shared" si="5"/>
        <v>93</v>
      </c>
      <c r="U55" s="412">
        <f t="shared" si="7"/>
        <v>2098.2</v>
      </c>
    </row>
    <row r="56" spans="1:21" ht="15.75">
      <c r="A56" s="395" t="s">
        <v>1109</v>
      </c>
      <c r="B56" s="413" t="s">
        <v>1236</v>
      </c>
      <c r="C56" s="408">
        <v>700</v>
      </c>
      <c r="D56" s="31">
        <v>0</v>
      </c>
      <c r="E56" s="31">
        <v>0</v>
      </c>
      <c r="F56" s="31">
        <v>0</v>
      </c>
      <c r="G56" s="31">
        <v>0</v>
      </c>
      <c r="H56" s="409">
        <f>SUM(C56:G56)</f>
        <v>700</v>
      </c>
      <c r="I56" s="410">
        <v>255</v>
      </c>
      <c r="J56" s="31">
        <v>0</v>
      </c>
      <c r="K56" s="31">
        <v>0</v>
      </c>
      <c r="L56" s="409">
        <f t="shared" si="6"/>
        <v>255</v>
      </c>
      <c r="M56" s="410">
        <v>0</v>
      </c>
      <c r="N56" s="31">
        <v>0</v>
      </c>
      <c r="O56" s="31">
        <v>100</v>
      </c>
      <c r="P56" s="31">
        <v>0</v>
      </c>
      <c r="Q56" s="411">
        <f t="shared" si="8"/>
        <v>100</v>
      </c>
      <c r="R56" s="410">
        <v>0</v>
      </c>
      <c r="S56" s="31">
        <v>0</v>
      </c>
      <c r="T56" s="409">
        <f t="shared" si="5"/>
        <v>0</v>
      </c>
      <c r="U56" s="412">
        <f t="shared" si="7"/>
        <v>1055</v>
      </c>
    </row>
    <row r="57" spans="1:21" ht="15.75">
      <c r="A57" s="395" t="s">
        <v>1111</v>
      </c>
      <c r="B57" s="413" t="s">
        <v>1237</v>
      </c>
      <c r="C57" s="408">
        <v>0</v>
      </c>
      <c r="D57" s="31">
        <v>0</v>
      </c>
      <c r="E57" s="31">
        <v>0</v>
      </c>
      <c r="F57" s="31">
        <v>0</v>
      </c>
      <c r="G57" s="31">
        <v>0</v>
      </c>
      <c r="H57" s="409">
        <f>SUM(C57:G57)</f>
        <v>0</v>
      </c>
      <c r="I57" s="410">
        <v>0</v>
      </c>
      <c r="J57" s="31">
        <v>0</v>
      </c>
      <c r="K57" s="31">
        <v>0</v>
      </c>
      <c r="L57" s="409">
        <f t="shared" si="6"/>
        <v>0</v>
      </c>
      <c r="M57" s="410">
        <v>0</v>
      </c>
      <c r="N57" s="31">
        <v>0</v>
      </c>
      <c r="O57" s="31">
        <v>0</v>
      </c>
      <c r="P57" s="31">
        <v>0</v>
      </c>
      <c r="Q57" s="411">
        <f t="shared" si="8"/>
        <v>0</v>
      </c>
      <c r="R57" s="410">
        <v>0</v>
      </c>
      <c r="S57" s="31">
        <v>0</v>
      </c>
      <c r="T57" s="409">
        <f t="shared" si="5"/>
        <v>0</v>
      </c>
      <c r="U57" s="412">
        <f t="shared" si="7"/>
        <v>0</v>
      </c>
    </row>
    <row r="58" spans="1:21" ht="15.75">
      <c r="A58" s="395" t="s">
        <v>1113</v>
      </c>
      <c r="B58" s="413" t="s">
        <v>1238</v>
      </c>
      <c r="C58" s="408">
        <v>0</v>
      </c>
      <c r="D58" s="31">
        <v>0</v>
      </c>
      <c r="E58" s="31">
        <v>0</v>
      </c>
      <c r="F58" s="31">
        <v>0</v>
      </c>
      <c r="G58" s="31">
        <v>0</v>
      </c>
      <c r="H58" s="409">
        <f>SUM(C58:G58)</f>
        <v>0</v>
      </c>
      <c r="I58" s="410">
        <v>0</v>
      </c>
      <c r="J58" s="31">
        <v>0</v>
      </c>
      <c r="K58" s="31">
        <v>0</v>
      </c>
      <c r="L58" s="409">
        <f t="shared" si="6"/>
        <v>0</v>
      </c>
      <c r="M58" s="410">
        <v>0</v>
      </c>
      <c r="N58" s="31">
        <v>0</v>
      </c>
      <c r="O58" s="31">
        <v>0</v>
      </c>
      <c r="P58" s="31">
        <v>0</v>
      </c>
      <c r="Q58" s="411">
        <f t="shared" si="8"/>
        <v>0</v>
      </c>
      <c r="R58" s="410">
        <v>0</v>
      </c>
      <c r="S58" s="31">
        <v>0</v>
      </c>
      <c r="T58" s="409">
        <f t="shared" si="5"/>
        <v>0</v>
      </c>
      <c r="U58" s="412">
        <f t="shared" si="7"/>
        <v>0</v>
      </c>
    </row>
    <row r="59" spans="1:21" s="149" customFormat="1" ht="15.75">
      <c r="A59" s="399" t="s">
        <v>1115</v>
      </c>
      <c r="B59" s="423" t="s">
        <v>1239</v>
      </c>
      <c r="C59" s="424">
        <f>SUM(C53:C58)</f>
        <v>16553.92</v>
      </c>
      <c r="D59" s="425">
        <f>SUM(D53:D58)</f>
        <v>25.599999999999998</v>
      </c>
      <c r="E59" s="425">
        <f>SUM(E53:E58)</f>
        <v>1924.44</v>
      </c>
      <c r="F59" s="425">
        <f>SUM(F53:F58)</f>
        <v>1440</v>
      </c>
      <c r="G59" s="425">
        <f>SUM(G53:G58)</f>
        <v>388.52</v>
      </c>
      <c r="H59" s="426">
        <f>SUM(C59:G59)</f>
        <v>20332.48</v>
      </c>
      <c r="I59" s="424">
        <f>SUM(I53:I58)</f>
        <v>18419.239999999998</v>
      </c>
      <c r="J59" s="425">
        <f>SUM(J53:J58)</f>
        <v>2346.16</v>
      </c>
      <c r="K59" s="425">
        <f>SUM(K53:K58)</f>
        <v>917.0799999999999</v>
      </c>
      <c r="L59" s="427">
        <f t="shared" si="6"/>
        <v>21682.479999999996</v>
      </c>
      <c r="M59" s="424">
        <f>SUM(M53:M58)</f>
        <v>428.76</v>
      </c>
      <c r="N59" s="425">
        <f>SUM(N53:N58)</f>
        <v>0</v>
      </c>
      <c r="O59" s="425">
        <f>SUM(O53:O58)</f>
        <v>13428.92</v>
      </c>
      <c r="P59" s="425">
        <f>SUM(P53:P58)</f>
        <v>1698.92</v>
      </c>
      <c r="Q59" s="428">
        <f t="shared" si="8"/>
        <v>15556.6</v>
      </c>
      <c r="R59" s="424">
        <f>SUM(R53:R58)</f>
        <v>1715.4399999999998</v>
      </c>
      <c r="S59" s="425">
        <f>SUM(S53:S58)</f>
        <v>375.96</v>
      </c>
      <c r="T59" s="427">
        <f t="shared" si="5"/>
        <v>2091.3999999999996</v>
      </c>
      <c r="U59" s="429">
        <f t="shared" si="7"/>
        <v>59662.95999999999</v>
      </c>
    </row>
  </sheetData>
  <sheetProtection selectLockedCells="1" selectUnlockedCells="1"/>
  <mergeCells count="7">
    <mergeCell ref="A1:A2"/>
    <mergeCell ref="B1:B2"/>
    <mergeCell ref="C1:H1"/>
    <mergeCell ref="I1:L1"/>
    <mergeCell ref="M1:Q1"/>
    <mergeCell ref="R1:T1"/>
    <mergeCell ref="U1:U2"/>
  </mergeCells>
  <printOptions horizontalCentered="1" verticalCentered="1"/>
  <pageMargins left="0.19652777777777777" right="0.19652777777777777" top="0.39375" bottom="0.5118055555555555" header="0.5118055555555555" footer="0.5118055555555555"/>
  <pageSetup fitToHeight="1" fitToWidth="1" horizontalDpi="300" verticalDpi="300" orientation="landscape" paperSize="8"/>
  <headerFooter alignWithMargins="0">
    <oddFooter>&amp;C02 személyi juttatások és munkaadót terhelő járulékok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5"/>
  <sheetViews>
    <sheetView workbookViewId="0" topLeftCell="G1">
      <selection activeCell="A4" sqref="A4"/>
    </sheetView>
  </sheetViews>
  <sheetFormatPr defaultColWidth="9.140625" defaultRowHeight="12.75"/>
  <cols>
    <col min="1" max="1" width="4.7109375" style="84" customWidth="1"/>
    <col min="2" max="2" width="56.57421875" style="145" customWidth="1"/>
    <col min="3" max="5" width="12.7109375" style="145" customWidth="1"/>
    <col min="6" max="6" width="12.7109375" style="107" customWidth="1"/>
    <col min="7" max="26" width="12.7109375" style="108" customWidth="1"/>
    <col min="27" max="27" width="15.7109375" style="108" customWidth="1"/>
    <col min="28" max="28" width="12.7109375" style="108" customWidth="1"/>
    <col min="29" max="16384" width="9.140625" style="108" customWidth="1"/>
  </cols>
  <sheetData>
    <row r="2" spans="1:27" s="10" customFormat="1" ht="15.75" customHeight="1">
      <c r="A2" s="374"/>
      <c r="B2" s="257" t="s">
        <v>731</v>
      </c>
      <c r="C2" s="374" t="s">
        <v>700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 t="s">
        <v>1167</v>
      </c>
      <c r="P2" s="374"/>
      <c r="Q2" s="374"/>
      <c r="R2" s="374"/>
      <c r="S2" s="374" t="s">
        <v>1168</v>
      </c>
      <c r="T2" s="374"/>
      <c r="U2" s="374"/>
      <c r="V2" s="374"/>
      <c r="W2" s="374"/>
      <c r="X2" s="254" t="s">
        <v>1169</v>
      </c>
      <c r="Y2" s="254"/>
      <c r="Z2" s="254"/>
      <c r="AA2" s="257" t="s">
        <v>1019</v>
      </c>
    </row>
    <row r="3" spans="1:29" s="20" customFormat="1" ht="15.75">
      <c r="A3" s="374"/>
      <c r="B3" s="257"/>
      <c r="C3" s="430" t="s">
        <v>1027</v>
      </c>
      <c r="D3" s="430" t="s">
        <v>1240</v>
      </c>
      <c r="E3" s="430" t="s">
        <v>1241</v>
      </c>
      <c r="F3" s="431" t="s">
        <v>1170</v>
      </c>
      <c r="G3" s="431" t="s">
        <v>1032</v>
      </c>
      <c r="H3" s="348" t="s">
        <v>1242</v>
      </c>
      <c r="I3" s="348" t="s">
        <v>1243</v>
      </c>
      <c r="J3" s="348" t="s">
        <v>1244</v>
      </c>
      <c r="K3" s="348" t="s">
        <v>1245</v>
      </c>
      <c r="L3" s="348" t="s">
        <v>1172</v>
      </c>
      <c r="M3" s="348" t="s">
        <v>1176</v>
      </c>
      <c r="N3" s="431" t="s">
        <v>1173</v>
      </c>
      <c r="O3" s="431" t="s">
        <v>1174</v>
      </c>
      <c r="P3" s="431" t="s">
        <v>1175</v>
      </c>
      <c r="Q3" s="431" t="s">
        <v>1176</v>
      </c>
      <c r="R3" s="431" t="s">
        <v>1177</v>
      </c>
      <c r="S3" s="431" t="s">
        <v>1178</v>
      </c>
      <c r="T3" s="431" t="s">
        <v>1179</v>
      </c>
      <c r="U3" s="431" t="s">
        <v>1180</v>
      </c>
      <c r="V3" s="431" t="s">
        <v>1020</v>
      </c>
      <c r="W3" s="431" t="s">
        <v>1181</v>
      </c>
      <c r="X3" s="431" t="s">
        <v>1182</v>
      </c>
      <c r="Y3" s="431" t="s">
        <v>1183</v>
      </c>
      <c r="Z3" s="431" t="s">
        <v>188</v>
      </c>
      <c r="AA3" s="257"/>
      <c r="AB3" s="406"/>
      <c r="AC3" s="406"/>
    </row>
    <row r="4" spans="1:27" ht="15.75">
      <c r="A4" s="395" t="s">
        <v>3</v>
      </c>
      <c r="B4" s="413" t="s">
        <v>1246</v>
      </c>
      <c r="C4" s="432">
        <v>0</v>
      </c>
      <c r="D4" s="433">
        <v>0</v>
      </c>
      <c r="E4" s="433">
        <v>0</v>
      </c>
      <c r="F4" s="83">
        <v>0</v>
      </c>
      <c r="G4" s="119">
        <v>0</v>
      </c>
      <c r="H4" s="119">
        <v>0</v>
      </c>
      <c r="I4" s="119">
        <v>0</v>
      </c>
      <c r="J4" s="119">
        <v>0</v>
      </c>
      <c r="K4" s="119">
        <v>0</v>
      </c>
      <c r="L4" s="119">
        <v>0</v>
      </c>
      <c r="M4" s="119">
        <v>0</v>
      </c>
      <c r="N4" s="352">
        <f aca="true" t="shared" si="0" ref="N4:N35">SUM(C4:M4)</f>
        <v>0</v>
      </c>
      <c r="O4" s="351">
        <v>0</v>
      </c>
      <c r="P4" s="119">
        <v>0</v>
      </c>
      <c r="Q4" s="119">
        <v>13047</v>
      </c>
      <c r="R4" s="352">
        <f aca="true" t="shared" si="1" ref="R4:R35">SUM(O4:Q4)</f>
        <v>13047</v>
      </c>
      <c r="S4" s="351">
        <v>0</v>
      </c>
      <c r="T4" s="119">
        <v>0</v>
      </c>
      <c r="U4" s="119">
        <v>0</v>
      </c>
      <c r="V4" s="119">
        <v>0</v>
      </c>
      <c r="W4" s="352">
        <f aca="true" t="shared" si="2" ref="W4:W35">SUM(S4:V4)</f>
        <v>0</v>
      </c>
      <c r="X4" s="351">
        <v>0</v>
      </c>
      <c r="Y4" s="119"/>
      <c r="Z4" s="352">
        <f aca="true" t="shared" si="3" ref="Z4:Z35">SUM(X4:Y4)</f>
        <v>0</v>
      </c>
      <c r="AA4" s="353">
        <f aca="true" t="shared" si="4" ref="AA4:AA35">+Z4+W4+R4+N4</f>
        <v>13047</v>
      </c>
    </row>
    <row r="5" spans="1:27" ht="15.75">
      <c r="A5" s="395" t="s">
        <v>7</v>
      </c>
      <c r="B5" s="413" t="s">
        <v>1247</v>
      </c>
      <c r="C5" s="432">
        <v>0</v>
      </c>
      <c r="D5" s="433">
        <v>0</v>
      </c>
      <c r="E5" s="433">
        <v>0</v>
      </c>
      <c r="F5" s="83">
        <v>0</v>
      </c>
      <c r="G5" s="119">
        <v>0</v>
      </c>
      <c r="H5" s="119">
        <v>0</v>
      </c>
      <c r="I5" s="119">
        <v>0</v>
      </c>
      <c r="J5" s="119">
        <v>0</v>
      </c>
      <c r="K5" s="119">
        <v>0</v>
      </c>
      <c r="L5" s="119">
        <v>0</v>
      </c>
      <c r="M5" s="119">
        <v>0</v>
      </c>
      <c r="N5" s="352">
        <f t="shared" si="0"/>
        <v>0</v>
      </c>
      <c r="O5" s="351">
        <v>0</v>
      </c>
      <c r="P5" s="119">
        <v>0</v>
      </c>
      <c r="Q5" s="119">
        <v>0</v>
      </c>
      <c r="R5" s="352">
        <f t="shared" si="1"/>
        <v>0</v>
      </c>
      <c r="S5" s="351">
        <v>0</v>
      </c>
      <c r="T5" s="119">
        <v>0</v>
      </c>
      <c r="U5" s="119">
        <v>0</v>
      </c>
      <c r="V5" s="119">
        <v>20</v>
      </c>
      <c r="W5" s="352">
        <f t="shared" si="2"/>
        <v>20</v>
      </c>
      <c r="X5" s="351">
        <v>0</v>
      </c>
      <c r="Y5" s="119"/>
      <c r="Z5" s="352">
        <f t="shared" si="3"/>
        <v>0</v>
      </c>
      <c r="AA5" s="353">
        <f t="shared" si="4"/>
        <v>20</v>
      </c>
    </row>
    <row r="6" spans="1:27" ht="15.75">
      <c r="A6" s="395" t="s">
        <v>9</v>
      </c>
      <c r="B6" s="413" t="s">
        <v>1248</v>
      </c>
      <c r="C6" s="432">
        <v>0</v>
      </c>
      <c r="D6" s="433">
        <v>0</v>
      </c>
      <c r="E6" s="433">
        <v>0</v>
      </c>
      <c r="F6" s="83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352">
        <f t="shared" si="0"/>
        <v>0</v>
      </c>
      <c r="O6" s="351">
        <v>150</v>
      </c>
      <c r="P6" s="119">
        <v>0</v>
      </c>
      <c r="Q6" s="119">
        <v>0</v>
      </c>
      <c r="R6" s="352">
        <f t="shared" si="1"/>
        <v>150</v>
      </c>
      <c r="S6" s="351">
        <v>0</v>
      </c>
      <c r="T6" s="119">
        <v>0</v>
      </c>
      <c r="U6" s="119">
        <v>0</v>
      </c>
      <c r="V6" s="119">
        <v>0</v>
      </c>
      <c r="W6" s="352">
        <f t="shared" si="2"/>
        <v>0</v>
      </c>
      <c r="X6" s="351">
        <v>0</v>
      </c>
      <c r="Y6" s="119"/>
      <c r="Z6" s="352">
        <f t="shared" si="3"/>
        <v>0</v>
      </c>
      <c r="AA6" s="353">
        <f t="shared" si="4"/>
        <v>150</v>
      </c>
    </row>
    <row r="7" spans="1:27" ht="15.75">
      <c r="A7" s="395" t="s">
        <v>11</v>
      </c>
      <c r="B7" s="413" t="s">
        <v>1249</v>
      </c>
      <c r="C7" s="432">
        <v>0</v>
      </c>
      <c r="D7" s="433">
        <v>0</v>
      </c>
      <c r="E7" s="433">
        <v>0</v>
      </c>
      <c r="F7" s="83">
        <v>744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352">
        <f t="shared" si="0"/>
        <v>744</v>
      </c>
      <c r="O7" s="351">
        <v>300</v>
      </c>
      <c r="P7" s="119">
        <v>0</v>
      </c>
      <c r="Q7" s="119">
        <v>0</v>
      </c>
      <c r="R7" s="352">
        <f t="shared" si="1"/>
        <v>300</v>
      </c>
      <c r="S7" s="351">
        <v>0</v>
      </c>
      <c r="T7" s="119">
        <v>0</v>
      </c>
      <c r="U7" s="119">
        <v>150</v>
      </c>
      <c r="V7" s="119">
        <v>30</v>
      </c>
      <c r="W7" s="352">
        <f t="shared" si="2"/>
        <v>180</v>
      </c>
      <c r="X7" s="351">
        <v>53</v>
      </c>
      <c r="Y7" s="119">
        <v>3</v>
      </c>
      <c r="Z7" s="352">
        <f t="shared" si="3"/>
        <v>56</v>
      </c>
      <c r="AA7" s="353">
        <f t="shared" si="4"/>
        <v>1280</v>
      </c>
    </row>
    <row r="8" spans="1:27" ht="15.75">
      <c r="A8" s="395" t="s">
        <v>14</v>
      </c>
      <c r="B8" s="413" t="s">
        <v>1250</v>
      </c>
      <c r="C8" s="432">
        <v>0</v>
      </c>
      <c r="D8" s="433">
        <v>0</v>
      </c>
      <c r="E8" s="433">
        <v>0</v>
      </c>
      <c r="F8" s="83">
        <v>43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352">
        <f t="shared" si="0"/>
        <v>43</v>
      </c>
      <c r="O8" s="351">
        <v>1100</v>
      </c>
      <c r="P8" s="119">
        <v>0</v>
      </c>
      <c r="Q8" s="119">
        <v>0</v>
      </c>
      <c r="R8" s="352">
        <f t="shared" si="1"/>
        <v>1100</v>
      </c>
      <c r="S8" s="351">
        <v>0</v>
      </c>
      <c r="T8" s="119">
        <v>0</v>
      </c>
      <c r="U8" s="119">
        <v>150</v>
      </c>
      <c r="V8" s="119">
        <v>20</v>
      </c>
      <c r="W8" s="352">
        <f t="shared" si="2"/>
        <v>170</v>
      </c>
      <c r="X8" s="351">
        <v>8</v>
      </c>
      <c r="Y8" s="119">
        <v>106</v>
      </c>
      <c r="Z8" s="352">
        <f t="shared" si="3"/>
        <v>114</v>
      </c>
      <c r="AA8" s="353">
        <f t="shared" si="4"/>
        <v>1427</v>
      </c>
    </row>
    <row r="9" spans="1:27" ht="15.75">
      <c r="A9" s="395" t="s">
        <v>16</v>
      </c>
      <c r="B9" s="413" t="s">
        <v>1251</v>
      </c>
      <c r="C9" s="432">
        <v>0</v>
      </c>
      <c r="D9" s="433">
        <v>0</v>
      </c>
      <c r="E9" s="433">
        <v>0</v>
      </c>
      <c r="F9" s="83">
        <v>115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352">
        <f t="shared" si="0"/>
        <v>115</v>
      </c>
      <c r="O9" s="351">
        <v>100</v>
      </c>
      <c r="P9" s="119">
        <v>0</v>
      </c>
      <c r="Q9" s="119">
        <v>0</v>
      </c>
      <c r="R9" s="352">
        <f t="shared" si="1"/>
        <v>100</v>
      </c>
      <c r="S9" s="351">
        <v>0</v>
      </c>
      <c r="T9" s="119">
        <v>0</v>
      </c>
      <c r="U9" s="119">
        <v>15</v>
      </c>
      <c r="V9" s="119">
        <v>10</v>
      </c>
      <c r="W9" s="352">
        <f t="shared" si="2"/>
        <v>25</v>
      </c>
      <c r="X9" s="351">
        <v>53</v>
      </c>
      <c r="Y9" s="119">
        <v>0</v>
      </c>
      <c r="Z9" s="352">
        <f t="shared" si="3"/>
        <v>53</v>
      </c>
      <c r="AA9" s="353">
        <f t="shared" si="4"/>
        <v>293</v>
      </c>
    </row>
    <row r="10" spans="1:27" ht="15.75">
      <c r="A10" s="395" t="s">
        <v>48</v>
      </c>
      <c r="B10" s="413" t="s">
        <v>1252</v>
      </c>
      <c r="C10" s="432">
        <v>0</v>
      </c>
      <c r="D10" s="433">
        <v>0</v>
      </c>
      <c r="E10" s="433">
        <v>0</v>
      </c>
      <c r="F10" s="83">
        <v>232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352">
        <f t="shared" si="0"/>
        <v>232</v>
      </c>
      <c r="O10" s="351">
        <v>250</v>
      </c>
      <c r="P10" s="119">
        <v>0</v>
      </c>
      <c r="Q10" s="119">
        <v>0</v>
      </c>
      <c r="R10" s="352">
        <f t="shared" si="1"/>
        <v>250</v>
      </c>
      <c r="S10" s="351">
        <v>0</v>
      </c>
      <c r="T10" s="119">
        <v>0</v>
      </c>
      <c r="U10" s="119">
        <v>0</v>
      </c>
      <c r="V10" s="119">
        <v>0</v>
      </c>
      <c r="W10" s="352">
        <f t="shared" si="2"/>
        <v>0</v>
      </c>
      <c r="X10" s="351">
        <v>6</v>
      </c>
      <c r="Y10" s="119">
        <v>3</v>
      </c>
      <c r="Z10" s="352">
        <f t="shared" si="3"/>
        <v>9</v>
      </c>
      <c r="AA10" s="353">
        <f t="shared" si="4"/>
        <v>491</v>
      </c>
    </row>
    <row r="11" spans="1:27" ht="15.75">
      <c r="A11" s="395" t="s">
        <v>20</v>
      </c>
      <c r="B11" s="413" t="s">
        <v>1253</v>
      </c>
      <c r="C11" s="432">
        <v>0</v>
      </c>
      <c r="D11" s="433">
        <v>0</v>
      </c>
      <c r="E11" s="433">
        <v>0</v>
      </c>
      <c r="F11" s="83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352">
        <f t="shared" si="0"/>
        <v>0</v>
      </c>
      <c r="O11" s="351">
        <v>0</v>
      </c>
      <c r="P11" s="119">
        <v>0</v>
      </c>
      <c r="Q11" s="119">
        <v>0</v>
      </c>
      <c r="R11" s="352">
        <f t="shared" si="1"/>
        <v>0</v>
      </c>
      <c r="S11" s="351">
        <v>0</v>
      </c>
      <c r="T11" s="119">
        <v>0</v>
      </c>
      <c r="U11" s="119">
        <v>0</v>
      </c>
      <c r="V11" s="119">
        <v>0</v>
      </c>
      <c r="W11" s="352">
        <f t="shared" si="2"/>
        <v>0</v>
      </c>
      <c r="X11" s="351">
        <v>0</v>
      </c>
      <c r="Y11" s="119">
        <v>0</v>
      </c>
      <c r="Z11" s="352">
        <f t="shared" si="3"/>
        <v>0</v>
      </c>
      <c r="AA11" s="353">
        <f t="shared" si="4"/>
        <v>0</v>
      </c>
    </row>
    <row r="12" spans="1:27" ht="15.75">
      <c r="A12" s="395" t="s">
        <v>22</v>
      </c>
      <c r="B12" s="413" t="s">
        <v>1254</v>
      </c>
      <c r="C12" s="432">
        <v>0</v>
      </c>
      <c r="D12" s="433">
        <v>0</v>
      </c>
      <c r="E12" s="433">
        <v>0</v>
      </c>
      <c r="F12" s="83">
        <v>410</v>
      </c>
      <c r="G12" s="119">
        <v>685</v>
      </c>
      <c r="H12" s="119">
        <v>0</v>
      </c>
      <c r="I12" s="119">
        <v>0</v>
      </c>
      <c r="J12" s="119">
        <v>0</v>
      </c>
      <c r="K12" s="119">
        <v>0</v>
      </c>
      <c r="L12" s="119">
        <v>411</v>
      </c>
      <c r="M12" s="119">
        <v>47</v>
      </c>
      <c r="N12" s="352">
        <f t="shared" si="0"/>
        <v>1553</v>
      </c>
      <c r="O12" s="351">
        <v>0</v>
      </c>
      <c r="P12" s="119">
        <v>90</v>
      </c>
      <c r="Q12" s="119">
        <v>0</v>
      </c>
      <c r="R12" s="352">
        <f t="shared" si="1"/>
        <v>90</v>
      </c>
      <c r="S12" s="351">
        <v>0</v>
      </c>
      <c r="T12" s="119">
        <v>10</v>
      </c>
      <c r="U12" s="119">
        <v>0</v>
      </c>
      <c r="V12" s="119">
        <v>0</v>
      </c>
      <c r="W12" s="352">
        <f t="shared" si="2"/>
        <v>10</v>
      </c>
      <c r="X12" s="351">
        <v>0</v>
      </c>
      <c r="Y12" s="119">
        <v>0</v>
      </c>
      <c r="Z12" s="352">
        <f t="shared" si="3"/>
        <v>0</v>
      </c>
      <c r="AA12" s="353">
        <f t="shared" si="4"/>
        <v>1653</v>
      </c>
    </row>
    <row r="13" spans="1:27" ht="15.75">
      <c r="A13" s="395" t="s">
        <v>24</v>
      </c>
      <c r="B13" s="413" t="s">
        <v>1255</v>
      </c>
      <c r="C13" s="432">
        <v>0</v>
      </c>
      <c r="D13" s="433">
        <v>0</v>
      </c>
      <c r="E13" s="433">
        <v>0</v>
      </c>
      <c r="F13" s="83">
        <v>15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352">
        <f t="shared" si="0"/>
        <v>15</v>
      </c>
      <c r="O13" s="351">
        <v>3009</v>
      </c>
      <c r="P13" s="119">
        <v>0</v>
      </c>
      <c r="Q13" s="119">
        <v>0</v>
      </c>
      <c r="R13" s="352">
        <f t="shared" si="1"/>
        <v>3009</v>
      </c>
      <c r="S13" s="351">
        <v>550</v>
      </c>
      <c r="T13" s="119">
        <v>50</v>
      </c>
      <c r="U13" s="119">
        <v>1600</v>
      </c>
      <c r="V13" s="119">
        <v>40</v>
      </c>
      <c r="W13" s="352">
        <f t="shared" si="2"/>
        <v>2240</v>
      </c>
      <c r="X13" s="351">
        <v>100</v>
      </c>
      <c r="Y13" s="119">
        <v>55</v>
      </c>
      <c r="Z13" s="352">
        <f t="shared" si="3"/>
        <v>155</v>
      </c>
      <c r="AA13" s="353">
        <f t="shared" si="4"/>
        <v>5419</v>
      </c>
    </row>
    <row r="14" spans="1:27" ht="15.75">
      <c r="A14" s="395" t="s">
        <v>26</v>
      </c>
      <c r="B14" s="413" t="s">
        <v>1256</v>
      </c>
      <c r="C14" s="432">
        <v>0</v>
      </c>
      <c r="D14" s="433">
        <v>0</v>
      </c>
      <c r="E14" s="433">
        <v>0</v>
      </c>
      <c r="F14" s="83">
        <v>255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352">
        <f t="shared" si="0"/>
        <v>255</v>
      </c>
      <c r="O14" s="351">
        <v>1342</v>
      </c>
      <c r="P14" s="119">
        <v>0</v>
      </c>
      <c r="Q14" s="119">
        <v>0</v>
      </c>
      <c r="R14" s="352">
        <f t="shared" si="1"/>
        <v>1342</v>
      </c>
      <c r="S14" s="351">
        <v>0</v>
      </c>
      <c r="T14" s="119">
        <v>0</v>
      </c>
      <c r="U14" s="119">
        <v>0</v>
      </c>
      <c r="V14" s="119">
        <v>70</v>
      </c>
      <c r="W14" s="352">
        <f t="shared" si="2"/>
        <v>70</v>
      </c>
      <c r="X14" s="351">
        <v>4</v>
      </c>
      <c r="Y14" s="119">
        <v>4</v>
      </c>
      <c r="Z14" s="352">
        <f t="shared" si="3"/>
        <v>8</v>
      </c>
      <c r="AA14" s="353">
        <f t="shared" si="4"/>
        <v>1675</v>
      </c>
    </row>
    <row r="15" spans="1:27" ht="15.75">
      <c r="A15" s="395" t="s">
        <v>28</v>
      </c>
      <c r="B15" s="413" t="s">
        <v>1257</v>
      </c>
      <c r="C15" s="432">
        <v>0</v>
      </c>
      <c r="D15" s="433">
        <v>0</v>
      </c>
      <c r="E15" s="433">
        <v>0</v>
      </c>
      <c r="F15" s="83">
        <v>14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352">
        <f t="shared" si="0"/>
        <v>14</v>
      </c>
      <c r="O15" s="351">
        <v>150</v>
      </c>
      <c r="P15" s="119">
        <v>0</v>
      </c>
      <c r="Q15" s="119">
        <v>0</v>
      </c>
      <c r="R15" s="352">
        <f t="shared" si="1"/>
        <v>150</v>
      </c>
      <c r="S15" s="351">
        <v>0</v>
      </c>
      <c r="T15" s="119">
        <v>0</v>
      </c>
      <c r="U15" s="119">
        <v>0</v>
      </c>
      <c r="V15" s="119">
        <v>0</v>
      </c>
      <c r="W15" s="352">
        <f t="shared" si="2"/>
        <v>0</v>
      </c>
      <c r="X15" s="351">
        <v>20</v>
      </c>
      <c r="Y15" s="119">
        <v>0</v>
      </c>
      <c r="Z15" s="352">
        <f t="shared" si="3"/>
        <v>20</v>
      </c>
      <c r="AA15" s="353">
        <f t="shared" si="4"/>
        <v>184</v>
      </c>
    </row>
    <row r="16" spans="1:27" ht="15.75">
      <c r="A16" s="395" t="s">
        <v>30</v>
      </c>
      <c r="B16" s="413" t="s">
        <v>1258</v>
      </c>
      <c r="C16" s="432">
        <v>0</v>
      </c>
      <c r="D16" s="433">
        <v>0</v>
      </c>
      <c r="E16" s="433">
        <v>0</v>
      </c>
      <c r="F16" s="83">
        <v>625</v>
      </c>
      <c r="G16" s="119">
        <v>1915</v>
      </c>
      <c r="H16" s="119">
        <v>0</v>
      </c>
      <c r="I16" s="119">
        <v>0</v>
      </c>
      <c r="J16" s="119">
        <v>0</v>
      </c>
      <c r="K16" s="119">
        <v>0</v>
      </c>
      <c r="L16" s="119">
        <v>120</v>
      </c>
      <c r="M16" s="119">
        <v>11</v>
      </c>
      <c r="N16" s="352">
        <f t="shared" si="0"/>
        <v>2671</v>
      </c>
      <c r="O16" s="351">
        <v>300</v>
      </c>
      <c r="P16" s="119">
        <v>0</v>
      </c>
      <c r="Q16" s="119">
        <v>0</v>
      </c>
      <c r="R16" s="352">
        <f t="shared" si="1"/>
        <v>300</v>
      </c>
      <c r="S16" s="351">
        <v>0</v>
      </c>
      <c r="T16" s="119">
        <v>0</v>
      </c>
      <c r="U16" s="119">
        <v>300</v>
      </c>
      <c r="V16" s="119">
        <v>100</v>
      </c>
      <c r="W16" s="352">
        <f t="shared" si="2"/>
        <v>400</v>
      </c>
      <c r="X16" s="351">
        <v>266</v>
      </c>
      <c r="Y16" s="119">
        <v>0</v>
      </c>
      <c r="Z16" s="352">
        <f t="shared" si="3"/>
        <v>266</v>
      </c>
      <c r="AA16" s="353">
        <f t="shared" si="4"/>
        <v>3637</v>
      </c>
    </row>
    <row r="17" spans="1:27" s="130" customFormat="1" ht="15.75">
      <c r="A17" s="397" t="s">
        <v>32</v>
      </c>
      <c r="B17" s="414" t="s">
        <v>1259</v>
      </c>
      <c r="C17" s="386">
        <f aca="true" t="shared" si="5" ref="C17:M17">SUM(C4:C16)</f>
        <v>0</v>
      </c>
      <c r="D17" s="120">
        <f t="shared" si="5"/>
        <v>0</v>
      </c>
      <c r="E17" s="120">
        <f t="shared" si="5"/>
        <v>0</v>
      </c>
      <c r="F17" s="120">
        <f t="shared" si="5"/>
        <v>2453</v>
      </c>
      <c r="G17" s="120">
        <f t="shared" si="5"/>
        <v>2600</v>
      </c>
      <c r="H17" s="120">
        <f t="shared" si="5"/>
        <v>0</v>
      </c>
      <c r="I17" s="120">
        <f t="shared" si="5"/>
        <v>0</v>
      </c>
      <c r="J17" s="120">
        <f t="shared" si="5"/>
        <v>0</v>
      </c>
      <c r="K17" s="120">
        <f t="shared" si="5"/>
        <v>0</v>
      </c>
      <c r="L17" s="120">
        <f t="shared" si="5"/>
        <v>531</v>
      </c>
      <c r="M17" s="120">
        <f t="shared" si="5"/>
        <v>58</v>
      </c>
      <c r="N17" s="360">
        <f t="shared" si="0"/>
        <v>5642</v>
      </c>
      <c r="O17" s="386">
        <f>SUM(O4:O16)</f>
        <v>6701</v>
      </c>
      <c r="P17" s="120">
        <f>SUM(P4:P16)</f>
        <v>90</v>
      </c>
      <c r="Q17" s="120">
        <f>SUM(Q4:Q16)</f>
        <v>13047</v>
      </c>
      <c r="R17" s="360">
        <f t="shared" si="1"/>
        <v>19838</v>
      </c>
      <c r="S17" s="386">
        <f>SUM(S4:S16)</f>
        <v>550</v>
      </c>
      <c r="T17" s="120">
        <f>SUM(T4:T16)</f>
        <v>60</v>
      </c>
      <c r="U17" s="120">
        <f>SUM(U4:U16)</f>
        <v>2215</v>
      </c>
      <c r="V17" s="120">
        <f>SUM(V4:V16)</f>
        <v>290</v>
      </c>
      <c r="W17" s="360">
        <f t="shared" si="2"/>
        <v>3115</v>
      </c>
      <c r="X17" s="386">
        <f>SUM(X4:X16)</f>
        <v>510</v>
      </c>
      <c r="Y17" s="120">
        <f>SUM(Y4:Y16)</f>
        <v>171</v>
      </c>
      <c r="Z17" s="360">
        <f t="shared" si="3"/>
        <v>681</v>
      </c>
      <c r="AA17" s="361">
        <f t="shared" si="4"/>
        <v>29276</v>
      </c>
    </row>
    <row r="18" spans="1:27" ht="15.75">
      <c r="A18" s="395" t="s">
        <v>57</v>
      </c>
      <c r="B18" s="413" t="s">
        <v>1260</v>
      </c>
      <c r="C18" s="432">
        <v>60</v>
      </c>
      <c r="D18" s="433">
        <v>0</v>
      </c>
      <c r="E18" s="433">
        <v>0</v>
      </c>
      <c r="F18" s="83">
        <v>2570</v>
      </c>
      <c r="G18" s="119">
        <v>61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352">
        <f t="shared" si="0"/>
        <v>2691</v>
      </c>
      <c r="O18" s="351">
        <v>215</v>
      </c>
      <c r="P18" s="119">
        <v>125</v>
      </c>
      <c r="Q18" s="119">
        <v>0</v>
      </c>
      <c r="R18" s="352">
        <f t="shared" si="1"/>
        <v>340</v>
      </c>
      <c r="S18" s="351">
        <v>0</v>
      </c>
      <c r="T18" s="119">
        <v>0</v>
      </c>
      <c r="U18" s="119">
        <v>450</v>
      </c>
      <c r="V18" s="119">
        <v>30</v>
      </c>
      <c r="W18" s="352">
        <f t="shared" si="2"/>
        <v>480</v>
      </c>
      <c r="X18" s="351">
        <v>234</v>
      </c>
      <c r="Y18" s="119">
        <v>0</v>
      </c>
      <c r="Z18" s="352">
        <f t="shared" si="3"/>
        <v>234</v>
      </c>
      <c r="AA18" s="353">
        <f t="shared" si="4"/>
        <v>3745</v>
      </c>
    </row>
    <row r="19" spans="1:27" ht="15.75">
      <c r="A19" s="395" t="s">
        <v>59</v>
      </c>
      <c r="B19" s="413" t="s">
        <v>1261</v>
      </c>
      <c r="C19" s="432">
        <v>0</v>
      </c>
      <c r="D19" s="433">
        <v>0</v>
      </c>
      <c r="E19" s="433">
        <v>0</v>
      </c>
      <c r="F19" s="83">
        <v>125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352">
        <f t="shared" si="0"/>
        <v>125</v>
      </c>
      <c r="O19" s="351">
        <v>144</v>
      </c>
      <c r="P19" s="119">
        <v>0</v>
      </c>
      <c r="Q19" s="119">
        <v>0</v>
      </c>
      <c r="R19" s="352">
        <f t="shared" si="1"/>
        <v>144</v>
      </c>
      <c r="S19" s="351">
        <v>0</v>
      </c>
      <c r="T19" s="119">
        <v>0</v>
      </c>
      <c r="U19" s="119">
        <v>150</v>
      </c>
      <c r="V19" s="119">
        <v>0</v>
      </c>
      <c r="W19" s="352">
        <f t="shared" si="2"/>
        <v>150</v>
      </c>
      <c r="X19" s="351">
        <v>129</v>
      </c>
      <c r="Y19" s="119">
        <v>0</v>
      </c>
      <c r="Z19" s="352">
        <f t="shared" si="3"/>
        <v>129</v>
      </c>
      <c r="AA19" s="353">
        <f t="shared" si="4"/>
        <v>548</v>
      </c>
    </row>
    <row r="20" spans="1:27" ht="15.75">
      <c r="A20" s="395" t="s">
        <v>61</v>
      </c>
      <c r="B20" s="413" t="s">
        <v>1262</v>
      </c>
      <c r="C20" s="432">
        <v>0</v>
      </c>
      <c r="D20" s="433">
        <v>0</v>
      </c>
      <c r="E20" s="433">
        <v>0</v>
      </c>
      <c r="F20" s="83">
        <v>756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352">
        <f t="shared" si="0"/>
        <v>756</v>
      </c>
      <c r="O20" s="351">
        <v>100</v>
      </c>
      <c r="P20" s="119">
        <v>0</v>
      </c>
      <c r="Q20" s="119">
        <v>0</v>
      </c>
      <c r="R20" s="352">
        <f t="shared" si="1"/>
        <v>100</v>
      </c>
      <c r="S20" s="351">
        <v>0</v>
      </c>
      <c r="T20" s="119">
        <v>0</v>
      </c>
      <c r="U20" s="119">
        <v>0</v>
      </c>
      <c r="V20" s="119">
        <v>0</v>
      </c>
      <c r="W20" s="352">
        <f t="shared" si="2"/>
        <v>0</v>
      </c>
      <c r="X20" s="351">
        <v>0</v>
      </c>
      <c r="Y20" s="119">
        <v>0</v>
      </c>
      <c r="Z20" s="352">
        <f t="shared" si="3"/>
        <v>0</v>
      </c>
      <c r="AA20" s="353">
        <f t="shared" si="4"/>
        <v>856</v>
      </c>
    </row>
    <row r="21" spans="1:27" s="130" customFormat="1" ht="15.75">
      <c r="A21" s="397" t="s">
        <v>63</v>
      </c>
      <c r="B21" s="414" t="s">
        <v>1263</v>
      </c>
      <c r="C21" s="386">
        <f aca="true" t="shared" si="6" ref="C21:M21">SUM(C18:C20)</f>
        <v>60</v>
      </c>
      <c r="D21" s="120">
        <f t="shared" si="6"/>
        <v>0</v>
      </c>
      <c r="E21" s="120">
        <f t="shared" si="6"/>
        <v>0</v>
      </c>
      <c r="F21" s="120">
        <f t="shared" si="6"/>
        <v>3451</v>
      </c>
      <c r="G21" s="120">
        <f t="shared" si="6"/>
        <v>61</v>
      </c>
      <c r="H21" s="120">
        <f t="shared" si="6"/>
        <v>0</v>
      </c>
      <c r="I21" s="120">
        <f t="shared" si="6"/>
        <v>0</v>
      </c>
      <c r="J21" s="120">
        <f t="shared" si="6"/>
        <v>0</v>
      </c>
      <c r="K21" s="120">
        <f t="shared" si="6"/>
        <v>0</v>
      </c>
      <c r="L21" s="120">
        <f t="shared" si="6"/>
        <v>0</v>
      </c>
      <c r="M21" s="120">
        <f t="shared" si="6"/>
        <v>0</v>
      </c>
      <c r="N21" s="360">
        <f t="shared" si="0"/>
        <v>3572</v>
      </c>
      <c r="O21" s="386">
        <f>SUM(O18:O20)</f>
        <v>459</v>
      </c>
      <c r="P21" s="120">
        <f>SUM(P18:P20)</f>
        <v>125</v>
      </c>
      <c r="Q21" s="120">
        <f>SUM(Q18:Q20)</f>
        <v>0</v>
      </c>
      <c r="R21" s="360">
        <f t="shared" si="1"/>
        <v>584</v>
      </c>
      <c r="S21" s="386">
        <f>SUM(S18:S20)</f>
        <v>0</v>
      </c>
      <c r="T21" s="120">
        <f>SUM(T18:T20)</f>
        <v>0</v>
      </c>
      <c r="U21" s="120">
        <f>SUM(U18:U20)</f>
        <v>600</v>
      </c>
      <c r="V21" s="120">
        <f>SUM(V18:V20)</f>
        <v>30</v>
      </c>
      <c r="W21" s="360">
        <f t="shared" si="2"/>
        <v>630</v>
      </c>
      <c r="X21" s="386">
        <f>SUM(X18:X20)</f>
        <v>363</v>
      </c>
      <c r="Y21" s="120">
        <f>SUM(Y18:Y20)</f>
        <v>0</v>
      </c>
      <c r="Z21" s="360">
        <f t="shared" si="3"/>
        <v>363</v>
      </c>
      <c r="AA21" s="361">
        <f t="shared" si="4"/>
        <v>5149</v>
      </c>
    </row>
    <row r="22" spans="1:27" ht="15.75">
      <c r="A22" s="395" t="s">
        <v>65</v>
      </c>
      <c r="B22" s="413" t="s">
        <v>1264</v>
      </c>
      <c r="C22" s="432">
        <v>0</v>
      </c>
      <c r="D22" s="433">
        <v>0</v>
      </c>
      <c r="E22" s="433">
        <v>0</v>
      </c>
      <c r="F22" s="83">
        <v>463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352">
        <f t="shared" si="0"/>
        <v>463</v>
      </c>
      <c r="O22" s="351">
        <v>200</v>
      </c>
      <c r="P22" s="119">
        <v>0</v>
      </c>
      <c r="Q22" s="119"/>
      <c r="R22" s="352">
        <f t="shared" si="1"/>
        <v>200</v>
      </c>
      <c r="S22" s="351">
        <v>6200</v>
      </c>
      <c r="T22" s="119">
        <v>0</v>
      </c>
      <c r="U22" s="119">
        <v>0</v>
      </c>
      <c r="V22" s="119">
        <v>940</v>
      </c>
      <c r="W22" s="352">
        <f t="shared" si="2"/>
        <v>7140</v>
      </c>
      <c r="X22" s="351">
        <v>0</v>
      </c>
      <c r="Y22" s="119">
        <v>0</v>
      </c>
      <c r="Z22" s="352">
        <f t="shared" si="3"/>
        <v>0</v>
      </c>
      <c r="AA22" s="353">
        <f t="shared" si="4"/>
        <v>7803</v>
      </c>
    </row>
    <row r="23" spans="1:27" ht="15.75">
      <c r="A23" s="395" t="s">
        <v>67</v>
      </c>
      <c r="B23" s="413" t="s">
        <v>1265</v>
      </c>
      <c r="C23" s="432">
        <v>0</v>
      </c>
      <c r="D23" s="433">
        <v>0</v>
      </c>
      <c r="E23" s="433">
        <v>0</v>
      </c>
      <c r="F23" s="83">
        <v>1473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352">
        <f t="shared" si="0"/>
        <v>1473</v>
      </c>
      <c r="O23" s="351">
        <v>334</v>
      </c>
      <c r="P23" s="119">
        <v>0</v>
      </c>
      <c r="Q23" s="119"/>
      <c r="R23" s="352">
        <f t="shared" si="1"/>
        <v>334</v>
      </c>
      <c r="S23" s="351">
        <v>0</v>
      </c>
      <c r="T23" s="119">
        <v>0</v>
      </c>
      <c r="U23" s="119">
        <v>0</v>
      </c>
      <c r="V23" s="119">
        <v>0</v>
      </c>
      <c r="W23" s="352">
        <f t="shared" si="2"/>
        <v>0</v>
      </c>
      <c r="X23" s="351">
        <v>56</v>
      </c>
      <c r="Y23" s="119">
        <v>0</v>
      </c>
      <c r="Z23" s="352">
        <f t="shared" si="3"/>
        <v>56</v>
      </c>
      <c r="AA23" s="353">
        <f t="shared" si="4"/>
        <v>1863</v>
      </c>
    </row>
    <row r="24" spans="1:27" ht="31.5">
      <c r="A24" s="395" t="s">
        <v>69</v>
      </c>
      <c r="B24" s="413" t="s">
        <v>1266</v>
      </c>
      <c r="C24" s="432">
        <v>0</v>
      </c>
      <c r="D24" s="433">
        <v>0</v>
      </c>
      <c r="E24" s="433">
        <v>0</v>
      </c>
      <c r="F24" s="83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352">
        <f t="shared" si="0"/>
        <v>0</v>
      </c>
      <c r="O24" s="351">
        <v>0</v>
      </c>
      <c r="P24" s="119">
        <v>0</v>
      </c>
      <c r="Q24" s="119"/>
      <c r="R24" s="352">
        <f t="shared" si="1"/>
        <v>0</v>
      </c>
      <c r="S24" s="351">
        <v>0</v>
      </c>
      <c r="T24" s="119">
        <v>0</v>
      </c>
      <c r="U24" s="119">
        <v>0</v>
      </c>
      <c r="V24" s="119">
        <v>0</v>
      </c>
      <c r="W24" s="352">
        <f t="shared" si="2"/>
        <v>0</v>
      </c>
      <c r="X24" s="351">
        <v>0</v>
      </c>
      <c r="Y24" s="119">
        <v>0</v>
      </c>
      <c r="Z24" s="352">
        <f t="shared" si="3"/>
        <v>0</v>
      </c>
      <c r="AA24" s="353">
        <f t="shared" si="4"/>
        <v>0</v>
      </c>
    </row>
    <row r="25" spans="1:27" ht="15.75">
      <c r="A25" s="395" t="s">
        <v>71</v>
      </c>
      <c r="B25" s="413" t="s">
        <v>1267</v>
      </c>
      <c r="C25" s="432">
        <v>0</v>
      </c>
      <c r="D25" s="433">
        <v>0</v>
      </c>
      <c r="E25" s="433">
        <v>0</v>
      </c>
      <c r="F25" s="83">
        <v>170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465</v>
      </c>
      <c r="N25" s="352">
        <f t="shared" si="0"/>
        <v>635</v>
      </c>
      <c r="O25" s="351">
        <v>508</v>
      </c>
      <c r="P25" s="119">
        <v>0</v>
      </c>
      <c r="Q25" s="119"/>
      <c r="R25" s="352">
        <f t="shared" si="1"/>
        <v>508</v>
      </c>
      <c r="S25" s="351">
        <v>0</v>
      </c>
      <c r="T25" s="119">
        <v>0</v>
      </c>
      <c r="U25" s="119">
        <v>0</v>
      </c>
      <c r="V25" s="119">
        <v>0</v>
      </c>
      <c r="W25" s="352">
        <f t="shared" si="2"/>
        <v>0</v>
      </c>
      <c r="X25" s="351">
        <v>120</v>
      </c>
      <c r="Y25" s="119">
        <v>0</v>
      </c>
      <c r="Z25" s="352">
        <f t="shared" si="3"/>
        <v>120</v>
      </c>
      <c r="AA25" s="353">
        <f t="shared" si="4"/>
        <v>1263</v>
      </c>
    </row>
    <row r="26" spans="1:27" ht="15.75">
      <c r="A26" s="395" t="s">
        <v>73</v>
      </c>
      <c r="B26" s="413" t="s">
        <v>1268</v>
      </c>
      <c r="C26" s="432">
        <v>12</v>
      </c>
      <c r="D26" s="433">
        <v>0</v>
      </c>
      <c r="E26" s="433">
        <v>83</v>
      </c>
      <c r="F26" s="83">
        <v>715</v>
      </c>
      <c r="G26" s="119">
        <v>90</v>
      </c>
      <c r="H26" s="119">
        <v>0</v>
      </c>
      <c r="I26" s="119">
        <v>1232</v>
      </c>
      <c r="J26" s="119">
        <v>308</v>
      </c>
      <c r="K26" s="119">
        <v>44</v>
      </c>
      <c r="L26" s="119">
        <v>0</v>
      </c>
      <c r="M26" s="119">
        <v>535</v>
      </c>
      <c r="N26" s="352">
        <f t="shared" si="0"/>
        <v>3019</v>
      </c>
      <c r="O26" s="351">
        <v>2682</v>
      </c>
      <c r="P26" s="119">
        <v>1588</v>
      </c>
      <c r="Q26" s="119">
        <v>941</v>
      </c>
      <c r="R26" s="352">
        <f t="shared" si="1"/>
        <v>5211</v>
      </c>
      <c r="S26" s="351">
        <v>0</v>
      </c>
      <c r="T26" s="119">
        <v>1709</v>
      </c>
      <c r="U26" s="119">
        <v>0</v>
      </c>
      <c r="V26" s="119">
        <v>0</v>
      </c>
      <c r="W26" s="352">
        <f t="shared" si="2"/>
        <v>1709</v>
      </c>
      <c r="X26" s="351">
        <v>1600</v>
      </c>
      <c r="Y26" s="119">
        <v>0</v>
      </c>
      <c r="Z26" s="352">
        <f t="shared" si="3"/>
        <v>1600</v>
      </c>
      <c r="AA26" s="353">
        <f t="shared" si="4"/>
        <v>11539</v>
      </c>
    </row>
    <row r="27" spans="1:27" ht="15.75">
      <c r="A27" s="395" t="s">
        <v>75</v>
      </c>
      <c r="B27" s="413" t="s">
        <v>1269</v>
      </c>
      <c r="C27" s="432">
        <v>120</v>
      </c>
      <c r="D27" s="433">
        <v>0</v>
      </c>
      <c r="E27" s="433">
        <v>172</v>
      </c>
      <c r="F27" s="83">
        <v>1254</v>
      </c>
      <c r="G27" s="119">
        <v>66</v>
      </c>
      <c r="H27" s="119">
        <v>4815</v>
      </c>
      <c r="I27" s="119">
        <v>266</v>
      </c>
      <c r="J27" s="119">
        <v>92</v>
      </c>
      <c r="K27" s="119">
        <v>20</v>
      </c>
      <c r="L27" s="119">
        <v>0</v>
      </c>
      <c r="M27" s="119">
        <v>176</v>
      </c>
      <c r="N27" s="352">
        <f t="shared" si="0"/>
        <v>6981</v>
      </c>
      <c r="O27" s="351">
        <v>647</v>
      </c>
      <c r="P27" s="119">
        <v>958</v>
      </c>
      <c r="Q27" s="119">
        <v>443</v>
      </c>
      <c r="R27" s="352">
        <f t="shared" si="1"/>
        <v>2048</v>
      </c>
      <c r="S27" s="351">
        <v>0</v>
      </c>
      <c r="T27" s="119">
        <v>594</v>
      </c>
      <c r="U27" s="119">
        <v>0</v>
      </c>
      <c r="V27" s="119">
        <v>0</v>
      </c>
      <c r="W27" s="352">
        <f t="shared" si="2"/>
        <v>594</v>
      </c>
      <c r="X27" s="351">
        <v>320</v>
      </c>
      <c r="Y27" s="119">
        <v>0</v>
      </c>
      <c r="Z27" s="352">
        <f t="shared" si="3"/>
        <v>320</v>
      </c>
      <c r="AA27" s="353">
        <f t="shared" si="4"/>
        <v>9943</v>
      </c>
    </row>
    <row r="28" spans="1:27" ht="15.75">
      <c r="A28" s="395" t="s">
        <v>77</v>
      </c>
      <c r="B28" s="413" t="s">
        <v>1270</v>
      </c>
      <c r="C28" s="432">
        <v>0</v>
      </c>
      <c r="D28" s="433">
        <v>0</v>
      </c>
      <c r="E28" s="433">
        <v>0</v>
      </c>
      <c r="F28" s="83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352">
        <f t="shared" si="0"/>
        <v>0</v>
      </c>
      <c r="O28" s="351">
        <v>0</v>
      </c>
      <c r="P28" s="119">
        <v>0</v>
      </c>
      <c r="Q28" s="119">
        <v>0</v>
      </c>
      <c r="R28" s="352">
        <f t="shared" si="1"/>
        <v>0</v>
      </c>
      <c r="S28" s="351">
        <v>0</v>
      </c>
      <c r="T28" s="119">
        <v>0</v>
      </c>
      <c r="U28" s="119">
        <v>0</v>
      </c>
      <c r="V28" s="119">
        <v>0</v>
      </c>
      <c r="W28" s="352">
        <f t="shared" si="2"/>
        <v>0</v>
      </c>
      <c r="X28" s="351">
        <v>0</v>
      </c>
      <c r="Y28" s="119">
        <v>0</v>
      </c>
      <c r="Z28" s="352">
        <f t="shared" si="3"/>
        <v>0</v>
      </c>
      <c r="AA28" s="353">
        <f t="shared" si="4"/>
        <v>0</v>
      </c>
    </row>
    <row r="29" spans="1:27" ht="15.75">
      <c r="A29" s="395" t="s">
        <v>79</v>
      </c>
      <c r="B29" s="413" t="s">
        <v>1271</v>
      </c>
      <c r="C29" s="432">
        <v>4</v>
      </c>
      <c r="D29" s="433">
        <v>0</v>
      </c>
      <c r="E29" s="433">
        <v>15</v>
      </c>
      <c r="F29" s="83">
        <v>67</v>
      </c>
      <c r="G29" s="119">
        <v>40</v>
      </c>
      <c r="H29" s="119">
        <v>0</v>
      </c>
      <c r="I29" s="119">
        <v>108</v>
      </c>
      <c r="J29" s="119">
        <v>35</v>
      </c>
      <c r="K29" s="119">
        <v>9</v>
      </c>
      <c r="L29" s="119">
        <v>0</v>
      </c>
      <c r="M29" s="119">
        <v>173</v>
      </c>
      <c r="N29" s="352">
        <f t="shared" si="0"/>
        <v>451</v>
      </c>
      <c r="O29" s="351">
        <v>197</v>
      </c>
      <c r="P29" s="119">
        <v>182</v>
      </c>
      <c r="Q29" s="119">
        <v>163</v>
      </c>
      <c r="R29" s="352">
        <f t="shared" si="1"/>
        <v>542</v>
      </c>
      <c r="S29" s="351">
        <v>0</v>
      </c>
      <c r="T29" s="119">
        <v>500</v>
      </c>
      <c r="U29" s="119">
        <v>0</v>
      </c>
      <c r="V29" s="119">
        <v>0</v>
      </c>
      <c r="W29" s="352">
        <f t="shared" si="2"/>
        <v>500</v>
      </c>
      <c r="X29" s="351">
        <v>158</v>
      </c>
      <c r="Y29" s="119">
        <v>0</v>
      </c>
      <c r="Z29" s="352">
        <f t="shared" si="3"/>
        <v>158</v>
      </c>
      <c r="AA29" s="353">
        <f t="shared" si="4"/>
        <v>1651</v>
      </c>
    </row>
    <row r="30" spans="1:27" ht="15.75">
      <c r="A30" s="395" t="s">
        <v>81</v>
      </c>
      <c r="B30" s="413" t="s">
        <v>1272</v>
      </c>
      <c r="C30" s="432">
        <v>0</v>
      </c>
      <c r="D30" s="433">
        <v>900</v>
      </c>
      <c r="E30" s="433">
        <v>20</v>
      </c>
      <c r="F30" s="83">
        <v>381</v>
      </c>
      <c r="G30" s="119">
        <v>238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352">
        <f t="shared" si="0"/>
        <v>1539</v>
      </c>
      <c r="O30" s="351">
        <v>757</v>
      </c>
      <c r="P30" s="119">
        <v>278</v>
      </c>
      <c r="Q30" s="119">
        <v>0</v>
      </c>
      <c r="R30" s="352">
        <f t="shared" si="1"/>
        <v>1035</v>
      </c>
      <c r="S30" s="351">
        <v>0</v>
      </c>
      <c r="T30" s="119">
        <v>0</v>
      </c>
      <c r="U30" s="119">
        <v>0</v>
      </c>
      <c r="V30" s="119">
        <v>30</v>
      </c>
      <c r="W30" s="352">
        <f t="shared" si="2"/>
        <v>30</v>
      </c>
      <c r="X30" s="351">
        <v>70</v>
      </c>
      <c r="Y30" s="119">
        <v>0</v>
      </c>
      <c r="Z30" s="352">
        <f t="shared" si="3"/>
        <v>70</v>
      </c>
      <c r="AA30" s="353">
        <f t="shared" si="4"/>
        <v>2674</v>
      </c>
    </row>
    <row r="31" spans="1:27" ht="15.75">
      <c r="A31" s="395" t="s">
        <v>83</v>
      </c>
      <c r="B31" s="413" t="s">
        <v>1273</v>
      </c>
      <c r="C31" s="432">
        <v>0</v>
      </c>
      <c r="D31" s="433">
        <v>8000</v>
      </c>
      <c r="E31" s="433">
        <v>0</v>
      </c>
      <c r="F31" s="83">
        <v>1268</v>
      </c>
      <c r="G31" s="119">
        <v>823</v>
      </c>
      <c r="H31" s="119">
        <v>0</v>
      </c>
      <c r="I31" s="119">
        <v>0</v>
      </c>
      <c r="J31" s="119">
        <v>0</v>
      </c>
      <c r="K31" s="119">
        <v>0</v>
      </c>
      <c r="L31" s="119">
        <v>1797</v>
      </c>
      <c r="M31" s="119">
        <v>312</v>
      </c>
      <c r="N31" s="352">
        <f t="shared" si="0"/>
        <v>12200</v>
      </c>
      <c r="O31" s="351">
        <v>724</v>
      </c>
      <c r="P31" s="119">
        <v>178</v>
      </c>
      <c r="Q31" s="119">
        <v>0</v>
      </c>
      <c r="R31" s="352">
        <f t="shared" si="1"/>
        <v>902</v>
      </c>
      <c r="S31" s="351">
        <v>0</v>
      </c>
      <c r="T31" s="119">
        <v>1000</v>
      </c>
      <c r="U31" s="119">
        <v>0</v>
      </c>
      <c r="V31" s="119">
        <v>0</v>
      </c>
      <c r="W31" s="352">
        <f t="shared" si="2"/>
        <v>1000</v>
      </c>
      <c r="X31" s="351">
        <v>270</v>
      </c>
      <c r="Y31" s="119">
        <v>0</v>
      </c>
      <c r="Z31" s="352">
        <f t="shared" si="3"/>
        <v>270</v>
      </c>
      <c r="AA31" s="353">
        <f t="shared" si="4"/>
        <v>14372</v>
      </c>
    </row>
    <row r="32" spans="1:27" ht="31.5">
      <c r="A32" s="395" t="s">
        <v>85</v>
      </c>
      <c r="B32" s="413" t="s">
        <v>1274</v>
      </c>
      <c r="C32" s="432">
        <v>0</v>
      </c>
      <c r="D32" s="433">
        <v>0</v>
      </c>
      <c r="E32" s="433">
        <v>0</v>
      </c>
      <c r="F32" s="434">
        <v>0</v>
      </c>
      <c r="G32" s="434">
        <v>0</v>
      </c>
      <c r="H32" s="434">
        <v>0</v>
      </c>
      <c r="I32" s="434">
        <v>0</v>
      </c>
      <c r="J32" s="434">
        <v>0</v>
      </c>
      <c r="K32" s="434">
        <v>0</v>
      </c>
      <c r="L32" s="434">
        <v>0</v>
      </c>
      <c r="M32" s="434">
        <v>0</v>
      </c>
      <c r="N32" s="352">
        <f t="shared" si="0"/>
        <v>0</v>
      </c>
      <c r="O32" s="435">
        <v>0</v>
      </c>
      <c r="P32" s="434">
        <v>0</v>
      </c>
      <c r="Q32" s="434">
        <v>0</v>
      </c>
      <c r="R32" s="352">
        <f t="shared" si="1"/>
        <v>0</v>
      </c>
      <c r="S32" s="435">
        <v>0</v>
      </c>
      <c r="T32" s="434">
        <v>0</v>
      </c>
      <c r="U32" s="434">
        <v>0</v>
      </c>
      <c r="V32" s="434">
        <v>0</v>
      </c>
      <c r="W32" s="352">
        <f t="shared" si="2"/>
        <v>0</v>
      </c>
      <c r="X32" s="435">
        <v>0</v>
      </c>
      <c r="Y32" s="434">
        <v>0</v>
      </c>
      <c r="Z32" s="352">
        <f t="shared" si="3"/>
        <v>0</v>
      </c>
      <c r="AA32" s="353">
        <f t="shared" si="4"/>
        <v>0</v>
      </c>
    </row>
    <row r="33" spans="1:27" ht="31.5">
      <c r="A33" s="395" t="s">
        <v>87</v>
      </c>
      <c r="B33" s="413" t="s">
        <v>1275</v>
      </c>
      <c r="C33" s="432">
        <v>0</v>
      </c>
      <c r="D33" s="433">
        <v>0</v>
      </c>
      <c r="E33" s="433">
        <v>0</v>
      </c>
      <c r="F33" s="434">
        <v>0</v>
      </c>
      <c r="G33" s="434">
        <v>0</v>
      </c>
      <c r="H33" s="434"/>
      <c r="I33" s="434">
        <v>0</v>
      </c>
      <c r="J33" s="434">
        <v>0</v>
      </c>
      <c r="K33" s="434">
        <v>0</v>
      </c>
      <c r="L33" s="434">
        <v>0</v>
      </c>
      <c r="M33" s="434">
        <v>0</v>
      </c>
      <c r="N33" s="352">
        <f t="shared" si="0"/>
        <v>0</v>
      </c>
      <c r="O33" s="435">
        <v>0</v>
      </c>
      <c r="P33" s="434">
        <v>0</v>
      </c>
      <c r="Q33" s="434">
        <v>0</v>
      </c>
      <c r="R33" s="352">
        <f t="shared" si="1"/>
        <v>0</v>
      </c>
      <c r="S33" s="435">
        <v>0</v>
      </c>
      <c r="T33" s="434">
        <v>0</v>
      </c>
      <c r="U33" s="434">
        <v>0</v>
      </c>
      <c r="V33" s="434">
        <v>0</v>
      </c>
      <c r="W33" s="352">
        <f t="shared" si="2"/>
        <v>0</v>
      </c>
      <c r="X33" s="435">
        <v>0</v>
      </c>
      <c r="Y33" s="434">
        <v>0</v>
      </c>
      <c r="Z33" s="352">
        <f t="shared" si="3"/>
        <v>0</v>
      </c>
      <c r="AA33" s="353">
        <f t="shared" si="4"/>
        <v>0</v>
      </c>
    </row>
    <row r="34" spans="1:27" s="130" customFormat="1" ht="15.75">
      <c r="A34" s="397" t="s">
        <v>89</v>
      </c>
      <c r="B34" s="414" t="s">
        <v>1276</v>
      </c>
      <c r="C34" s="386">
        <f aca="true" t="shared" si="7" ref="C34:M34">SUM(C22:C33)-C24</f>
        <v>136</v>
      </c>
      <c r="D34" s="120">
        <f t="shared" si="7"/>
        <v>8900</v>
      </c>
      <c r="E34" s="120">
        <f t="shared" si="7"/>
        <v>290</v>
      </c>
      <c r="F34" s="120">
        <f t="shared" si="7"/>
        <v>5791</v>
      </c>
      <c r="G34" s="120">
        <f t="shared" si="7"/>
        <v>1257</v>
      </c>
      <c r="H34" s="120">
        <f t="shared" si="7"/>
        <v>4815</v>
      </c>
      <c r="I34" s="120">
        <f t="shared" si="7"/>
        <v>1606</v>
      </c>
      <c r="J34" s="120">
        <f t="shared" si="7"/>
        <v>435</v>
      </c>
      <c r="K34" s="120">
        <f t="shared" si="7"/>
        <v>73</v>
      </c>
      <c r="L34" s="120">
        <f t="shared" si="7"/>
        <v>1797</v>
      </c>
      <c r="M34" s="120">
        <f t="shared" si="7"/>
        <v>1661</v>
      </c>
      <c r="N34" s="360">
        <f t="shared" si="0"/>
        <v>26761</v>
      </c>
      <c r="O34" s="386">
        <f>SUM(O22:O33)-O24</f>
        <v>6049</v>
      </c>
      <c r="P34" s="120">
        <f>SUM(P22:P33)-P24</f>
        <v>3184</v>
      </c>
      <c r="Q34" s="120">
        <f>SUM(Q22:Q33)-Q24</f>
        <v>1547</v>
      </c>
      <c r="R34" s="360">
        <f t="shared" si="1"/>
        <v>10780</v>
      </c>
      <c r="S34" s="386">
        <f>SUM(S22:S33)-S24</f>
        <v>6200</v>
      </c>
      <c r="T34" s="120">
        <f>SUM(T22:T33)-T24</f>
        <v>3803</v>
      </c>
      <c r="U34" s="120">
        <f>SUM(U22:U33)-U24</f>
        <v>0</v>
      </c>
      <c r="V34" s="120">
        <f>SUM(V22:V33)-V24</f>
        <v>970</v>
      </c>
      <c r="W34" s="360">
        <f t="shared" si="2"/>
        <v>10973</v>
      </c>
      <c r="X34" s="386">
        <f>SUM(X22:X33)-X24</f>
        <v>2594</v>
      </c>
      <c r="Y34" s="120">
        <f>SUM(Y22:Y33)-Y24</f>
        <v>0</v>
      </c>
      <c r="Z34" s="360">
        <f t="shared" si="3"/>
        <v>2594</v>
      </c>
      <c r="AA34" s="361">
        <f t="shared" si="4"/>
        <v>51108</v>
      </c>
    </row>
    <row r="35" spans="1:27" s="130" customFormat="1" ht="15.75">
      <c r="A35" s="397" t="s">
        <v>91</v>
      </c>
      <c r="B35" s="414" t="s">
        <v>1277</v>
      </c>
      <c r="C35" s="436">
        <v>0</v>
      </c>
      <c r="D35" s="437">
        <v>0</v>
      </c>
      <c r="E35" s="437">
        <v>0</v>
      </c>
      <c r="F35" s="109">
        <v>723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360">
        <f t="shared" si="0"/>
        <v>723</v>
      </c>
      <c r="O35" s="386">
        <v>0</v>
      </c>
      <c r="P35" s="120">
        <v>0</v>
      </c>
      <c r="Q35" s="120">
        <v>0</v>
      </c>
      <c r="R35" s="360">
        <f t="shared" si="1"/>
        <v>0</v>
      </c>
      <c r="S35" s="386">
        <v>0</v>
      </c>
      <c r="T35" s="120">
        <v>0</v>
      </c>
      <c r="U35" s="120">
        <v>0</v>
      </c>
      <c r="V35" s="120">
        <v>0</v>
      </c>
      <c r="W35" s="360">
        <f t="shared" si="2"/>
        <v>0</v>
      </c>
      <c r="X35" s="386">
        <v>0</v>
      </c>
      <c r="Y35" s="120">
        <v>0</v>
      </c>
      <c r="Z35" s="360">
        <f t="shared" si="3"/>
        <v>0</v>
      </c>
      <c r="AA35" s="361">
        <f t="shared" si="4"/>
        <v>723</v>
      </c>
    </row>
    <row r="36" spans="1:27" ht="15.75">
      <c r="A36" s="395" t="s">
        <v>93</v>
      </c>
      <c r="B36" s="413" t="s">
        <v>1278</v>
      </c>
      <c r="C36" s="432">
        <v>40</v>
      </c>
      <c r="D36" s="433">
        <v>1780</v>
      </c>
      <c r="E36" s="433">
        <v>58</v>
      </c>
      <c r="F36" s="83">
        <v>2484</v>
      </c>
      <c r="G36" s="119">
        <v>784</v>
      </c>
      <c r="H36" s="119">
        <v>963</v>
      </c>
      <c r="I36" s="119">
        <v>321</v>
      </c>
      <c r="J36" s="119">
        <v>87</v>
      </c>
      <c r="K36" s="119">
        <v>15</v>
      </c>
      <c r="L36" s="119">
        <v>0</v>
      </c>
      <c r="M36" s="119">
        <v>344</v>
      </c>
      <c r="N36" s="352">
        <f aca="true" t="shared" si="8" ref="N36:N65">SUM(C36:M36)</f>
        <v>6876</v>
      </c>
      <c r="O36" s="351">
        <v>1300</v>
      </c>
      <c r="P36" s="119">
        <v>500</v>
      </c>
      <c r="Q36" s="119">
        <v>2400</v>
      </c>
      <c r="R36" s="352">
        <f aca="true" t="shared" si="9" ref="R36:R65">SUM(O36:Q36)</f>
        <v>4200</v>
      </c>
      <c r="S36" s="351">
        <v>1350</v>
      </c>
      <c r="T36" s="119">
        <v>175</v>
      </c>
      <c r="U36" s="119">
        <v>175</v>
      </c>
      <c r="V36" s="119">
        <v>270</v>
      </c>
      <c r="W36" s="352">
        <f aca="true" t="shared" si="10" ref="W36:W65">SUM(S36:V36)</f>
        <v>1970</v>
      </c>
      <c r="X36" s="351">
        <v>780</v>
      </c>
      <c r="Y36" s="119">
        <v>16</v>
      </c>
      <c r="Z36" s="352">
        <f aca="true" t="shared" si="11" ref="Z36:Z65">SUM(X36:Y36)</f>
        <v>796</v>
      </c>
      <c r="AA36" s="353">
        <f aca="true" t="shared" si="12" ref="AA36:AA65">+Z36+W36+R36+N36</f>
        <v>13842</v>
      </c>
    </row>
    <row r="37" spans="1:27" ht="31.5">
      <c r="A37" s="395" t="s">
        <v>474</v>
      </c>
      <c r="B37" s="413" t="s">
        <v>1279</v>
      </c>
      <c r="C37" s="432">
        <v>0</v>
      </c>
      <c r="D37" s="433">
        <v>0</v>
      </c>
      <c r="E37" s="433">
        <v>0</v>
      </c>
      <c r="F37" s="83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352">
        <f t="shared" si="8"/>
        <v>0</v>
      </c>
      <c r="O37" s="351">
        <v>0</v>
      </c>
      <c r="P37" s="119">
        <v>0</v>
      </c>
      <c r="Q37" s="119">
        <v>0</v>
      </c>
      <c r="R37" s="352">
        <f t="shared" si="9"/>
        <v>0</v>
      </c>
      <c r="S37" s="351">
        <v>0</v>
      </c>
      <c r="T37" s="119">
        <v>0</v>
      </c>
      <c r="U37" s="119">
        <v>0</v>
      </c>
      <c r="V37" s="119">
        <v>0</v>
      </c>
      <c r="W37" s="352">
        <f t="shared" si="10"/>
        <v>0</v>
      </c>
      <c r="X37" s="351">
        <v>0</v>
      </c>
      <c r="Y37" s="119">
        <v>0</v>
      </c>
      <c r="Z37" s="352">
        <f t="shared" si="11"/>
        <v>0</v>
      </c>
      <c r="AA37" s="353">
        <f t="shared" si="12"/>
        <v>0</v>
      </c>
    </row>
    <row r="38" spans="1:27" ht="31.5">
      <c r="A38" s="395" t="s">
        <v>476</v>
      </c>
      <c r="B38" s="413" t="s">
        <v>1280</v>
      </c>
      <c r="C38" s="432">
        <v>0</v>
      </c>
      <c r="D38" s="433">
        <v>0</v>
      </c>
      <c r="E38" s="433">
        <v>0</v>
      </c>
      <c r="F38" s="83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352">
        <f t="shared" si="8"/>
        <v>0</v>
      </c>
      <c r="O38" s="351">
        <v>0</v>
      </c>
      <c r="P38" s="119">
        <v>0</v>
      </c>
      <c r="Q38" s="119">
        <v>0</v>
      </c>
      <c r="R38" s="352">
        <f t="shared" si="9"/>
        <v>0</v>
      </c>
      <c r="S38" s="351">
        <v>0</v>
      </c>
      <c r="T38" s="119">
        <v>0</v>
      </c>
      <c r="U38" s="119">
        <v>0</v>
      </c>
      <c r="V38" s="119">
        <v>0</v>
      </c>
      <c r="W38" s="352">
        <f t="shared" si="10"/>
        <v>0</v>
      </c>
      <c r="X38" s="351">
        <v>0</v>
      </c>
      <c r="Y38" s="119">
        <v>0</v>
      </c>
      <c r="Z38" s="352">
        <f t="shared" si="11"/>
        <v>0</v>
      </c>
      <c r="AA38" s="353">
        <f t="shared" si="12"/>
        <v>0</v>
      </c>
    </row>
    <row r="39" spans="1:27" s="130" customFormat="1" ht="15.75">
      <c r="A39" s="397" t="s">
        <v>478</v>
      </c>
      <c r="B39" s="414" t="s">
        <v>1281</v>
      </c>
      <c r="C39" s="386">
        <f aca="true" t="shared" si="13" ref="C39:M39">SUM(C36:C38)</f>
        <v>40</v>
      </c>
      <c r="D39" s="120">
        <f t="shared" si="13"/>
        <v>1780</v>
      </c>
      <c r="E39" s="120">
        <f t="shared" si="13"/>
        <v>58</v>
      </c>
      <c r="F39" s="120">
        <f t="shared" si="13"/>
        <v>2484</v>
      </c>
      <c r="G39" s="120">
        <f t="shared" si="13"/>
        <v>784</v>
      </c>
      <c r="H39" s="120">
        <f t="shared" si="13"/>
        <v>963</v>
      </c>
      <c r="I39" s="120">
        <f t="shared" si="13"/>
        <v>321</v>
      </c>
      <c r="J39" s="120">
        <f t="shared" si="13"/>
        <v>87</v>
      </c>
      <c r="K39" s="120">
        <f t="shared" si="13"/>
        <v>15</v>
      </c>
      <c r="L39" s="120">
        <f t="shared" si="13"/>
        <v>0</v>
      </c>
      <c r="M39" s="120">
        <f t="shared" si="13"/>
        <v>344</v>
      </c>
      <c r="N39" s="360">
        <f t="shared" si="8"/>
        <v>6876</v>
      </c>
      <c r="O39" s="386">
        <f>SUM(O36:O38)</f>
        <v>1300</v>
      </c>
      <c r="P39" s="120">
        <f>SUM(P36:P38)</f>
        <v>500</v>
      </c>
      <c r="Q39" s="120">
        <f>SUM(Q36:Q38)</f>
        <v>2400</v>
      </c>
      <c r="R39" s="360">
        <f t="shared" si="9"/>
        <v>4200</v>
      </c>
      <c r="S39" s="386">
        <f>SUM(S36:S38)</f>
        <v>1350</v>
      </c>
      <c r="T39" s="120">
        <f>SUM(T36:T38)</f>
        <v>175</v>
      </c>
      <c r="U39" s="120">
        <f>SUM(U36:U38)</f>
        <v>175</v>
      </c>
      <c r="V39" s="120">
        <f>SUM(V36:V38)</f>
        <v>270</v>
      </c>
      <c r="W39" s="360">
        <f t="shared" si="10"/>
        <v>1970</v>
      </c>
      <c r="X39" s="386">
        <f>SUM(X36:X38)</f>
        <v>780</v>
      </c>
      <c r="Y39" s="120">
        <f>SUM(Y36:Y38)</f>
        <v>16</v>
      </c>
      <c r="Z39" s="360">
        <f t="shared" si="11"/>
        <v>796</v>
      </c>
      <c r="AA39" s="361">
        <f t="shared" si="12"/>
        <v>13842</v>
      </c>
    </row>
    <row r="40" spans="1:27" ht="15.75">
      <c r="A40" s="395" t="s">
        <v>480</v>
      </c>
      <c r="B40" s="413" t="s">
        <v>1282</v>
      </c>
      <c r="C40" s="432">
        <v>0</v>
      </c>
      <c r="D40" s="433">
        <v>0</v>
      </c>
      <c r="E40" s="433">
        <v>0</v>
      </c>
      <c r="F40" s="83">
        <v>435</v>
      </c>
      <c r="G40" s="119">
        <v>104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352">
        <f t="shared" si="8"/>
        <v>539</v>
      </c>
      <c r="O40" s="351">
        <v>130</v>
      </c>
      <c r="P40" s="119">
        <v>0</v>
      </c>
      <c r="Q40" s="119">
        <v>0</v>
      </c>
      <c r="R40" s="352">
        <f t="shared" si="9"/>
        <v>130</v>
      </c>
      <c r="S40" s="351">
        <v>0</v>
      </c>
      <c r="T40" s="119">
        <v>0</v>
      </c>
      <c r="U40" s="119">
        <v>50</v>
      </c>
      <c r="V40" s="119">
        <v>0</v>
      </c>
      <c r="W40" s="352">
        <f t="shared" si="10"/>
        <v>50</v>
      </c>
      <c r="X40" s="351">
        <v>50</v>
      </c>
      <c r="Y40" s="119">
        <v>0</v>
      </c>
      <c r="Z40" s="352">
        <f t="shared" si="11"/>
        <v>50</v>
      </c>
      <c r="AA40" s="353">
        <f t="shared" si="12"/>
        <v>769</v>
      </c>
    </row>
    <row r="41" spans="1:27" ht="15.75">
      <c r="A41" s="395" t="s">
        <v>482</v>
      </c>
      <c r="B41" s="421" t="s">
        <v>1283</v>
      </c>
      <c r="C41" s="432">
        <v>0</v>
      </c>
      <c r="D41" s="433">
        <v>0</v>
      </c>
      <c r="E41" s="433">
        <v>0</v>
      </c>
      <c r="F41" s="83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352">
        <f t="shared" si="8"/>
        <v>0</v>
      </c>
      <c r="O41" s="351">
        <v>0</v>
      </c>
      <c r="P41" s="119">
        <v>0</v>
      </c>
      <c r="Q41" s="119">
        <v>0</v>
      </c>
      <c r="R41" s="352">
        <f t="shared" si="9"/>
        <v>0</v>
      </c>
      <c r="S41" s="351">
        <v>0</v>
      </c>
      <c r="T41" s="119">
        <v>0</v>
      </c>
      <c r="U41" s="119">
        <v>0</v>
      </c>
      <c r="V41" s="119">
        <v>0</v>
      </c>
      <c r="W41" s="352">
        <f t="shared" si="10"/>
        <v>0</v>
      </c>
      <c r="X41" s="351">
        <v>0</v>
      </c>
      <c r="Y41" s="119">
        <v>0</v>
      </c>
      <c r="Z41" s="352">
        <f t="shared" si="11"/>
        <v>0</v>
      </c>
      <c r="AA41" s="353">
        <f t="shared" si="12"/>
        <v>0</v>
      </c>
    </row>
    <row r="42" spans="1:27" ht="15.75">
      <c r="A42" s="395" t="s">
        <v>484</v>
      </c>
      <c r="B42" s="413" t="s">
        <v>1284</v>
      </c>
      <c r="C42" s="432">
        <v>0</v>
      </c>
      <c r="D42" s="433">
        <v>0</v>
      </c>
      <c r="E42" s="433">
        <v>0</v>
      </c>
      <c r="F42" s="83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352">
        <f t="shared" si="8"/>
        <v>0</v>
      </c>
      <c r="O42" s="351">
        <v>20</v>
      </c>
      <c r="P42" s="119">
        <v>0</v>
      </c>
      <c r="Q42" s="119">
        <v>0</v>
      </c>
      <c r="R42" s="352">
        <f t="shared" si="9"/>
        <v>20</v>
      </c>
      <c r="S42" s="351">
        <v>0</v>
      </c>
      <c r="T42" s="119">
        <v>0</v>
      </c>
      <c r="U42" s="119">
        <v>50</v>
      </c>
      <c r="V42" s="119">
        <v>0</v>
      </c>
      <c r="W42" s="352">
        <f t="shared" si="10"/>
        <v>50</v>
      </c>
      <c r="X42" s="351">
        <v>20</v>
      </c>
      <c r="Y42" s="119">
        <v>0</v>
      </c>
      <c r="Z42" s="352">
        <f t="shared" si="11"/>
        <v>20</v>
      </c>
      <c r="AA42" s="353">
        <f t="shared" si="12"/>
        <v>90</v>
      </c>
    </row>
    <row r="43" spans="1:27" ht="15.75">
      <c r="A43" s="395" t="s">
        <v>486</v>
      </c>
      <c r="B43" s="413" t="s">
        <v>1285</v>
      </c>
      <c r="C43" s="432">
        <v>0</v>
      </c>
      <c r="D43" s="433">
        <v>0</v>
      </c>
      <c r="E43" s="433">
        <v>0</v>
      </c>
      <c r="F43" s="83">
        <f>2338+3498+1338+482</f>
        <v>7656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352">
        <f t="shared" si="8"/>
        <v>7656</v>
      </c>
      <c r="O43" s="351">
        <v>0</v>
      </c>
      <c r="P43" s="119">
        <v>0</v>
      </c>
      <c r="Q43" s="119">
        <v>0</v>
      </c>
      <c r="R43" s="352">
        <f t="shared" si="9"/>
        <v>0</v>
      </c>
      <c r="S43" s="351">
        <v>0</v>
      </c>
      <c r="T43" s="119">
        <v>0</v>
      </c>
      <c r="U43" s="119">
        <f>20+1296</f>
        <v>1316</v>
      </c>
      <c r="V43" s="119">
        <v>0</v>
      </c>
      <c r="W43" s="352">
        <f t="shared" si="10"/>
        <v>1316</v>
      </c>
      <c r="X43" s="351">
        <f>2622+482</f>
        <v>3104</v>
      </c>
      <c r="Y43" s="119">
        <v>0</v>
      </c>
      <c r="Z43" s="352">
        <f t="shared" si="11"/>
        <v>3104</v>
      </c>
      <c r="AA43" s="353">
        <f t="shared" si="12"/>
        <v>12076</v>
      </c>
    </row>
    <row r="44" spans="1:27" s="130" customFormat="1" ht="15.75">
      <c r="A44" s="397" t="s">
        <v>488</v>
      </c>
      <c r="B44" s="414" t="s">
        <v>1286</v>
      </c>
      <c r="C44" s="386">
        <f aca="true" t="shared" si="14" ref="C44:M44">SUM(C40:C43)</f>
        <v>0</v>
      </c>
      <c r="D44" s="120">
        <f t="shared" si="14"/>
        <v>0</v>
      </c>
      <c r="E44" s="120">
        <f t="shared" si="14"/>
        <v>0</v>
      </c>
      <c r="F44" s="120">
        <f t="shared" si="14"/>
        <v>8091</v>
      </c>
      <c r="G44" s="120">
        <f t="shared" si="14"/>
        <v>104</v>
      </c>
      <c r="H44" s="120">
        <f t="shared" si="14"/>
        <v>0</v>
      </c>
      <c r="I44" s="120">
        <f t="shared" si="14"/>
        <v>0</v>
      </c>
      <c r="J44" s="120">
        <f t="shared" si="14"/>
        <v>0</v>
      </c>
      <c r="K44" s="120">
        <f t="shared" si="14"/>
        <v>0</v>
      </c>
      <c r="L44" s="120">
        <f t="shared" si="14"/>
        <v>0</v>
      </c>
      <c r="M44" s="120">
        <f t="shared" si="14"/>
        <v>0</v>
      </c>
      <c r="N44" s="360">
        <f t="shared" si="8"/>
        <v>8195</v>
      </c>
      <c r="O44" s="386">
        <f>SUM(O40:O43)</f>
        <v>150</v>
      </c>
      <c r="P44" s="120">
        <f>SUM(P40:P43)</f>
        <v>0</v>
      </c>
      <c r="Q44" s="120">
        <f>SUM(Q40:Q43)</f>
        <v>0</v>
      </c>
      <c r="R44" s="360">
        <f t="shared" si="9"/>
        <v>150</v>
      </c>
      <c r="S44" s="386">
        <f>SUM(S40:S43)</f>
        <v>0</v>
      </c>
      <c r="T44" s="120">
        <f>SUM(T40:T43)</f>
        <v>0</v>
      </c>
      <c r="U44" s="120">
        <f>SUM(U40:U43)</f>
        <v>1416</v>
      </c>
      <c r="V44" s="120">
        <f>SUM(V40:V43)</f>
        <v>0</v>
      </c>
      <c r="W44" s="360">
        <f t="shared" si="10"/>
        <v>1416</v>
      </c>
      <c r="X44" s="386">
        <f>SUM(X40:X43)</f>
        <v>3174</v>
      </c>
      <c r="Y44" s="120">
        <f>SUM(Y40:Y43)</f>
        <v>0</v>
      </c>
      <c r="Z44" s="360">
        <f t="shared" si="11"/>
        <v>3174</v>
      </c>
      <c r="AA44" s="361">
        <f t="shared" si="12"/>
        <v>12935</v>
      </c>
    </row>
    <row r="45" spans="1:27" ht="15.75">
      <c r="A45" s="395" t="s">
        <v>693</v>
      </c>
      <c r="B45" s="407" t="s">
        <v>1287</v>
      </c>
      <c r="C45" s="438">
        <v>0</v>
      </c>
      <c r="D45" s="439">
        <v>0</v>
      </c>
      <c r="E45" s="439">
        <v>0</v>
      </c>
      <c r="F45" s="83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352">
        <f t="shared" si="8"/>
        <v>0</v>
      </c>
      <c r="O45" s="351">
        <v>0</v>
      </c>
      <c r="P45" s="119">
        <v>0</v>
      </c>
      <c r="Q45" s="119">
        <v>0</v>
      </c>
      <c r="R45" s="352">
        <f t="shared" si="9"/>
        <v>0</v>
      </c>
      <c r="S45" s="351">
        <v>0</v>
      </c>
      <c r="T45" s="119">
        <v>0</v>
      </c>
      <c r="U45" s="119">
        <v>0</v>
      </c>
      <c r="V45" s="119">
        <v>0</v>
      </c>
      <c r="W45" s="352">
        <f t="shared" si="10"/>
        <v>0</v>
      </c>
      <c r="X45" s="351">
        <v>0</v>
      </c>
      <c r="Y45" s="119">
        <v>0</v>
      </c>
      <c r="Z45" s="352">
        <f t="shared" si="11"/>
        <v>0</v>
      </c>
      <c r="AA45" s="353">
        <f t="shared" si="12"/>
        <v>0</v>
      </c>
    </row>
    <row r="46" spans="1:27" s="130" customFormat="1" ht="15.75">
      <c r="A46" s="397" t="s">
        <v>694</v>
      </c>
      <c r="B46" s="414" t="s">
        <v>1288</v>
      </c>
      <c r="C46" s="436">
        <v>0</v>
      </c>
      <c r="D46" s="437">
        <v>0</v>
      </c>
      <c r="E46" s="437">
        <v>0</v>
      </c>
      <c r="F46" s="440">
        <v>962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0</v>
      </c>
      <c r="N46" s="360">
        <f t="shared" si="8"/>
        <v>962</v>
      </c>
      <c r="O46" s="441">
        <v>0</v>
      </c>
      <c r="P46" s="440">
        <v>0</v>
      </c>
      <c r="Q46" s="440">
        <v>0</v>
      </c>
      <c r="R46" s="360">
        <f t="shared" si="9"/>
        <v>0</v>
      </c>
      <c r="S46" s="441">
        <v>0</v>
      </c>
      <c r="T46" s="120">
        <v>0</v>
      </c>
      <c r="U46" s="120">
        <v>112</v>
      </c>
      <c r="V46" s="120">
        <v>30</v>
      </c>
      <c r="W46" s="360">
        <f t="shared" si="10"/>
        <v>142</v>
      </c>
      <c r="X46" s="386">
        <v>300</v>
      </c>
      <c r="Y46" s="120">
        <v>0</v>
      </c>
      <c r="Z46" s="360">
        <f t="shared" si="11"/>
        <v>300</v>
      </c>
      <c r="AA46" s="361">
        <f t="shared" si="12"/>
        <v>1404</v>
      </c>
    </row>
    <row r="47" spans="1:27" s="130" customFormat="1" ht="15.75">
      <c r="A47" s="397" t="s">
        <v>695</v>
      </c>
      <c r="B47" s="414" t="s">
        <v>1289</v>
      </c>
      <c r="C47" s="386">
        <f aca="true" t="shared" si="15" ref="C47:M47">+C17+C21+C34+C35+C39+C44+C45+C46</f>
        <v>236</v>
      </c>
      <c r="D47" s="120">
        <f t="shared" si="15"/>
        <v>10680</v>
      </c>
      <c r="E47" s="120">
        <f t="shared" si="15"/>
        <v>348</v>
      </c>
      <c r="F47" s="120">
        <f t="shared" si="15"/>
        <v>23955</v>
      </c>
      <c r="G47" s="120">
        <f t="shared" si="15"/>
        <v>4806</v>
      </c>
      <c r="H47" s="120">
        <f t="shared" si="15"/>
        <v>5778</v>
      </c>
      <c r="I47" s="120">
        <f t="shared" si="15"/>
        <v>1927</v>
      </c>
      <c r="J47" s="120">
        <f t="shared" si="15"/>
        <v>522</v>
      </c>
      <c r="K47" s="120">
        <f t="shared" si="15"/>
        <v>88</v>
      </c>
      <c r="L47" s="120">
        <f t="shared" si="15"/>
        <v>2328</v>
      </c>
      <c r="M47" s="120">
        <f t="shared" si="15"/>
        <v>2063</v>
      </c>
      <c r="N47" s="360">
        <f t="shared" si="8"/>
        <v>52731</v>
      </c>
      <c r="O47" s="386">
        <f>+O17+O21+O34+O35+O39+O44+O45+O46</f>
        <v>14659</v>
      </c>
      <c r="P47" s="120">
        <f>+P17+P21+P34+P35+P39+P44+P45+P46</f>
        <v>3899</v>
      </c>
      <c r="Q47" s="120">
        <f>+Q17+Q21+Q34+Q35+Q39+Q44+Q45+Q46</f>
        <v>16994</v>
      </c>
      <c r="R47" s="360">
        <f t="shared" si="9"/>
        <v>35552</v>
      </c>
      <c r="S47" s="386">
        <f>+S17+S21+S34+S35+S39+S44+S45+S46</f>
        <v>8100</v>
      </c>
      <c r="T47" s="120">
        <f>+T17+T21+T34+T35+T39+T44+T45+T46</f>
        <v>4038</v>
      </c>
      <c r="U47" s="120">
        <f>+U17+U21+U34+U35+U39+U44+U45+U46</f>
        <v>4518</v>
      </c>
      <c r="V47" s="120">
        <f>+V17+V21+V34+V35+V39+V44+V45+V46</f>
        <v>1590</v>
      </c>
      <c r="W47" s="360">
        <f t="shared" si="10"/>
        <v>18246</v>
      </c>
      <c r="X47" s="386">
        <f>+X17+X21+X34+X35+X39+X44+X45+X46</f>
        <v>7721</v>
      </c>
      <c r="Y47" s="120">
        <f>+Y17+Y21+Y34+Y35+Y39+Y44+Y45+Y46</f>
        <v>187</v>
      </c>
      <c r="Z47" s="360">
        <f t="shared" si="11"/>
        <v>7908</v>
      </c>
      <c r="AA47" s="361">
        <f t="shared" si="12"/>
        <v>114437</v>
      </c>
    </row>
    <row r="48" spans="1:27" ht="15.75">
      <c r="A48" s="395" t="s">
        <v>696</v>
      </c>
      <c r="B48" s="413" t="s">
        <v>1290</v>
      </c>
      <c r="C48" s="432">
        <v>0</v>
      </c>
      <c r="D48" s="433">
        <v>0</v>
      </c>
      <c r="E48" s="433">
        <v>0</v>
      </c>
      <c r="F48" s="83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352">
        <f t="shared" si="8"/>
        <v>0</v>
      </c>
      <c r="O48" s="351">
        <v>0</v>
      </c>
      <c r="P48" s="119">
        <v>0</v>
      </c>
      <c r="Q48" s="119">
        <v>0</v>
      </c>
      <c r="R48" s="352">
        <f t="shared" si="9"/>
        <v>0</v>
      </c>
      <c r="S48" s="351">
        <v>0</v>
      </c>
      <c r="T48" s="119">
        <v>0</v>
      </c>
      <c r="U48" s="119">
        <v>0</v>
      </c>
      <c r="V48" s="119">
        <v>0</v>
      </c>
      <c r="W48" s="352">
        <f t="shared" si="10"/>
        <v>0</v>
      </c>
      <c r="X48" s="351">
        <v>0</v>
      </c>
      <c r="Y48" s="119">
        <v>0</v>
      </c>
      <c r="Z48" s="352">
        <f t="shared" si="11"/>
        <v>0</v>
      </c>
      <c r="AA48" s="353">
        <f t="shared" si="12"/>
        <v>0</v>
      </c>
    </row>
    <row r="49" spans="1:27" ht="15.75">
      <c r="A49" s="395" t="s">
        <v>697</v>
      </c>
      <c r="B49" s="413" t="s">
        <v>1291</v>
      </c>
      <c r="C49" s="432">
        <v>0</v>
      </c>
      <c r="D49" s="433">
        <v>0</v>
      </c>
      <c r="E49" s="433">
        <v>0</v>
      </c>
      <c r="F49" s="83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352">
        <f t="shared" si="8"/>
        <v>0</v>
      </c>
      <c r="O49" s="351">
        <v>0</v>
      </c>
      <c r="P49" s="119">
        <v>0</v>
      </c>
      <c r="Q49" s="119">
        <v>0</v>
      </c>
      <c r="R49" s="352">
        <f t="shared" si="9"/>
        <v>0</v>
      </c>
      <c r="S49" s="351">
        <v>0</v>
      </c>
      <c r="T49" s="119">
        <v>0</v>
      </c>
      <c r="U49" s="119">
        <v>0</v>
      </c>
      <c r="V49" s="119">
        <v>0</v>
      </c>
      <c r="W49" s="352">
        <f t="shared" si="10"/>
        <v>0</v>
      </c>
      <c r="X49" s="351">
        <v>0</v>
      </c>
      <c r="Y49" s="119">
        <v>0</v>
      </c>
      <c r="Z49" s="352">
        <f t="shared" si="11"/>
        <v>0</v>
      </c>
      <c r="AA49" s="353">
        <f t="shared" si="12"/>
        <v>0</v>
      </c>
    </row>
    <row r="50" spans="1:27" ht="15.75">
      <c r="A50" s="395" t="s">
        <v>1095</v>
      </c>
      <c r="B50" s="413" t="s">
        <v>1292</v>
      </c>
      <c r="C50" s="432">
        <v>0</v>
      </c>
      <c r="D50" s="433">
        <v>0</v>
      </c>
      <c r="E50" s="433">
        <v>0</v>
      </c>
      <c r="F50" s="83">
        <v>42632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352">
        <f t="shared" si="8"/>
        <v>42632</v>
      </c>
      <c r="O50" s="351">
        <v>0</v>
      </c>
      <c r="P50" s="119">
        <v>0</v>
      </c>
      <c r="Q50" s="119">
        <v>0</v>
      </c>
      <c r="R50" s="352">
        <f t="shared" si="9"/>
        <v>0</v>
      </c>
      <c r="S50" s="351">
        <v>0</v>
      </c>
      <c r="T50" s="119">
        <v>0</v>
      </c>
      <c r="U50" s="119">
        <v>0</v>
      </c>
      <c r="V50" s="119">
        <v>0</v>
      </c>
      <c r="W50" s="352">
        <f t="shared" si="10"/>
        <v>0</v>
      </c>
      <c r="X50" s="351">
        <v>0</v>
      </c>
      <c r="Y50" s="119">
        <v>0</v>
      </c>
      <c r="Z50" s="352">
        <f t="shared" si="11"/>
        <v>0</v>
      </c>
      <c r="AA50" s="353">
        <f t="shared" si="12"/>
        <v>42632</v>
      </c>
    </row>
    <row r="51" spans="1:27" ht="15.75">
      <c r="A51" s="395" t="s">
        <v>1097</v>
      </c>
      <c r="B51" s="413" t="s">
        <v>1293</v>
      </c>
      <c r="C51" s="432">
        <v>0</v>
      </c>
      <c r="D51" s="433">
        <v>0</v>
      </c>
      <c r="E51" s="433">
        <v>0</v>
      </c>
      <c r="F51" s="83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352">
        <f t="shared" si="8"/>
        <v>0</v>
      </c>
      <c r="O51" s="351">
        <v>0</v>
      </c>
      <c r="P51" s="119">
        <v>0</v>
      </c>
      <c r="Q51" s="119">
        <v>0</v>
      </c>
      <c r="R51" s="352">
        <f t="shared" si="9"/>
        <v>0</v>
      </c>
      <c r="S51" s="351">
        <v>0</v>
      </c>
      <c r="T51" s="119">
        <v>0</v>
      </c>
      <c r="U51" s="119">
        <v>0</v>
      </c>
      <c r="V51" s="119">
        <v>0</v>
      </c>
      <c r="W51" s="352">
        <f t="shared" si="10"/>
        <v>0</v>
      </c>
      <c r="X51" s="351">
        <v>0</v>
      </c>
      <c r="Y51" s="119">
        <v>0</v>
      </c>
      <c r="Z51" s="352">
        <f t="shared" si="11"/>
        <v>0</v>
      </c>
      <c r="AA51" s="353">
        <f t="shared" si="12"/>
        <v>0</v>
      </c>
    </row>
    <row r="52" spans="1:27" ht="15.75">
      <c r="A52" s="395" t="s">
        <v>1099</v>
      </c>
      <c r="B52" s="413" t="s">
        <v>1294</v>
      </c>
      <c r="C52" s="432">
        <v>0</v>
      </c>
      <c r="D52" s="433">
        <v>0</v>
      </c>
      <c r="E52" s="433">
        <v>0</v>
      </c>
      <c r="F52" s="83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19">
        <v>0</v>
      </c>
      <c r="N52" s="352">
        <f t="shared" si="8"/>
        <v>0</v>
      </c>
      <c r="O52" s="351">
        <v>0</v>
      </c>
      <c r="P52" s="119">
        <v>0</v>
      </c>
      <c r="Q52" s="119">
        <v>0</v>
      </c>
      <c r="R52" s="352">
        <f t="shared" si="9"/>
        <v>0</v>
      </c>
      <c r="S52" s="351">
        <v>0</v>
      </c>
      <c r="T52" s="119">
        <v>0</v>
      </c>
      <c r="U52" s="119">
        <v>0</v>
      </c>
      <c r="V52" s="119">
        <v>0</v>
      </c>
      <c r="W52" s="352">
        <f t="shared" si="10"/>
        <v>0</v>
      </c>
      <c r="X52" s="351">
        <v>0</v>
      </c>
      <c r="Y52" s="119">
        <v>0</v>
      </c>
      <c r="Z52" s="352">
        <f t="shared" si="11"/>
        <v>0</v>
      </c>
      <c r="AA52" s="353">
        <f t="shared" si="12"/>
        <v>0</v>
      </c>
    </row>
    <row r="53" spans="1:27" ht="15.75">
      <c r="A53" s="395" t="s">
        <v>1101</v>
      </c>
      <c r="B53" s="413" t="s">
        <v>1295</v>
      </c>
      <c r="C53" s="432">
        <v>0</v>
      </c>
      <c r="D53" s="433">
        <v>0</v>
      </c>
      <c r="E53" s="433">
        <v>0</v>
      </c>
      <c r="F53" s="83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352">
        <f t="shared" si="8"/>
        <v>0</v>
      </c>
      <c r="O53" s="351">
        <v>0</v>
      </c>
      <c r="P53" s="119">
        <v>0</v>
      </c>
      <c r="Q53" s="119">
        <v>0</v>
      </c>
      <c r="R53" s="352">
        <f t="shared" si="9"/>
        <v>0</v>
      </c>
      <c r="S53" s="351">
        <v>0</v>
      </c>
      <c r="T53" s="119">
        <v>0</v>
      </c>
      <c r="U53" s="119">
        <v>0</v>
      </c>
      <c r="V53" s="119">
        <v>0</v>
      </c>
      <c r="W53" s="352">
        <f t="shared" si="10"/>
        <v>0</v>
      </c>
      <c r="X53" s="351">
        <v>0</v>
      </c>
      <c r="Y53" s="119">
        <v>0</v>
      </c>
      <c r="Z53" s="352">
        <f t="shared" si="11"/>
        <v>0</v>
      </c>
      <c r="AA53" s="353">
        <f t="shared" si="12"/>
        <v>0</v>
      </c>
    </row>
    <row r="54" spans="1:27" ht="15.75">
      <c r="A54" s="395" t="s">
        <v>1103</v>
      </c>
      <c r="B54" s="413" t="s">
        <v>1296</v>
      </c>
      <c r="C54" s="432">
        <v>0</v>
      </c>
      <c r="D54" s="433">
        <v>0</v>
      </c>
      <c r="E54" s="433">
        <v>0</v>
      </c>
      <c r="F54" s="83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0</v>
      </c>
      <c r="M54" s="119">
        <v>0</v>
      </c>
      <c r="N54" s="352">
        <f t="shared" si="8"/>
        <v>0</v>
      </c>
      <c r="O54" s="351">
        <v>0</v>
      </c>
      <c r="P54" s="119">
        <v>0</v>
      </c>
      <c r="Q54" s="119">
        <v>0</v>
      </c>
      <c r="R54" s="352">
        <f t="shared" si="9"/>
        <v>0</v>
      </c>
      <c r="S54" s="351">
        <v>0</v>
      </c>
      <c r="T54" s="119">
        <v>0</v>
      </c>
      <c r="U54" s="119">
        <v>0</v>
      </c>
      <c r="V54" s="119">
        <v>0</v>
      </c>
      <c r="W54" s="352">
        <f t="shared" si="10"/>
        <v>0</v>
      </c>
      <c r="X54" s="351">
        <v>0</v>
      </c>
      <c r="Y54" s="119">
        <v>0</v>
      </c>
      <c r="Z54" s="352">
        <f t="shared" si="11"/>
        <v>0</v>
      </c>
      <c r="AA54" s="353">
        <f t="shared" si="12"/>
        <v>0</v>
      </c>
    </row>
    <row r="55" spans="1:27" s="130" customFormat="1" ht="15.75">
      <c r="A55" s="397" t="s">
        <v>1105</v>
      </c>
      <c r="B55" s="414" t="s">
        <v>1297</v>
      </c>
      <c r="C55" s="386">
        <f aca="true" t="shared" si="16" ref="C55:M55">SUM(C48:C54)</f>
        <v>0</v>
      </c>
      <c r="D55" s="120">
        <f t="shared" si="16"/>
        <v>0</v>
      </c>
      <c r="E55" s="120">
        <f t="shared" si="16"/>
        <v>0</v>
      </c>
      <c r="F55" s="120">
        <f t="shared" si="16"/>
        <v>42632</v>
      </c>
      <c r="G55" s="120">
        <f t="shared" si="16"/>
        <v>0</v>
      </c>
      <c r="H55" s="120">
        <f t="shared" si="16"/>
        <v>0</v>
      </c>
      <c r="I55" s="120">
        <f t="shared" si="16"/>
        <v>0</v>
      </c>
      <c r="J55" s="120">
        <f t="shared" si="16"/>
        <v>0</v>
      </c>
      <c r="K55" s="120">
        <f t="shared" si="16"/>
        <v>0</v>
      </c>
      <c r="L55" s="120">
        <f t="shared" si="16"/>
        <v>0</v>
      </c>
      <c r="M55" s="120">
        <f t="shared" si="16"/>
        <v>0</v>
      </c>
      <c r="N55" s="360">
        <f t="shared" si="8"/>
        <v>42632</v>
      </c>
      <c r="O55" s="386">
        <f>SUM(O48:O54)</f>
        <v>0</v>
      </c>
      <c r="P55" s="120">
        <f>SUM(P48:P54)</f>
        <v>0</v>
      </c>
      <c r="Q55" s="120">
        <f>SUM(Q48:Q54)</f>
        <v>0</v>
      </c>
      <c r="R55" s="360">
        <f t="shared" si="9"/>
        <v>0</v>
      </c>
      <c r="S55" s="386">
        <f>SUM(S48:S54)</f>
        <v>0</v>
      </c>
      <c r="T55" s="120">
        <f>SUM(T48:T54)</f>
        <v>0</v>
      </c>
      <c r="U55" s="120">
        <f>SUM(U48:U54)</f>
        <v>0</v>
      </c>
      <c r="V55" s="120">
        <f>SUM(V48:V54)</f>
        <v>0</v>
      </c>
      <c r="W55" s="360">
        <f t="shared" si="10"/>
        <v>0</v>
      </c>
      <c r="X55" s="386">
        <f>SUM(X48:X54)</f>
        <v>0</v>
      </c>
      <c r="Y55" s="120">
        <f>SUM(Y48:Y54)</f>
        <v>0</v>
      </c>
      <c r="Z55" s="360">
        <f t="shared" si="11"/>
        <v>0</v>
      </c>
      <c r="AA55" s="361">
        <f t="shared" si="12"/>
        <v>42632</v>
      </c>
    </row>
    <row r="56" spans="1:27" ht="15.75">
      <c r="A56" s="395" t="s">
        <v>1107</v>
      </c>
      <c r="B56" s="413" t="s">
        <v>1298</v>
      </c>
      <c r="C56" s="432">
        <v>0</v>
      </c>
      <c r="D56" s="433">
        <v>0</v>
      </c>
      <c r="E56" s="433">
        <v>0</v>
      </c>
      <c r="F56" s="83">
        <v>70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352">
        <f t="shared" si="8"/>
        <v>70</v>
      </c>
      <c r="O56" s="351">
        <v>0</v>
      </c>
      <c r="P56" s="119">
        <v>0</v>
      </c>
      <c r="Q56" s="119">
        <v>0</v>
      </c>
      <c r="R56" s="352">
        <f t="shared" si="9"/>
        <v>0</v>
      </c>
      <c r="S56" s="351">
        <v>0</v>
      </c>
      <c r="T56" s="119">
        <v>0</v>
      </c>
      <c r="U56" s="119">
        <v>400</v>
      </c>
      <c r="V56" s="119">
        <v>0</v>
      </c>
      <c r="W56" s="352">
        <f t="shared" si="10"/>
        <v>400</v>
      </c>
      <c r="X56" s="351">
        <v>0</v>
      </c>
      <c r="Y56" s="119">
        <v>0</v>
      </c>
      <c r="Z56" s="352">
        <f t="shared" si="11"/>
        <v>0</v>
      </c>
      <c r="AA56" s="353">
        <f t="shared" si="12"/>
        <v>470</v>
      </c>
    </row>
    <row r="57" spans="1:27" ht="15.75">
      <c r="A57" s="395" t="s">
        <v>1109</v>
      </c>
      <c r="B57" s="413" t="s">
        <v>1299</v>
      </c>
      <c r="C57" s="432">
        <v>0</v>
      </c>
      <c r="D57" s="433">
        <v>0</v>
      </c>
      <c r="E57" s="433">
        <v>0</v>
      </c>
      <c r="F57" s="83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  <c r="N57" s="352">
        <f t="shared" si="8"/>
        <v>0</v>
      </c>
      <c r="O57" s="351">
        <v>0</v>
      </c>
      <c r="P57" s="119">
        <v>0</v>
      </c>
      <c r="Q57" s="119">
        <v>0</v>
      </c>
      <c r="R57" s="352">
        <f t="shared" si="9"/>
        <v>0</v>
      </c>
      <c r="S57" s="351">
        <v>0</v>
      </c>
      <c r="T57" s="119">
        <v>0</v>
      </c>
      <c r="U57" s="119">
        <v>0</v>
      </c>
      <c r="V57" s="119">
        <v>0</v>
      </c>
      <c r="W57" s="352">
        <f t="shared" si="10"/>
        <v>0</v>
      </c>
      <c r="X57" s="351">
        <v>0</v>
      </c>
      <c r="Y57" s="119">
        <v>0</v>
      </c>
      <c r="Z57" s="352">
        <f t="shared" si="11"/>
        <v>0</v>
      </c>
      <c r="AA57" s="353">
        <f t="shared" si="12"/>
        <v>0</v>
      </c>
    </row>
    <row r="58" spans="1:27" ht="15.75">
      <c r="A58" s="395" t="s">
        <v>1111</v>
      </c>
      <c r="B58" s="413" t="s">
        <v>1300</v>
      </c>
      <c r="C58" s="432">
        <v>0</v>
      </c>
      <c r="D58" s="433">
        <v>0</v>
      </c>
      <c r="E58" s="433">
        <v>0</v>
      </c>
      <c r="F58" s="83">
        <v>4569</v>
      </c>
      <c r="G58" s="119">
        <v>100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352">
        <f t="shared" si="8"/>
        <v>4669</v>
      </c>
      <c r="O58" s="351">
        <v>0</v>
      </c>
      <c r="P58" s="119">
        <v>0</v>
      </c>
      <c r="Q58" s="119">
        <v>0</v>
      </c>
      <c r="R58" s="352">
        <f t="shared" si="9"/>
        <v>0</v>
      </c>
      <c r="S58" s="351">
        <v>0</v>
      </c>
      <c r="T58" s="119">
        <v>0</v>
      </c>
      <c r="U58" s="119">
        <v>200</v>
      </c>
      <c r="V58" s="119">
        <v>0</v>
      </c>
      <c r="W58" s="352">
        <f t="shared" si="10"/>
        <v>200</v>
      </c>
      <c r="X58" s="351">
        <v>0</v>
      </c>
      <c r="Y58" s="119">
        <v>0</v>
      </c>
      <c r="Z58" s="352">
        <f t="shared" si="11"/>
        <v>0</v>
      </c>
      <c r="AA58" s="353">
        <f t="shared" si="12"/>
        <v>4869</v>
      </c>
    </row>
    <row r="59" spans="1:27" s="130" customFormat="1" ht="15.75">
      <c r="A59" s="397" t="s">
        <v>1113</v>
      </c>
      <c r="B59" s="414" t="s">
        <v>1301</v>
      </c>
      <c r="C59" s="386">
        <f aca="true" t="shared" si="17" ref="C59:M59">SUM(C56:C58)</f>
        <v>0</v>
      </c>
      <c r="D59" s="120">
        <f t="shared" si="17"/>
        <v>0</v>
      </c>
      <c r="E59" s="120">
        <f t="shared" si="17"/>
        <v>0</v>
      </c>
      <c r="F59" s="120">
        <f t="shared" si="17"/>
        <v>4639</v>
      </c>
      <c r="G59" s="120">
        <f t="shared" si="17"/>
        <v>100</v>
      </c>
      <c r="H59" s="120">
        <f t="shared" si="17"/>
        <v>0</v>
      </c>
      <c r="I59" s="120">
        <f t="shared" si="17"/>
        <v>0</v>
      </c>
      <c r="J59" s="120">
        <f t="shared" si="17"/>
        <v>0</v>
      </c>
      <c r="K59" s="120">
        <f t="shared" si="17"/>
        <v>0</v>
      </c>
      <c r="L59" s="120">
        <f t="shared" si="17"/>
        <v>0</v>
      </c>
      <c r="M59" s="120">
        <f t="shared" si="17"/>
        <v>0</v>
      </c>
      <c r="N59" s="360">
        <f t="shared" si="8"/>
        <v>4739</v>
      </c>
      <c r="O59" s="386">
        <f>SUM(O56:O58)</f>
        <v>0</v>
      </c>
      <c r="P59" s="120">
        <f>SUM(P56:P58)</f>
        <v>0</v>
      </c>
      <c r="Q59" s="120">
        <f>SUM(Q56:Q58)</f>
        <v>0</v>
      </c>
      <c r="R59" s="360">
        <f t="shared" si="9"/>
        <v>0</v>
      </c>
      <c r="S59" s="386">
        <f>SUM(S56:S58)</f>
        <v>0</v>
      </c>
      <c r="T59" s="120">
        <f>SUM(T56:T58)</f>
        <v>0</v>
      </c>
      <c r="U59" s="120">
        <f>SUM(U56:U58)</f>
        <v>600</v>
      </c>
      <c r="V59" s="120">
        <f>SUM(V56:V58)</f>
        <v>0</v>
      </c>
      <c r="W59" s="360">
        <f t="shared" si="10"/>
        <v>600</v>
      </c>
      <c r="X59" s="386">
        <f>SUM(X56:X58)</f>
        <v>0</v>
      </c>
      <c r="Y59" s="120">
        <f>SUM(Y56:Y58)</f>
        <v>0</v>
      </c>
      <c r="Z59" s="360">
        <f t="shared" si="11"/>
        <v>0</v>
      </c>
      <c r="AA59" s="361">
        <f t="shared" si="12"/>
        <v>5339</v>
      </c>
    </row>
    <row r="60" spans="1:27" ht="15.75">
      <c r="A60" s="395" t="s">
        <v>1115</v>
      </c>
      <c r="B60" s="413" t="s">
        <v>1302</v>
      </c>
      <c r="C60" s="432">
        <v>0</v>
      </c>
      <c r="D60" s="433">
        <v>0</v>
      </c>
      <c r="E60" s="433">
        <v>0</v>
      </c>
      <c r="F60" s="83">
        <v>7402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352">
        <f t="shared" si="8"/>
        <v>7402</v>
      </c>
      <c r="O60" s="351">
        <v>0</v>
      </c>
      <c r="P60" s="119">
        <v>0</v>
      </c>
      <c r="Q60" s="119">
        <v>0</v>
      </c>
      <c r="R60" s="352">
        <f t="shared" si="9"/>
        <v>0</v>
      </c>
      <c r="S60" s="351">
        <v>0</v>
      </c>
      <c r="T60" s="119">
        <v>0</v>
      </c>
      <c r="U60" s="119">
        <v>0</v>
      </c>
      <c r="V60" s="119">
        <v>0</v>
      </c>
      <c r="W60" s="352">
        <f t="shared" si="10"/>
        <v>0</v>
      </c>
      <c r="X60" s="351">
        <v>0</v>
      </c>
      <c r="Y60" s="119">
        <v>0</v>
      </c>
      <c r="Z60" s="352">
        <f t="shared" si="11"/>
        <v>0</v>
      </c>
      <c r="AA60" s="353">
        <f t="shared" si="12"/>
        <v>7402</v>
      </c>
    </row>
    <row r="61" spans="1:27" ht="15.75">
      <c r="A61" s="395" t="s">
        <v>1117</v>
      </c>
      <c r="B61" s="413" t="s">
        <v>1303</v>
      </c>
      <c r="C61" s="432">
        <v>0</v>
      </c>
      <c r="D61" s="433">
        <v>0</v>
      </c>
      <c r="E61" s="433">
        <v>0</v>
      </c>
      <c r="F61" s="83">
        <v>0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352">
        <f t="shared" si="8"/>
        <v>0</v>
      </c>
      <c r="O61" s="351">
        <v>0</v>
      </c>
      <c r="P61" s="119">
        <v>0</v>
      </c>
      <c r="Q61" s="119">
        <v>0</v>
      </c>
      <c r="R61" s="352">
        <f t="shared" si="9"/>
        <v>0</v>
      </c>
      <c r="S61" s="351">
        <v>0</v>
      </c>
      <c r="T61" s="119">
        <v>0</v>
      </c>
      <c r="U61" s="119">
        <v>0</v>
      </c>
      <c r="V61" s="119">
        <v>0</v>
      </c>
      <c r="W61" s="352">
        <f t="shared" si="10"/>
        <v>0</v>
      </c>
      <c r="X61" s="351">
        <v>0</v>
      </c>
      <c r="Y61" s="119">
        <v>0</v>
      </c>
      <c r="Z61" s="352">
        <f t="shared" si="11"/>
        <v>0</v>
      </c>
      <c r="AA61" s="353">
        <f t="shared" si="12"/>
        <v>0</v>
      </c>
    </row>
    <row r="62" spans="1:27" s="130" customFormat="1" ht="15.75">
      <c r="A62" s="397" t="s">
        <v>1119</v>
      </c>
      <c r="B62" s="442" t="s">
        <v>1304</v>
      </c>
      <c r="C62" s="386">
        <f aca="true" t="shared" si="18" ref="C62:M62">SUM(C60:C61)</f>
        <v>0</v>
      </c>
      <c r="D62" s="120">
        <f t="shared" si="18"/>
        <v>0</v>
      </c>
      <c r="E62" s="120">
        <f t="shared" si="18"/>
        <v>0</v>
      </c>
      <c r="F62" s="120">
        <f t="shared" si="18"/>
        <v>7402</v>
      </c>
      <c r="G62" s="120">
        <f t="shared" si="18"/>
        <v>0</v>
      </c>
      <c r="H62" s="120">
        <f t="shared" si="18"/>
        <v>0</v>
      </c>
      <c r="I62" s="120">
        <f t="shared" si="18"/>
        <v>0</v>
      </c>
      <c r="J62" s="120">
        <f t="shared" si="18"/>
        <v>0</v>
      </c>
      <c r="K62" s="120">
        <f t="shared" si="18"/>
        <v>0</v>
      </c>
      <c r="L62" s="120">
        <f t="shared" si="18"/>
        <v>0</v>
      </c>
      <c r="M62" s="120">
        <f t="shared" si="18"/>
        <v>0</v>
      </c>
      <c r="N62" s="360">
        <f t="shared" si="8"/>
        <v>7402</v>
      </c>
      <c r="O62" s="386">
        <f>SUM(O60:O61)</f>
        <v>0</v>
      </c>
      <c r="P62" s="120">
        <f>SUM(P60:P61)</f>
        <v>0</v>
      </c>
      <c r="Q62" s="120">
        <f>SUM(Q60:Q61)</f>
        <v>0</v>
      </c>
      <c r="R62" s="360">
        <f t="shared" si="9"/>
        <v>0</v>
      </c>
      <c r="S62" s="386">
        <f>SUM(S60:S61)</f>
        <v>0</v>
      </c>
      <c r="T62" s="120">
        <f>SUM(T60:T61)</f>
        <v>0</v>
      </c>
      <c r="U62" s="120">
        <f>SUM(U60:U61)</f>
        <v>0</v>
      </c>
      <c r="V62" s="120">
        <f>SUM(V60:V61)</f>
        <v>0</v>
      </c>
      <c r="W62" s="360">
        <f t="shared" si="10"/>
        <v>0</v>
      </c>
      <c r="X62" s="386">
        <f>SUM(X60:X61)</f>
        <v>0</v>
      </c>
      <c r="Y62" s="120">
        <f>SUM(Y60:Y61)</f>
        <v>0</v>
      </c>
      <c r="Z62" s="360">
        <f t="shared" si="11"/>
        <v>0</v>
      </c>
      <c r="AA62" s="361">
        <f t="shared" si="12"/>
        <v>7402</v>
      </c>
    </row>
    <row r="63" spans="1:27" s="130" customFormat="1" ht="15.75">
      <c r="A63" s="397" t="s">
        <v>1121</v>
      </c>
      <c r="B63" s="442" t="s">
        <v>1305</v>
      </c>
      <c r="C63" s="436">
        <v>0</v>
      </c>
      <c r="D63" s="437">
        <v>0</v>
      </c>
      <c r="E63" s="437">
        <v>0</v>
      </c>
      <c r="F63" s="109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360">
        <f t="shared" si="8"/>
        <v>0</v>
      </c>
      <c r="O63" s="386">
        <v>0</v>
      </c>
      <c r="P63" s="120">
        <v>0</v>
      </c>
      <c r="Q63" s="120">
        <v>0</v>
      </c>
      <c r="R63" s="360">
        <f t="shared" si="9"/>
        <v>0</v>
      </c>
      <c r="S63" s="386">
        <v>0</v>
      </c>
      <c r="T63" s="120">
        <v>0</v>
      </c>
      <c r="U63" s="120">
        <v>0</v>
      </c>
      <c r="V63" s="120">
        <v>0</v>
      </c>
      <c r="W63" s="360">
        <f t="shared" si="10"/>
        <v>0</v>
      </c>
      <c r="X63" s="386">
        <v>0</v>
      </c>
      <c r="Y63" s="120">
        <v>0</v>
      </c>
      <c r="Z63" s="360">
        <f t="shared" si="11"/>
        <v>0</v>
      </c>
      <c r="AA63" s="361">
        <f t="shared" si="12"/>
        <v>0</v>
      </c>
    </row>
    <row r="64" spans="1:27" s="130" customFormat="1" ht="15.75">
      <c r="A64" s="397" t="s">
        <v>1123</v>
      </c>
      <c r="B64" s="442" t="s">
        <v>1306</v>
      </c>
      <c r="C64" s="386">
        <f aca="true" t="shared" si="19" ref="C64:M64">+C55+C59+C62+C63</f>
        <v>0</v>
      </c>
      <c r="D64" s="120">
        <f t="shared" si="19"/>
        <v>0</v>
      </c>
      <c r="E64" s="120">
        <f t="shared" si="19"/>
        <v>0</v>
      </c>
      <c r="F64" s="120">
        <f t="shared" si="19"/>
        <v>54673</v>
      </c>
      <c r="G64" s="120">
        <f t="shared" si="19"/>
        <v>100</v>
      </c>
      <c r="H64" s="120">
        <f t="shared" si="19"/>
        <v>0</v>
      </c>
      <c r="I64" s="120">
        <f t="shared" si="19"/>
        <v>0</v>
      </c>
      <c r="J64" s="120">
        <f t="shared" si="19"/>
        <v>0</v>
      </c>
      <c r="K64" s="120">
        <f t="shared" si="19"/>
        <v>0</v>
      </c>
      <c r="L64" s="120">
        <f t="shared" si="19"/>
        <v>0</v>
      </c>
      <c r="M64" s="120">
        <f t="shared" si="19"/>
        <v>0</v>
      </c>
      <c r="N64" s="360">
        <f t="shared" si="8"/>
        <v>54773</v>
      </c>
      <c r="O64" s="386">
        <f>+O55+O59+O62+O63</f>
        <v>0</v>
      </c>
      <c r="P64" s="120">
        <f>+P55+P59+P62+P63</f>
        <v>0</v>
      </c>
      <c r="Q64" s="120">
        <f>+Q55+Q59+Q62+Q63</f>
        <v>0</v>
      </c>
      <c r="R64" s="360">
        <f t="shared" si="9"/>
        <v>0</v>
      </c>
      <c r="S64" s="386">
        <f>+S55+S59+S62+S63</f>
        <v>0</v>
      </c>
      <c r="T64" s="120">
        <f>+T55+T59+T62+T63</f>
        <v>0</v>
      </c>
      <c r="U64" s="120">
        <f>+U55+U59+U62+U63</f>
        <v>600</v>
      </c>
      <c r="V64" s="120">
        <f>+V55+V59+V62+V63</f>
        <v>0</v>
      </c>
      <c r="W64" s="360">
        <f t="shared" si="10"/>
        <v>600</v>
      </c>
      <c r="X64" s="386">
        <f>+X55+X59+X62+X63</f>
        <v>0</v>
      </c>
      <c r="Y64" s="120">
        <f>+Y55+Y59+Y62+Y63</f>
        <v>0</v>
      </c>
      <c r="Z64" s="360">
        <f t="shared" si="11"/>
        <v>0</v>
      </c>
      <c r="AA64" s="361">
        <f t="shared" si="12"/>
        <v>55373</v>
      </c>
    </row>
    <row r="65" spans="1:27" s="130" customFormat="1" ht="15.75">
      <c r="A65" s="399" t="s">
        <v>1125</v>
      </c>
      <c r="B65" s="423" t="s">
        <v>1307</v>
      </c>
      <c r="C65" s="387">
        <f aca="true" t="shared" si="20" ref="C65:M65">+C47+C64</f>
        <v>236</v>
      </c>
      <c r="D65" s="121">
        <f t="shared" si="20"/>
        <v>10680</v>
      </c>
      <c r="E65" s="121">
        <f t="shared" si="20"/>
        <v>348</v>
      </c>
      <c r="F65" s="121">
        <f t="shared" si="20"/>
        <v>78628</v>
      </c>
      <c r="G65" s="121">
        <f t="shared" si="20"/>
        <v>4906</v>
      </c>
      <c r="H65" s="121">
        <f t="shared" si="20"/>
        <v>5778</v>
      </c>
      <c r="I65" s="121">
        <f t="shared" si="20"/>
        <v>1927</v>
      </c>
      <c r="J65" s="121">
        <f t="shared" si="20"/>
        <v>522</v>
      </c>
      <c r="K65" s="121">
        <f t="shared" si="20"/>
        <v>88</v>
      </c>
      <c r="L65" s="121">
        <f t="shared" si="20"/>
        <v>2328</v>
      </c>
      <c r="M65" s="121">
        <f t="shared" si="20"/>
        <v>2063</v>
      </c>
      <c r="N65" s="369">
        <f t="shared" si="8"/>
        <v>107504</v>
      </c>
      <c r="O65" s="387">
        <f>+O47+O64</f>
        <v>14659</v>
      </c>
      <c r="P65" s="121">
        <f>+P47+P64</f>
        <v>3899</v>
      </c>
      <c r="Q65" s="121">
        <f>+Q47+Q64</f>
        <v>16994</v>
      </c>
      <c r="R65" s="369">
        <f t="shared" si="9"/>
        <v>35552</v>
      </c>
      <c r="S65" s="387">
        <f>+S47+S64</f>
        <v>8100</v>
      </c>
      <c r="T65" s="121">
        <f>+T47+T64</f>
        <v>4038</v>
      </c>
      <c r="U65" s="121">
        <f>+U47+U64</f>
        <v>5118</v>
      </c>
      <c r="V65" s="121">
        <f>+V47+V64</f>
        <v>1590</v>
      </c>
      <c r="W65" s="369">
        <f t="shared" si="10"/>
        <v>18846</v>
      </c>
      <c r="X65" s="387">
        <f>+X47+X64</f>
        <v>7721</v>
      </c>
      <c r="Y65" s="121">
        <f>+Y47+Y64</f>
        <v>187</v>
      </c>
      <c r="Z65" s="369">
        <f t="shared" si="11"/>
        <v>7908</v>
      </c>
      <c r="AA65" s="370">
        <f t="shared" si="12"/>
        <v>169810</v>
      </c>
    </row>
  </sheetData>
  <sheetProtection selectLockedCells="1" selectUnlockedCells="1"/>
  <mergeCells count="7">
    <mergeCell ref="A2:A3"/>
    <mergeCell ref="B2:B3"/>
    <mergeCell ref="C2:N2"/>
    <mergeCell ref="O2:R2"/>
    <mergeCell ref="S2:W2"/>
    <mergeCell ref="X2:Z2"/>
    <mergeCell ref="AA2:AA3"/>
  </mergeCells>
  <printOptions horizontalCentered="1" verticalCentered="1"/>
  <pageMargins left="0.19652777777777777" right="0.19652777777777777" top="0.39375" bottom="0.5118055555555555" header="0.5118055555555555" footer="0.5118055555555555"/>
  <pageSetup fitToHeight="1" fitToWidth="1" horizontalDpi="300" verticalDpi="300" orientation="landscape" paperSize="8"/>
  <headerFooter alignWithMargins="0">
    <oddFooter>&amp;C03 Dologi kiadások és egyéb folyó kiadások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workbookViewId="0" topLeftCell="A16">
      <selection activeCell="A4" sqref="A4"/>
    </sheetView>
  </sheetViews>
  <sheetFormatPr defaultColWidth="9.140625" defaultRowHeight="12.75"/>
  <cols>
    <col min="1" max="1" width="4.7109375" style="84" customWidth="1"/>
    <col min="2" max="2" width="65.140625" style="145" customWidth="1"/>
    <col min="3" max="3" width="12.7109375" style="107" customWidth="1"/>
    <col min="4" max="5" width="12.7109375" style="108" customWidth="1"/>
    <col min="6" max="6" width="21.7109375" style="108" customWidth="1"/>
    <col min="7" max="16384" width="9.140625" style="108" customWidth="1"/>
  </cols>
  <sheetData>
    <row r="1" spans="1:6" ht="15.75">
      <c r="A1" s="392"/>
      <c r="B1" s="443"/>
      <c r="C1" s="390">
        <v>853311</v>
      </c>
      <c r="D1" s="390">
        <v>853322</v>
      </c>
      <c r="E1" s="390">
        <v>853344</v>
      </c>
      <c r="F1" s="444" t="s">
        <v>1019</v>
      </c>
    </row>
    <row r="2" spans="1:20" ht="31.5">
      <c r="A2" s="395" t="s">
        <v>3</v>
      </c>
      <c r="B2" s="145" t="s">
        <v>1308</v>
      </c>
      <c r="C2" s="219">
        <v>0</v>
      </c>
      <c r="D2" s="219">
        <v>0</v>
      </c>
      <c r="E2" s="219">
        <v>0</v>
      </c>
      <c r="F2" s="445">
        <f aca="true" t="shared" si="0" ref="F2:F37">SUM(C2:E2)</f>
        <v>0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31.5">
      <c r="A3" s="395" t="s">
        <v>7</v>
      </c>
      <c r="B3" s="145" t="s">
        <v>1309</v>
      </c>
      <c r="C3" s="219">
        <v>0</v>
      </c>
      <c r="D3" s="219">
        <v>0</v>
      </c>
      <c r="E3" s="219">
        <v>0</v>
      </c>
      <c r="F3" s="445">
        <f t="shared" si="0"/>
        <v>0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s="130" customFormat="1" ht="15.75">
      <c r="A4" s="397" t="s">
        <v>9</v>
      </c>
      <c r="B4" s="92" t="s">
        <v>1310</v>
      </c>
      <c r="C4" s="446">
        <f>SUM(C2:C3)</f>
        <v>0</v>
      </c>
      <c r="D4" s="446">
        <f>SUM(D2:D3)</f>
        <v>0</v>
      </c>
      <c r="E4" s="446">
        <f>SUM(E2:E3)</f>
        <v>0</v>
      </c>
      <c r="F4" s="447">
        <f t="shared" si="0"/>
        <v>0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ht="15.75">
      <c r="A5" s="395" t="s">
        <v>11</v>
      </c>
      <c r="B5" s="10" t="s">
        <v>491</v>
      </c>
      <c r="C5" s="58">
        <v>0</v>
      </c>
      <c r="D5" s="58">
        <v>0</v>
      </c>
      <c r="E5" s="58">
        <v>0</v>
      </c>
      <c r="F5" s="445">
        <f t="shared" si="0"/>
        <v>0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ht="15.75">
      <c r="A6" s="395" t="s">
        <v>14</v>
      </c>
      <c r="B6" s="10" t="s">
        <v>492</v>
      </c>
      <c r="C6" s="58">
        <v>0</v>
      </c>
      <c r="D6" s="58">
        <v>0</v>
      </c>
      <c r="E6" s="58">
        <v>0</v>
      </c>
      <c r="F6" s="445">
        <f t="shared" si="0"/>
        <v>0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ht="31.5">
      <c r="A7" s="395" t="s">
        <v>16</v>
      </c>
      <c r="B7" s="145" t="s">
        <v>493</v>
      </c>
      <c r="C7" s="219">
        <v>0</v>
      </c>
      <c r="D7" s="219">
        <v>0</v>
      </c>
      <c r="E7" s="219">
        <v>0</v>
      </c>
      <c r="F7" s="445">
        <f t="shared" si="0"/>
        <v>0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0" ht="15.75">
      <c r="A8" s="395" t="s">
        <v>48</v>
      </c>
      <c r="B8" s="10" t="s">
        <v>494</v>
      </c>
      <c r="C8" s="58">
        <v>0</v>
      </c>
      <c r="D8" s="58">
        <v>0</v>
      </c>
      <c r="E8" s="58">
        <v>0</v>
      </c>
      <c r="F8" s="445">
        <f t="shared" si="0"/>
        <v>0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0" ht="31.5">
      <c r="A9" s="395" t="s">
        <v>20</v>
      </c>
      <c r="B9" s="145" t="s">
        <v>495</v>
      </c>
      <c r="C9" s="219">
        <v>0</v>
      </c>
      <c r="D9" s="219">
        <v>0</v>
      </c>
      <c r="E9" s="219">
        <v>0</v>
      </c>
      <c r="F9" s="445">
        <f t="shared" si="0"/>
        <v>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ht="15.75">
      <c r="A10" s="395" t="s">
        <v>22</v>
      </c>
      <c r="B10" s="10" t="s">
        <v>496</v>
      </c>
      <c r="C10" s="58">
        <v>0</v>
      </c>
      <c r="D10" s="58">
        <v>0</v>
      </c>
      <c r="E10" s="58">
        <v>0</v>
      </c>
      <c r="F10" s="445">
        <f t="shared" si="0"/>
        <v>0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ht="31.5">
      <c r="A11" s="395" t="s">
        <v>24</v>
      </c>
      <c r="B11" s="9" t="s">
        <v>497</v>
      </c>
      <c r="C11" s="219">
        <v>0</v>
      </c>
      <c r="D11" s="219">
        <v>0</v>
      </c>
      <c r="E11" s="219">
        <v>0</v>
      </c>
      <c r="F11" s="445">
        <f t="shared" si="0"/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130" customFormat="1" ht="15.75">
      <c r="A12" s="397" t="s">
        <v>26</v>
      </c>
      <c r="B12" s="149" t="s">
        <v>1311</v>
      </c>
      <c r="C12" s="63">
        <f>SUM(C5:C11)</f>
        <v>0</v>
      </c>
      <c r="D12" s="63">
        <f>SUM(D5:D11)</f>
        <v>0</v>
      </c>
      <c r="E12" s="63">
        <f>SUM(E5:E11)</f>
        <v>0</v>
      </c>
      <c r="F12" s="447">
        <f t="shared" si="0"/>
        <v>0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1:20" ht="15.75">
      <c r="A13" s="395" t="s">
        <v>28</v>
      </c>
      <c r="B13" s="10" t="s">
        <v>550</v>
      </c>
      <c r="C13" s="58">
        <v>0</v>
      </c>
      <c r="D13" s="58">
        <v>0</v>
      </c>
      <c r="E13" s="58">
        <v>0</v>
      </c>
      <c r="F13" s="445">
        <f t="shared" si="0"/>
        <v>0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ht="15.75">
      <c r="A14" s="395" t="s">
        <v>30</v>
      </c>
      <c r="B14" s="10" t="s">
        <v>551</v>
      </c>
      <c r="C14" s="58">
        <v>0</v>
      </c>
      <c r="D14" s="58">
        <v>0</v>
      </c>
      <c r="E14" s="58">
        <v>0</v>
      </c>
      <c r="F14" s="445">
        <f t="shared" si="0"/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ht="31.5">
      <c r="A15" s="395" t="s">
        <v>32</v>
      </c>
      <c r="B15" s="145" t="s">
        <v>552</v>
      </c>
      <c r="C15" s="219">
        <v>0</v>
      </c>
      <c r="D15" s="219">
        <v>0</v>
      </c>
      <c r="E15" s="219">
        <v>0</v>
      </c>
      <c r="F15" s="445">
        <f t="shared" si="0"/>
        <v>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0" ht="15.75">
      <c r="A16" s="395" t="s">
        <v>57</v>
      </c>
      <c r="B16" s="10" t="s">
        <v>553</v>
      </c>
      <c r="C16" s="58">
        <v>0</v>
      </c>
      <c r="D16" s="58">
        <v>0</v>
      </c>
      <c r="E16" s="58">
        <v>0</v>
      </c>
      <c r="F16" s="445">
        <f t="shared" si="0"/>
        <v>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ht="31.5">
      <c r="A17" s="395" t="s">
        <v>59</v>
      </c>
      <c r="B17" s="145" t="s">
        <v>554</v>
      </c>
      <c r="C17" s="219">
        <v>0</v>
      </c>
      <c r="D17" s="219">
        <v>0</v>
      </c>
      <c r="E17" s="219">
        <v>0</v>
      </c>
      <c r="F17" s="445">
        <f t="shared" si="0"/>
        <v>0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spans="1:20" ht="15.75">
      <c r="A18" s="395" t="s">
        <v>61</v>
      </c>
      <c r="B18" s="10" t="s">
        <v>555</v>
      </c>
      <c r="C18" s="58">
        <v>0</v>
      </c>
      <c r="D18" s="58">
        <v>0</v>
      </c>
      <c r="E18" s="58">
        <v>0</v>
      </c>
      <c r="F18" s="445">
        <f t="shared" si="0"/>
        <v>0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130" customFormat="1" ht="31.5">
      <c r="A19" s="397" t="s">
        <v>63</v>
      </c>
      <c r="B19" s="92" t="s">
        <v>1312</v>
      </c>
      <c r="C19" s="446">
        <f>SUM(C13:C18)</f>
        <v>0</v>
      </c>
      <c r="D19" s="446">
        <f>SUM(D13:D18)</f>
        <v>0</v>
      </c>
      <c r="E19" s="446">
        <f>SUM(E13:E18)</f>
        <v>0</v>
      </c>
      <c r="F19" s="447">
        <f t="shared" si="0"/>
        <v>0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s="130" customFormat="1" ht="15.75">
      <c r="A20" s="397" t="s">
        <v>65</v>
      </c>
      <c r="B20" s="92" t="s">
        <v>1313</v>
      </c>
      <c r="C20" s="446">
        <f>+C12+C19</f>
        <v>0</v>
      </c>
      <c r="D20" s="446">
        <f>+D12+D19</f>
        <v>0</v>
      </c>
      <c r="E20" s="446">
        <f>+E12+E19</f>
        <v>0</v>
      </c>
      <c r="F20" s="447">
        <f t="shared" si="0"/>
        <v>0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s="130" customFormat="1" ht="15.75">
      <c r="A21" s="397" t="s">
        <v>67</v>
      </c>
      <c r="B21" s="92" t="s">
        <v>1314</v>
      </c>
      <c r="C21" s="446">
        <v>0</v>
      </c>
      <c r="D21" s="446">
        <v>0</v>
      </c>
      <c r="E21" s="446">
        <v>0</v>
      </c>
      <c r="F21" s="447">
        <f t="shared" si="0"/>
        <v>0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</row>
    <row r="22" spans="1:20" s="130" customFormat="1" ht="31.5">
      <c r="A22" s="397" t="s">
        <v>69</v>
      </c>
      <c r="B22" s="146" t="s">
        <v>1315</v>
      </c>
      <c r="C22" s="446">
        <f>+C4+C20+C21</f>
        <v>0</v>
      </c>
      <c r="D22" s="446">
        <f>+D4+D20+D21</f>
        <v>0</v>
      </c>
      <c r="E22" s="446">
        <f>+E4+E20+E21</f>
        <v>0</v>
      </c>
      <c r="F22" s="447">
        <f t="shared" si="0"/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</row>
    <row r="23" spans="1:20" ht="15.75">
      <c r="A23" s="395" t="s">
        <v>71</v>
      </c>
      <c r="B23" s="10" t="s">
        <v>587</v>
      </c>
      <c r="C23" s="58">
        <v>0</v>
      </c>
      <c r="D23" s="58">
        <v>0</v>
      </c>
      <c r="E23" s="58">
        <v>0</v>
      </c>
      <c r="F23" s="445">
        <f t="shared" si="0"/>
        <v>0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</row>
    <row r="24" spans="1:20" ht="31.5">
      <c r="A24" s="395" t="s">
        <v>73</v>
      </c>
      <c r="B24" s="145" t="s">
        <v>1316</v>
      </c>
      <c r="C24" s="219">
        <v>0</v>
      </c>
      <c r="D24" s="219">
        <v>0</v>
      </c>
      <c r="E24" s="219">
        <v>0</v>
      </c>
      <c r="F24" s="445">
        <f t="shared" si="0"/>
        <v>0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0" ht="15.75">
      <c r="A25" s="395" t="s">
        <v>75</v>
      </c>
      <c r="B25" s="10" t="s">
        <v>557</v>
      </c>
      <c r="C25" s="58">
        <v>0</v>
      </c>
      <c r="D25" s="58">
        <v>0</v>
      </c>
      <c r="E25" s="58">
        <v>0</v>
      </c>
      <c r="F25" s="445">
        <f t="shared" si="0"/>
        <v>0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1:20" s="130" customFormat="1" ht="15.75">
      <c r="A26" s="397" t="s">
        <v>77</v>
      </c>
      <c r="B26" s="146" t="s">
        <v>1317</v>
      </c>
      <c r="C26" s="446">
        <f>SUM(C23:C25)</f>
        <v>0</v>
      </c>
      <c r="D26" s="446">
        <f>SUM(D23:D25)</f>
        <v>0</v>
      </c>
      <c r="E26" s="446">
        <f>SUM(E23:E25)</f>
        <v>0</v>
      </c>
      <c r="F26" s="447">
        <f t="shared" si="0"/>
        <v>0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</row>
    <row r="27" spans="1:20" ht="15.75">
      <c r="A27" s="395" t="s">
        <v>79</v>
      </c>
      <c r="B27" s="10" t="s">
        <v>441</v>
      </c>
      <c r="C27" s="58">
        <v>0</v>
      </c>
      <c r="D27" s="58">
        <v>0</v>
      </c>
      <c r="E27" s="58">
        <v>0</v>
      </c>
      <c r="F27" s="422">
        <f t="shared" si="0"/>
        <v>0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1:20" ht="15.75">
      <c r="A28" s="395" t="s">
        <v>81</v>
      </c>
      <c r="B28" s="10" t="s">
        <v>442</v>
      </c>
      <c r="C28" s="58">
        <v>0</v>
      </c>
      <c r="D28" s="58">
        <v>0</v>
      </c>
      <c r="E28" s="58">
        <v>0</v>
      </c>
      <c r="F28" s="422">
        <f t="shared" si="0"/>
        <v>0</v>
      </c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1:20" ht="15.75">
      <c r="A29" s="395" t="s">
        <v>83</v>
      </c>
      <c r="B29" s="10" t="s">
        <v>1318</v>
      </c>
      <c r="C29" s="58">
        <f>'12'!C33</f>
        <v>25260</v>
      </c>
      <c r="D29" s="58">
        <f>'12'!D33</f>
        <v>2242</v>
      </c>
      <c r="E29" s="58">
        <f>'12'!E33</f>
        <v>2400</v>
      </c>
      <c r="F29" s="418">
        <f t="shared" si="0"/>
        <v>29902</v>
      </c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1:20" ht="15.75">
      <c r="A30" s="395" t="s">
        <v>85</v>
      </c>
      <c r="B30" s="10" t="s">
        <v>475</v>
      </c>
      <c r="C30" s="58">
        <v>0</v>
      </c>
      <c r="D30" s="58">
        <v>0</v>
      </c>
      <c r="E30" s="58">
        <f>120+550+700+100</f>
        <v>1470</v>
      </c>
      <c r="F30" s="422">
        <f t="shared" si="0"/>
        <v>1470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1:20" s="130" customFormat="1" ht="31.5">
      <c r="A31" s="397" t="s">
        <v>87</v>
      </c>
      <c r="B31" s="146" t="s">
        <v>1319</v>
      </c>
      <c r="C31" s="446">
        <f>SUM(C27:C30)</f>
        <v>25260</v>
      </c>
      <c r="D31" s="446">
        <f>SUM(D27:D30)</f>
        <v>2242</v>
      </c>
      <c r="E31" s="446">
        <f>SUM(E27:E30)</f>
        <v>3870</v>
      </c>
      <c r="F31" s="447">
        <f t="shared" si="0"/>
        <v>31372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</row>
    <row r="32" spans="1:20" ht="15.75">
      <c r="A32" s="395" t="s">
        <v>89</v>
      </c>
      <c r="B32" s="10" t="s">
        <v>479</v>
      </c>
      <c r="C32" s="58">
        <v>0</v>
      </c>
      <c r="D32" s="58">
        <v>0</v>
      </c>
      <c r="E32" s="58">
        <v>0</v>
      </c>
      <c r="F32" s="422">
        <f t="shared" si="0"/>
        <v>0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1:20" ht="15.75">
      <c r="A33" s="395" t="s">
        <v>91</v>
      </c>
      <c r="B33" s="10" t="s">
        <v>481</v>
      </c>
      <c r="C33" s="58">
        <v>0</v>
      </c>
      <c r="D33" s="58">
        <v>0</v>
      </c>
      <c r="E33" s="58">
        <v>0</v>
      </c>
      <c r="F33" s="422">
        <f t="shared" si="0"/>
        <v>0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1:20" ht="15.75">
      <c r="A34" s="395" t="s">
        <v>93</v>
      </c>
      <c r="B34" s="10" t="s">
        <v>483</v>
      </c>
      <c r="C34" s="58">
        <v>0</v>
      </c>
      <c r="D34" s="58">
        <v>0</v>
      </c>
      <c r="E34" s="58">
        <v>0</v>
      </c>
      <c r="F34" s="422">
        <f t="shared" si="0"/>
        <v>0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1:20" ht="15.75">
      <c r="A35" s="395" t="s">
        <v>474</v>
      </c>
      <c r="B35" s="10" t="s">
        <v>485</v>
      </c>
      <c r="C35" s="58">
        <v>0</v>
      </c>
      <c r="D35" s="58">
        <v>0</v>
      </c>
      <c r="E35" s="58">
        <v>0</v>
      </c>
      <c r="F35" s="422">
        <f t="shared" si="0"/>
        <v>0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</row>
    <row r="36" spans="1:20" ht="15.75">
      <c r="A36" s="395" t="s">
        <v>476</v>
      </c>
      <c r="B36" s="10" t="s">
        <v>487</v>
      </c>
      <c r="C36" s="58">
        <v>0</v>
      </c>
      <c r="D36" s="58">
        <v>0</v>
      </c>
      <c r="E36" s="58">
        <v>0</v>
      </c>
      <c r="F36" s="422">
        <f t="shared" si="0"/>
        <v>0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</row>
    <row r="37" spans="1:20" s="130" customFormat="1" ht="15.75">
      <c r="A37" s="399" t="s">
        <v>478</v>
      </c>
      <c r="B37" s="448" t="s">
        <v>1320</v>
      </c>
      <c r="C37" s="425">
        <f>SUM(C32:C36)</f>
        <v>0</v>
      </c>
      <c r="D37" s="425">
        <f>SUM(D32:D36)</f>
        <v>0</v>
      </c>
      <c r="E37" s="425">
        <f>SUM(E32:E36)</f>
        <v>0</v>
      </c>
      <c r="F37" s="426">
        <f t="shared" si="0"/>
        <v>0</v>
      </c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</row>
  </sheetData>
  <sheetProtection selectLockedCells="1" selectUnlockedCells="1"/>
  <printOptions/>
  <pageMargins left="0.19652777777777777" right="0.1965277777777777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&amp;CÖnkormányzat összesen - támogatások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workbookViewId="0" topLeftCell="F26">
      <selection activeCell="A4" sqref="A4"/>
    </sheetView>
  </sheetViews>
  <sheetFormatPr defaultColWidth="9.140625" defaultRowHeight="12.75"/>
  <cols>
    <col min="1" max="1" width="4.7109375" style="84" customWidth="1"/>
    <col min="2" max="2" width="65.7109375" style="145" customWidth="1"/>
    <col min="3" max="4" width="12.7109375" style="83" customWidth="1"/>
    <col min="5" max="10" width="12.7109375" style="119" customWidth="1"/>
    <col min="11" max="11" width="14.7109375" style="119" customWidth="1"/>
    <col min="12" max="16384" width="9.140625" style="108" customWidth="1"/>
  </cols>
  <sheetData>
    <row r="1" spans="3:11" ht="15.75">
      <c r="C1" s="83">
        <v>452025</v>
      </c>
      <c r="D1" s="83">
        <v>551414</v>
      </c>
      <c r="E1" s="119">
        <v>751153</v>
      </c>
      <c r="F1" s="119">
        <v>751845</v>
      </c>
      <c r="G1" s="119">
        <v>751878</v>
      </c>
      <c r="H1" s="119">
        <v>801115</v>
      </c>
      <c r="I1" s="119">
        <v>801214</v>
      </c>
      <c r="J1" s="119">
        <v>921815</v>
      </c>
      <c r="K1" s="119" t="s">
        <v>188</v>
      </c>
    </row>
    <row r="2" spans="1:24" ht="15.75">
      <c r="A2" s="84" t="s">
        <v>3</v>
      </c>
      <c r="B2" s="10" t="s">
        <v>524</v>
      </c>
      <c r="C2" s="434">
        <f>14430+1132+5000+24387+10152-31</f>
        <v>55070</v>
      </c>
      <c r="D2" s="434">
        <v>0</v>
      </c>
      <c r="E2" s="434"/>
      <c r="F2" s="434"/>
      <c r="G2" s="434"/>
      <c r="H2" s="434"/>
      <c r="I2" s="434">
        <v>5242</v>
      </c>
      <c r="J2" s="434">
        <v>4958</v>
      </c>
      <c r="K2" s="434">
        <f>SUM(C2:J2)</f>
        <v>65270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15.75">
      <c r="A3" s="84" t="s">
        <v>7</v>
      </c>
      <c r="B3" s="10" t="s">
        <v>525</v>
      </c>
      <c r="C3" s="434"/>
      <c r="D3" s="434"/>
      <c r="E3" s="434"/>
      <c r="F3" s="434"/>
      <c r="G3" s="434"/>
      <c r="H3" s="434"/>
      <c r="I3" s="434"/>
      <c r="J3" s="434"/>
      <c r="K3" s="434">
        <f>SUM(C3:I3)</f>
        <v>0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5.75">
      <c r="A4" s="84" t="s">
        <v>9</v>
      </c>
      <c r="B4" s="10" t="s">
        <v>526</v>
      </c>
      <c r="C4" s="434"/>
      <c r="D4" s="434"/>
      <c r="E4" s="434"/>
      <c r="F4" s="434"/>
      <c r="G4" s="434"/>
      <c r="H4" s="434"/>
      <c r="I4" s="434"/>
      <c r="J4" s="434"/>
      <c r="K4" s="434">
        <f>SUM(C4:I4)</f>
        <v>0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5.75">
      <c r="A5" s="84" t="s">
        <v>11</v>
      </c>
      <c r="B5" s="10" t="s">
        <v>527</v>
      </c>
      <c r="C5" s="119"/>
      <c r="D5" s="119"/>
      <c r="K5" s="434">
        <f>SUM(C5:I5)</f>
        <v>0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15.75">
      <c r="A6" s="84" t="s">
        <v>14</v>
      </c>
      <c r="B6" s="10" t="s">
        <v>528</v>
      </c>
      <c r="C6" s="119"/>
      <c r="D6" s="119"/>
      <c r="K6" s="434">
        <f>SUM(C6:I6)</f>
        <v>0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s="130" customFormat="1" ht="15.75" customHeight="1">
      <c r="A7" s="91" t="s">
        <v>16</v>
      </c>
      <c r="B7" s="149" t="s">
        <v>529</v>
      </c>
      <c r="C7" s="449">
        <f>SUM(C2:C6)</f>
        <v>55070</v>
      </c>
      <c r="D7" s="449">
        <f>SUM(D2:D6)</f>
        <v>0</v>
      </c>
      <c r="E7" s="449">
        <f>SUM(E2:E6)</f>
        <v>0</v>
      </c>
      <c r="F7" s="449">
        <f>SUM(F2:F6)</f>
        <v>0</v>
      </c>
      <c r="G7" s="449">
        <f>SUM(G2:G6)</f>
        <v>0</v>
      </c>
      <c r="H7" s="449">
        <v>0</v>
      </c>
      <c r="I7" s="449">
        <f>SUM(I2:I6)</f>
        <v>5242</v>
      </c>
      <c r="J7" s="449">
        <f>SUM(J2:J6)</f>
        <v>4958</v>
      </c>
      <c r="K7" s="449">
        <f>SUM(C7:I7:J7)</f>
        <v>65270</v>
      </c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1:24" ht="15.75">
      <c r="A8" s="84" t="s">
        <v>48</v>
      </c>
      <c r="B8" s="10" t="s">
        <v>530</v>
      </c>
      <c r="C8" s="119"/>
      <c r="D8" s="119"/>
      <c r="F8" s="119">
        <v>2180</v>
      </c>
      <c r="K8" s="434">
        <f aca="true" t="shared" si="0" ref="K8:K33">SUM(C8:I8)</f>
        <v>2180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4" ht="15.75">
      <c r="A9" s="84" t="s">
        <v>20</v>
      </c>
      <c r="B9" s="10" t="s">
        <v>531</v>
      </c>
      <c r="C9" s="119">
        <f>2500+5000+24000+5000</f>
        <v>36500</v>
      </c>
      <c r="D9" s="119"/>
      <c r="E9" s="434">
        <f>105898</f>
        <v>105898</v>
      </c>
      <c r="F9" s="434">
        <v>93150</v>
      </c>
      <c r="G9" s="434"/>
      <c r="H9" s="434">
        <v>1296</v>
      </c>
      <c r="I9" s="434">
        <v>360000</v>
      </c>
      <c r="J9" s="434"/>
      <c r="K9" s="434">
        <f t="shared" si="0"/>
        <v>596844</v>
      </c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1:24" ht="15.75">
      <c r="A10" s="84" t="s">
        <v>22</v>
      </c>
      <c r="B10" s="10" t="s">
        <v>532</v>
      </c>
      <c r="C10" s="119"/>
      <c r="D10" s="119"/>
      <c r="E10" s="119">
        <v>500</v>
      </c>
      <c r="K10" s="434">
        <f t="shared" si="0"/>
        <v>500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</row>
    <row r="11" spans="1:24" ht="15.75">
      <c r="A11" s="84" t="s">
        <v>24</v>
      </c>
      <c r="B11" s="10" t="s">
        <v>533</v>
      </c>
      <c r="C11" s="439"/>
      <c r="D11" s="439"/>
      <c r="E11" s="439"/>
      <c r="F11" s="119">
        <v>4000</v>
      </c>
      <c r="G11" s="119">
        <v>2000</v>
      </c>
      <c r="I11" s="439"/>
      <c r="J11" s="439"/>
      <c r="K11" s="434">
        <f t="shared" si="0"/>
        <v>6000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.75">
      <c r="A12" s="84" t="s">
        <v>26</v>
      </c>
      <c r="B12" s="10" t="s">
        <v>534</v>
      </c>
      <c r="C12" s="31"/>
      <c r="D12" s="31"/>
      <c r="E12" s="31">
        <f>1310+903+420</f>
        <v>2633</v>
      </c>
      <c r="F12" s="31"/>
      <c r="G12" s="31"/>
      <c r="H12" s="31"/>
      <c r="I12" s="31"/>
      <c r="J12" s="31"/>
      <c r="K12" s="434">
        <f t="shared" si="0"/>
        <v>2633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84" t="s">
        <v>28</v>
      </c>
      <c r="B13" s="10" t="s">
        <v>535</v>
      </c>
      <c r="C13" s="119"/>
      <c r="D13" s="119"/>
      <c r="K13" s="434">
        <f t="shared" si="0"/>
        <v>0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</row>
    <row r="14" spans="1:24" s="130" customFormat="1" ht="15.75">
      <c r="A14" s="91" t="s">
        <v>30</v>
      </c>
      <c r="B14" s="149" t="s">
        <v>536</v>
      </c>
      <c r="C14" s="120">
        <f aca="true" t="shared" si="1" ref="C14:I14">SUM(C8:C13)</f>
        <v>36500</v>
      </c>
      <c r="D14" s="120">
        <f t="shared" si="1"/>
        <v>0</v>
      </c>
      <c r="E14" s="120">
        <f t="shared" si="1"/>
        <v>109031</v>
      </c>
      <c r="F14" s="120">
        <f t="shared" si="1"/>
        <v>99330</v>
      </c>
      <c r="G14" s="120">
        <f t="shared" si="1"/>
        <v>2000</v>
      </c>
      <c r="H14" s="120">
        <f t="shared" si="1"/>
        <v>1296</v>
      </c>
      <c r="I14" s="120">
        <f t="shared" si="1"/>
        <v>360000</v>
      </c>
      <c r="J14" s="120">
        <v>0</v>
      </c>
      <c r="K14" s="449">
        <f t="shared" si="0"/>
        <v>608157</v>
      </c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</row>
    <row r="15" spans="1:24" ht="15.75">
      <c r="A15" s="84" t="s">
        <v>32</v>
      </c>
      <c r="B15" s="10" t="s">
        <v>530</v>
      </c>
      <c r="C15" s="434"/>
      <c r="D15" s="434"/>
      <c r="E15" s="434"/>
      <c r="F15" s="434"/>
      <c r="G15" s="434"/>
      <c r="H15" s="434"/>
      <c r="I15" s="434"/>
      <c r="J15" s="434"/>
      <c r="K15" s="434">
        <f t="shared" si="0"/>
        <v>0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ht="15.75">
      <c r="A16" s="84" t="s">
        <v>57</v>
      </c>
      <c r="B16" s="10" t="s">
        <v>1321</v>
      </c>
      <c r="C16" s="119"/>
      <c r="D16" s="119"/>
      <c r="K16" s="434">
        <f t="shared" si="0"/>
        <v>0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ht="15.75">
      <c r="A17" s="84" t="s">
        <v>59</v>
      </c>
      <c r="B17" s="10" t="s">
        <v>1322</v>
      </c>
      <c r="C17" s="434"/>
      <c r="D17" s="434"/>
      <c r="E17" s="434"/>
      <c r="F17" s="434"/>
      <c r="G17" s="434"/>
      <c r="H17" s="434"/>
      <c r="I17" s="434"/>
      <c r="J17" s="434"/>
      <c r="K17" s="434">
        <f t="shared" si="0"/>
        <v>0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</row>
    <row r="18" spans="1:24" ht="15.75">
      <c r="A18" s="84" t="s">
        <v>61</v>
      </c>
      <c r="B18" s="10" t="s">
        <v>533</v>
      </c>
      <c r="C18" s="119"/>
      <c r="D18" s="119"/>
      <c r="K18" s="434">
        <f t="shared" si="0"/>
        <v>0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</row>
    <row r="19" spans="1:24" ht="15.75">
      <c r="A19" s="84" t="s">
        <v>63</v>
      </c>
      <c r="B19" s="10" t="s">
        <v>1323</v>
      </c>
      <c r="C19" s="433"/>
      <c r="D19" s="433"/>
      <c r="E19" s="433"/>
      <c r="F19" s="433"/>
      <c r="G19" s="433"/>
      <c r="H19" s="433"/>
      <c r="I19" s="433"/>
      <c r="J19" s="433"/>
      <c r="K19" s="434">
        <f t="shared" si="0"/>
        <v>0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</row>
    <row r="20" spans="1:24" ht="15.75">
      <c r="A20" s="84" t="s">
        <v>65</v>
      </c>
      <c r="B20" s="10" t="s">
        <v>1324</v>
      </c>
      <c r="C20" s="433"/>
      <c r="D20" s="433"/>
      <c r="E20" s="433"/>
      <c r="F20" s="433"/>
      <c r="G20" s="433"/>
      <c r="H20" s="433"/>
      <c r="I20" s="433"/>
      <c r="J20" s="433"/>
      <c r="K20" s="434">
        <f t="shared" si="0"/>
        <v>0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</row>
    <row r="21" spans="1:24" ht="15.75">
      <c r="A21" s="84" t="s">
        <v>67</v>
      </c>
      <c r="B21" s="10" t="s">
        <v>1325</v>
      </c>
      <c r="C21" s="433"/>
      <c r="D21" s="433"/>
      <c r="E21" s="433"/>
      <c r="F21" s="433"/>
      <c r="G21" s="433"/>
      <c r="H21" s="433"/>
      <c r="I21" s="433"/>
      <c r="J21" s="433"/>
      <c r="K21" s="434">
        <f t="shared" si="0"/>
        <v>0</v>
      </c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</row>
    <row r="22" spans="1:24" s="130" customFormat="1" ht="15.75">
      <c r="A22" s="91" t="s">
        <v>69</v>
      </c>
      <c r="B22" s="149" t="s">
        <v>1326</v>
      </c>
      <c r="C22" s="450">
        <f>SUM(C15:C21)</f>
        <v>0</v>
      </c>
      <c r="D22" s="450">
        <f>SUM(D15:D21)</f>
        <v>0</v>
      </c>
      <c r="E22" s="450">
        <f>SUM(E15:E21)</f>
        <v>0</v>
      </c>
      <c r="F22" s="450">
        <f>SUM(F15:F21)</f>
        <v>0</v>
      </c>
      <c r="G22" s="450">
        <f>SUM(G15:G21)</f>
        <v>0</v>
      </c>
      <c r="H22" s="450"/>
      <c r="I22" s="450">
        <f>SUM(I15:I21)</f>
        <v>0</v>
      </c>
      <c r="J22" s="450"/>
      <c r="K22" s="449">
        <f t="shared" si="0"/>
        <v>0</v>
      </c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</row>
    <row r="23" spans="1:24" ht="15.75">
      <c r="A23" s="84" t="s">
        <v>71</v>
      </c>
      <c r="B23" s="10" t="s">
        <v>537</v>
      </c>
      <c r="C23" s="119"/>
      <c r="D23" s="119"/>
      <c r="E23" s="119">
        <v>0</v>
      </c>
      <c r="K23" s="434">
        <f t="shared" si="0"/>
        <v>0</v>
      </c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1:24" s="130" customFormat="1" ht="15.75">
      <c r="A24" s="91" t="s">
        <v>73</v>
      </c>
      <c r="B24" s="149" t="s">
        <v>1327</v>
      </c>
      <c r="C24" s="449">
        <f>C23</f>
        <v>0</v>
      </c>
      <c r="D24" s="449">
        <f>D23</f>
        <v>0</v>
      </c>
      <c r="E24" s="449">
        <f>E23</f>
        <v>0</v>
      </c>
      <c r="F24" s="449">
        <f>F23</f>
        <v>0</v>
      </c>
      <c r="G24" s="449">
        <f>G23</f>
        <v>0</v>
      </c>
      <c r="H24" s="449"/>
      <c r="I24" s="449">
        <f>I23</f>
        <v>0</v>
      </c>
      <c r="J24" s="449"/>
      <c r="K24" s="449">
        <f t="shared" si="0"/>
        <v>0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</row>
    <row r="25" spans="1:24" ht="15.75">
      <c r="A25" s="84" t="s">
        <v>75</v>
      </c>
      <c r="B25" s="10" t="s">
        <v>1328</v>
      </c>
      <c r="C25" s="119"/>
      <c r="D25" s="119"/>
      <c r="K25" s="434">
        <f t="shared" si="0"/>
        <v>0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</row>
    <row r="26" spans="1:24" s="130" customFormat="1" ht="15.75">
      <c r="A26" s="91" t="s">
        <v>77</v>
      </c>
      <c r="B26" s="149" t="s">
        <v>1329</v>
      </c>
      <c r="C26" s="450">
        <f>C25</f>
        <v>0</v>
      </c>
      <c r="D26" s="450">
        <f>D25</f>
        <v>0</v>
      </c>
      <c r="E26" s="450">
        <f>E25</f>
        <v>0</v>
      </c>
      <c r="F26" s="450">
        <f>F25</f>
        <v>0</v>
      </c>
      <c r="G26" s="450">
        <f>G25</f>
        <v>0</v>
      </c>
      <c r="H26" s="450"/>
      <c r="I26" s="450">
        <f>I25</f>
        <v>0</v>
      </c>
      <c r="J26" s="450"/>
      <c r="K26" s="449">
        <f t="shared" si="0"/>
        <v>0</v>
      </c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s="130" customFormat="1" ht="15.75">
      <c r="A27" s="91" t="s">
        <v>79</v>
      </c>
      <c r="B27" s="149" t="s">
        <v>1330</v>
      </c>
      <c r="C27" s="120"/>
      <c r="D27" s="120"/>
      <c r="E27" s="120"/>
      <c r="F27" s="120"/>
      <c r="G27" s="120"/>
      <c r="H27" s="120"/>
      <c r="I27" s="120"/>
      <c r="J27" s="120"/>
      <c r="K27" s="434">
        <f t="shared" si="0"/>
        <v>0</v>
      </c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</row>
    <row r="28" spans="1:24" ht="15.75">
      <c r="A28" s="84" t="s">
        <v>81</v>
      </c>
      <c r="B28" s="10" t="s">
        <v>539</v>
      </c>
      <c r="C28" s="119"/>
      <c r="D28" s="119"/>
      <c r="K28" s="434">
        <f t="shared" si="0"/>
        <v>0</v>
      </c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</row>
    <row r="29" spans="1:24" ht="15.75">
      <c r="A29" s="84" t="s">
        <v>83</v>
      </c>
      <c r="B29" s="10" t="s">
        <v>1331</v>
      </c>
      <c r="C29" s="119"/>
      <c r="D29" s="119"/>
      <c r="K29" s="434">
        <f t="shared" si="0"/>
        <v>0</v>
      </c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1:24" ht="15.75">
      <c r="A30" s="84" t="s">
        <v>85</v>
      </c>
      <c r="B30" s="10" t="s">
        <v>1332</v>
      </c>
      <c r="C30" s="119"/>
      <c r="D30" s="119"/>
      <c r="K30" s="434">
        <f t="shared" si="0"/>
        <v>0</v>
      </c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24" ht="15.75">
      <c r="A31" s="84" t="s">
        <v>87</v>
      </c>
      <c r="B31" s="10" t="s">
        <v>1333</v>
      </c>
      <c r="C31" s="439"/>
      <c r="D31" s="439"/>
      <c r="E31" s="439"/>
      <c r="F31" s="439"/>
      <c r="G31" s="439"/>
      <c r="H31" s="439"/>
      <c r="I31" s="439"/>
      <c r="J31" s="439"/>
      <c r="K31" s="434">
        <f t="shared" si="0"/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.75">
      <c r="A32" s="84" t="s">
        <v>89</v>
      </c>
      <c r="B32" s="10" t="s">
        <v>540</v>
      </c>
      <c r="C32" s="119"/>
      <c r="D32" s="119"/>
      <c r="K32" s="434">
        <f t="shared" si="0"/>
        <v>0</v>
      </c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</row>
    <row r="33" spans="1:24" s="130" customFormat="1" ht="15.75">
      <c r="A33" s="91" t="s">
        <v>91</v>
      </c>
      <c r="B33" s="149" t="s">
        <v>1334</v>
      </c>
      <c r="C33" s="120">
        <f>SUM(C28:C32)</f>
        <v>0</v>
      </c>
      <c r="D33" s="120">
        <f>SUM(D28:D32)</f>
        <v>0</v>
      </c>
      <c r="E33" s="120">
        <f>SUM(E28:E32)</f>
        <v>0</v>
      </c>
      <c r="F33" s="120">
        <f>SUM(F28:F32)</f>
        <v>0</v>
      </c>
      <c r="G33" s="120">
        <f>SUM(G28:G32)</f>
        <v>0</v>
      </c>
      <c r="H33" s="120"/>
      <c r="I33" s="120">
        <f>SUM(I28:I32)</f>
        <v>0</v>
      </c>
      <c r="J33" s="120"/>
      <c r="K33" s="449">
        <f t="shared" si="0"/>
        <v>0</v>
      </c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</row>
    <row r="34" spans="1:24" s="130" customFormat="1" ht="15.75">
      <c r="A34" s="91" t="s">
        <v>93</v>
      </c>
      <c r="B34" s="149" t="s">
        <v>1335</v>
      </c>
      <c r="C34" s="120">
        <f>+C14+C22+C24+C26+C27+C33+C7</f>
        <v>91570</v>
      </c>
      <c r="D34" s="120">
        <f>+D14+D22+D24+D26+D27+D33+D7</f>
        <v>0</v>
      </c>
      <c r="E34" s="120">
        <f>+E14+E22+E24+E26+E27+E33+E7</f>
        <v>109031</v>
      </c>
      <c r="F34" s="120">
        <f>+F14+F22+F24+F26+F27+F33+F7</f>
        <v>99330</v>
      </c>
      <c r="G34" s="120">
        <f>+G14+G22+G24+G26+G27+G33+G7</f>
        <v>2000</v>
      </c>
      <c r="H34" s="120">
        <v>1296</v>
      </c>
      <c r="I34" s="120">
        <f>+I14+I22+I24+I26+I27+I33+I7</f>
        <v>365242</v>
      </c>
      <c r="J34" s="120">
        <f>+J7</f>
        <v>4958</v>
      </c>
      <c r="K34" s="449">
        <f>SUM(C34:J34)</f>
        <v>673427</v>
      </c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</row>
    <row r="35" spans="1:24" ht="15.75">
      <c r="A35" s="84" t="s">
        <v>474</v>
      </c>
      <c r="B35" s="10" t="s">
        <v>543</v>
      </c>
      <c r="C35" s="119"/>
      <c r="D35" s="119"/>
      <c r="K35" s="434">
        <f>SUM(C35:I35)</f>
        <v>0</v>
      </c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  <row r="36" spans="1:24" ht="15.75">
      <c r="A36" s="84" t="s">
        <v>476</v>
      </c>
      <c r="B36" s="10" t="s">
        <v>544</v>
      </c>
      <c r="C36" s="119"/>
      <c r="D36" s="119"/>
      <c r="K36" s="434">
        <f>SUM(C36:I36)</f>
        <v>0</v>
      </c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1:24" ht="15.75">
      <c r="A37" s="84" t="s">
        <v>478</v>
      </c>
      <c r="B37" s="10" t="s">
        <v>545</v>
      </c>
      <c r="C37" s="119"/>
      <c r="D37" s="119"/>
      <c r="K37" s="434">
        <f>SUM(C37:I37)</f>
        <v>0</v>
      </c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1:11" ht="15.75">
      <c r="A38" s="84" t="s">
        <v>480</v>
      </c>
      <c r="B38" s="10" t="s">
        <v>546</v>
      </c>
      <c r="K38" s="434">
        <f>SUM(C38:I38)</f>
        <v>0</v>
      </c>
    </row>
    <row r="39" spans="1:11" s="130" customFormat="1" ht="15.75">
      <c r="A39" s="91" t="s">
        <v>482</v>
      </c>
      <c r="B39" s="149" t="s">
        <v>1336</v>
      </c>
      <c r="C39" s="109">
        <f>SUM(C35:C38)</f>
        <v>0</v>
      </c>
      <c r="D39" s="109">
        <f>SUM(D35:D38)</f>
        <v>0</v>
      </c>
      <c r="E39" s="109">
        <f>SUM(E35:E38)</f>
        <v>0</v>
      </c>
      <c r="F39" s="109">
        <f>SUM(F35:F38)</f>
        <v>0</v>
      </c>
      <c r="G39" s="109">
        <f>SUM(G35:G38)</f>
        <v>0</v>
      </c>
      <c r="H39" s="109"/>
      <c r="I39" s="109">
        <f>SUM(I35:I38)</f>
        <v>0</v>
      </c>
      <c r="J39" s="109"/>
      <c r="K39" s="449">
        <f>SUM(C39:I39)</f>
        <v>0</v>
      </c>
    </row>
    <row r="40" spans="1:11" s="130" customFormat="1" ht="15.75">
      <c r="A40" s="91" t="s">
        <v>484</v>
      </c>
      <c r="B40" s="149" t="s">
        <v>1337</v>
      </c>
      <c r="C40" s="109">
        <f aca="true" t="shared" si="2" ref="C40:J40">+C34+C39</f>
        <v>91570</v>
      </c>
      <c r="D40" s="109">
        <f t="shared" si="2"/>
        <v>0</v>
      </c>
      <c r="E40" s="109">
        <f t="shared" si="2"/>
        <v>109031</v>
      </c>
      <c r="F40" s="109">
        <f t="shared" si="2"/>
        <v>99330</v>
      </c>
      <c r="G40" s="109">
        <f t="shared" si="2"/>
        <v>2000</v>
      </c>
      <c r="H40" s="109">
        <f t="shared" si="2"/>
        <v>1296</v>
      </c>
      <c r="I40" s="109">
        <f t="shared" si="2"/>
        <v>365242</v>
      </c>
      <c r="J40" s="109">
        <f t="shared" si="2"/>
        <v>4958</v>
      </c>
      <c r="K40" s="449">
        <f>SUM(C40:J40)</f>
        <v>673427</v>
      </c>
    </row>
    <row r="41" spans="1:11" ht="15.75">
      <c r="A41" s="91" t="s">
        <v>486</v>
      </c>
      <c r="B41" s="451" t="s">
        <v>1338</v>
      </c>
      <c r="E41" s="120">
        <v>1500</v>
      </c>
      <c r="K41" s="449">
        <f>SUM(C41:J41)</f>
        <v>1500</v>
      </c>
    </row>
    <row r="42" spans="1:11" ht="15.75">
      <c r="A42" s="91" t="s">
        <v>488</v>
      </c>
      <c r="B42" s="451" t="s">
        <v>1339</v>
      </c>
      <c r="C42" s="109">
        <f aca="true" t="shared" si="3" ref="C42:K42">+C40+C41</f>
        <v>91570</v>
      </c>
      <c r="D42" s="109">
        <f t="shared" si="3"/>
        <v>0</v>
      </c>
      <c r="E42" s="120">
        <f t="shared" si="3"/>
        <v>110531</v>
      </c>
      <c r="F42" s="120">
        <f t="shared" si="3"/>
        <v>99330</v>
      </c>
      <c r="G42" s="120">
        <f t="shared" si="3"/>
        <v>2000</v>
      </c>
      <c r="H42" s="120">
        <f t="shared" si="3"/>
        <v>1296</v>
      </c>
      <c r="I42" s="120">
        <f t="shared" si="3"/>
        <v>365242</v>
      </c>
      <c r="J42" s="120">
        <f t="shared" si="3"/>
        <v>4958</v>
      </c>
      <c r="K42" s="449">
        <f t="shared" si="3"/>
        <v>674927</v>
      </c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&amp;CÖnkormányzat összesen - felhalmozási kiadások és pénzügyi befektetések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D6" sqref="D6"/>
    </sheetView>
  </sheetViews>
  <sheetFormatPr defaultColWidth="9.140625" defaultRowHeight="12.75"/>
  <cols>
    <col min="1" max="1" width="4.7109375" style="39" customWidth="1"/>
    <col min="2" max="2" width="68.7109375" style="7" customWidth="1"/>
    <col min="3" max="3" width="16.421875" style="40" customWidth="1"/>
    <col min="4" max="4" width="17.00390625" style="41" customWidth="1"/>
    <col min="5" max="5" width="12.8515625" style="7" customWidth="1"/>
    <col min="6" max="16384" width="9.140625" style="7" customWidth="1"/>
  </cols>
  <sheetData>
    <row r="1" ht="15.75">
      <c r="E1" s="42" t="s">
        <v>137</v>
      </c>
    </row>
    <row r="3" spans="2:3" ht="15.75">
      <c r="B3" s="23" t="e">
        <f>tartalom!#REF!</f>
        <v>#REF!</v>
      </c>
      <c r="C3" s="43"/>
    </row>
    <row r="4" spans="2:3" ht="15.75">
      <c r="B4" s="23" t="e">
        <f>tartalom!#REF!</f>
        <v>#REF!</v>
      </c>
      <c r="C4" s="43"/>
    </row>
    <row r="5" spans="2:5" ht="15.75">
      <c r="B5" s="23"/>
      <c r="C5" s="43"/>
      <c r="D5" s="41" t="s">
        <v>110</v>
      </c>
      <c r="E5" s="8" t="s">
        <v>37</v>
      </c>
    </row>
    <row r="6" spans="3:5" ht="25.5">
      <c r="C6" s="27" t="s">
        <v>111</v>
      </c>
      <c r="D6" s="50" t="s">
        <v>138</v>
      </c>
      <c r="E6" s="51" t="s">
        <v>139</v>
      </c>
    </row>
    <row r="7" spans="1:5" ht="15.75">
      <c r="A7" s="39" t="s">
        <v>3</v>
      </c>
      <c r="B7" s="7" t="s">
        <v>140</v>
      </c>
      <c r="C7" s="40">
        <v>100</v>
      </c>
      <c r="D7" s="41">
        <v>100</v>
      </c>
      <c r="E7" s="40">
        <v>86</v>
      </c>
    </row>
    <row r="8" spans="1:5" ht="15.75">
      <c r="A8" s="39" t="s">
        <v>7</v>
      </c>
      <c r="B8" s="7" t="s">
        <v>141</v>
      </c>
      <c r="C8" s="40">
        <v>550</v>
      </c>
      <c r="D8" s="41">
        <v>550</v>
      </c>
      <c r="E8" s="40">
        <v>910</v>
      </c>
    </row>
    <row r="9" spans="1:5" ht="15.75">
      <c r="A9" s="39" t="s">
        <v>9</v>
      </c>
      <c r="B9" s="7" t="s">
        <v>142</v>
      </c>
      <c r="C9" s="40">
        <v>100</v>
      </c>
      <c r="D9" s="41">
        <v>100</v>
      </c>
      <c r="E9" s="40">
        <v>108</v>
      </c>
    </row>
    <row r="10" spans="1:5" ht="15.75">
      <c r="A10" s="39" t="s">
        <v>11</v>
      </c>
      <c r="B10" s="7" t="s">
        <v>143</v>
      </c>
      <c r="C10" s="40">
        <v>60000</v>
      </c>
      <c r="D10" s="41">
        <v>116800</v>
      </c>
      <c r="E10" s="40">
        <v>131652</v>
      </c>
    </row>
    <row r="11" spans="1:5" ht="15.75">
      <c r="A11" s="39" t="s">
        <v>14</v>
      </c>
      <c r="B11" s="7" t="s">
        <v>144</v>
      </c>
      <c r="C11" s="40">
        <v>0</v>
      </c>
      <c r="D11" s="41" t="s">
        <v>116</v>
      </c>
      <c r="E11" s="40">
        <v>0</v>
      </c>
    </row>
    <row r="12" spans="1:5" ht="15.75">
      <c r="A12" s="48" t="s">
        <v>16</v>
      </c>
      <c r="B12" s="23" t="s">
        <v>145</v>
      </c>
      <c r="C12" s="43">
        <v>60750</v>
      </c>
      <c r="D12" s="52">
        <v>117550</v>
      </c>
      <c r="E12" s="43">
        <v>132756</v>
      </c>
    </row>
    <row r="13" spans="1:5" ht="15.75">
      <c r="A13" s="39" t="s">
        <v>48</v>
      </c>
      <c r="B13" s="7" t="s">
        <v>146</v>
      </c>
      <c r="C13" s="40">
        <v>600</v>
      </c>
      <c r="D13" s="41">
        <v>600</v>
      </c>
      <c r="E13" s="40">
        <v>454</v>
      </c>
    </row>
    <row r="14" spans="1:5" ht="15.75">
      <c r="A14" s="39" t="s">
        <v>20</v>
      </c>
      <c r="B14" s="7" t="s">
        <v>147</v>
      </c>
      <c r="C14" s="40">
        <v>15600</v>
      </c>
      <c r="D14" s="41">
        <v>15600</v>
      </c>
      <c r="E14" s="40">
        <v>14274</v>
      </c>
    </row>
    <row r="15" spans="1:5" ht="15.75">
      <c r="A15" s="39" t="s">
        <v>22</v>
      </c>
      <c r="B15" s="7" t="s">
        <v>148</v>
      </c>
      <c r="C15" s="40">
        <v>19417</v>
      </c>
      <c r="D15" s="41">
        <v>-548</v>
      </c>
      <c r="E15" s="40">
        <v>3894</v>
      </c>
    </row>
    <row r="16" spans="1:5" ht="15.75">
      <c r="A16" s="39" t="s">
        <v>24</v>
      </c>
      <c r="B16" s="7" t="s">
        <v>149</v>
      </c>
      <c r="C16" s="40">
        <v>0</v>
      </c>
      <c r="D16" s="41">
        <v>46744</v>
      </c>
      <c r="E16" s="40">
        <v>39873</v>
      </c>
    </row>
    <row r="17" spans="1:5" ht="15.75">
      <c r="A17" s="39" t="s">
        <v>26</v>
      </c>
      <c r="B17" s="7" t="s">
        <v>150</v>
      </c>
      <c r="C17" s="40">
        <v>17000</v>
      </c>
      <c r="D17" s="41">
        <v>18274</v>
      </c>
      <c r="E17" s="40">
        <v>14458</v>
      </c>
    </row>
    <row r="18" spans="1:5" ht="15.75">
      <c r="A18" s="39" t="s">
        <v>28</v>
      </c>
      <c r="B18" s="7" t="s">
        <v>151</v>
      </c>
      <c r="C18" s="40">
        <v>200</v>
      </c>
      <c r="D18" s="41">
        <v>200</v>
      </c>
      <c r="E18" s="40">
        <v>26</v>
      </c>
    </row>
    <row r="19" spans="1:5" ht="15.75">
      <c r="A19" s="39" t="s">
        <v>30</v>
      </c>
      <c r="B19" s="7" t="s">
        <v>152</v>
      </c>
      <c r="C19" s="40">
        <v>0</v>
      </c>
      <c r="D19" s="41" t="s">
        <v>116</v>
      </c>
      <c r="E19" s="40">
        <v>0</v>
      </c>
    </row>
    <row r="20" spans="1:5" ht="15.75">
      <c r="A20" s="48" t="s">
        <v>32</v>
      </c>
      <c r="B20" s="23" t="s">
        <v>153</v>
      </c>
      <c r="C20" s="43">
        <v>52217</v>
      </c>
      <c r="D20" s="52">
        <v>80270</v>
      </c>
      <c r="E20" s="43">
        <v>72979</v>
      </c>
    </row>
    <row r="21" spans="1:5" ht="15.75">
      <c r="A21" s="39" t="s">
        <v>57</v>
      </c>
      <c r="B21" s="7" t="s">
        <v>51</v>
      </c>
      <c r="C21" s="40">
        <v>0</v>
      </c>
      <c r="D21" s="41" t="s">
        <v>116</v>
      </c>
      <c r="E21" s="40">
        <v>0</v>
      </c>
    </row>
    <row r="22" spans="1:5" ht="15.75">
      <c r="A22" s="39" t="s">
        <v>59</v>
      </c>
      <c r="B22" s="7" t="s">
        <v>52</v>
      </c>
      <c r="C22" s="40">
        <v>100</v>
      </c>
      <c r="D22" s="41">
        <v>100</v>
      </c>
      <c r="E22" s="40">
        <v>75</v>
      </c>
    </row>
    <row r="23" spans="1:5" ht="15.75">
      <c r="A23" s="48" t="s">
        <v>61</v>
      </c>
      <c r="B23" s="53" t="s">
        <v>154</v>
      </c>
      <c r="C23" s="54">
        <v>113667</v>
      </c>
      <c r="D23" s="52">
        <v>198520</v>
      </c>
      <c r="E23" s="43">
        <v>206264</v>
      </c>
    </row>
    <row r="24" spans="1:5" ht="15.75">
      <c r="A24" s="39" t="s">
        <v>63</v>
      </c>
      <c r="B24" s="7" t="s">
        <v>155</v>
      </c>
      <c r="C24" s="40">
        <v>35687</v>
      </c>
      <c r="D24" s="41" t="s">
        <v>116</v>
      </c>
      <c r="E24" s="40">
        <v>0</v>
      </c>
    </row>
    <row r="25" spans="1:5" ht="15.75">
      <c r="A25" s="39" t="s">
        <v>65</v>
      </c>
      <c r="B25" s="7" t="s">
        <v>156</v>
      </c>
      <c r="C25" s="40">
        <v>92704</v>
      </c>
      <c r="D25" s="41">
        <v>53951</v>
      </c>
      <c r="E25" s="40">
        <v>67651</v>
      </c>
    </row>
    <row r="26" spans="1:5" ht="15.75">
      <c r="A26" s="48" t="s">
        <v>67</v>
      </c>
      <c r="B26" s="23" t="s">
        <v>157</v>
      </c>
      <c r="C26" s="43">
        <v>128391</v>
      </c>
      <c r="D26" s="52">
        <v>53951</v>
      </c>
      <c r="E26" s="43">
        <v>67651</v>
      </c>
    </row>
    <row r="27" spans="1:5" ht="15.75">
      <c r="A27" s="39" t="s">
        <v>69</v>
      </c>
      <c r="B27" s="7" t="s">
        <v>158</v>
      </c>
      <c r="C27" s="40">
        <v>0</v>
      </c>
      <c r="D27" s="41">
        <v>12023</v>
      </c>
      <c r="E27" s="40">
        <v>4552</v>
      </c>
    </row>
    <row r="28" spans="1:5" ht="31.5">
      <c r="A28" s="39" t="s">
        <v>71</v>
      </c>
      <c r="B28" s="5" t="s">
        <v>159</v>
      </c>
      <c r="C28" s="18">
        <v>0</v>
      </c>
      <c r="D28" s="41">
        <v>40181</v>
      </c>
      <c r="E28" s="40">
        <v>31582</v>
      </c>
    </row>
    <row r="29" spans="1:5" ht="63">
      <c r="A29" s="39" t="s">
        <v>73</v>
      </c>
      <c r="B29" s="5" t="s">
        <v>160</v>
      </c>
      <c r="C29" s="18">
        <v>0</v>
      </c>
      <c r="D29" s="41" t="s">
        <v>116</v>
      </c>
      <c r="E29" s="40">
        <v>0</v>
      </c>
    </row>
    <row r="30" spans="1:5" ht="15.75">
      <c r="A30" s="39" t="s">
        <v>75</v>
      </c>
      <c r="B30" s="7" t="s">
        <v>161</v>
      </c>
      <c r="C30" s="40">
        <v>0</v>
      </c>
      <c r="D30" s="41">
        <v>10000</v>
      </c>
      <c r="E30" s="40">
        <v>0</v>
      </c>
    </row>
    <row r="31" spans="1:5" ht="31.5">
      <c r="A31" s="48" t="s">
        <v>77</v>
      </c>
      <c r="B31" s="33" t="s">
        <v>162</v>
      </c>
      <c r="C31" s="55">
        <v>0</v>
      </c>
      <c r="D31" s="52">
        <v>50181</v>
      </c>
      <c r="E31" s="43">
        <v>31582</v>
      </c>
    </row>
    <row r="32" spans="1:5" ht="15.75">
      <c r="A32" s="39" t="s">
        <v>79</v>
      </c>
      <c r="B32" s="7" t="s">
        <v>163</v>
      </c>
      <c r="C32" s="40">
        <v>378</v>
      </c>
      <c r="D32" s="41">
        <v>378</v>
      </c>
      <c r="E32" s="40">
        <v>212</v>
      </c>
    </row>
    <row r="33" spans="1:5" ht="15.75">
      <c r="A33" s="39" t="s">
        <v>81</v>
      </c>
      <c r="B33" s="7" t="s">
        <v>164</v>
      </c>
      <c r="C33" s="40">
        <v>3447</v>
      </c>
      <c r="D33" s="41">
        <v>4221</v>
      </c>
      <c r="E33" s="40">
        <v>5954</v>
      </c>
    </row>
    <row r="34" spans="1:5" ht="15.75">
      <c r="A34" s="48" t="s">
        <v>83</v>
      </c>
      <c r="B34" s="23" t="s">
        <v>165</v>
      </c>
      <c r="C34" s="43">
        <v>3825</v>
      </c>
      <c r="D34" s="52">
        <v>4599</v>
      </c>
      <c r="E34" s="43">
        <v>6166</v>
      </c>
    </row>
    <row r="35" spans="1:5" s="23" customFormat="1" ht="15.75">
      <c r="A35" s="39" t="s">
        <v>85</v>
      </c>
      <c r="B35" s="7" t="s">
        <v>166</v>
      </c>
      <c r="C35" s="40">
        <v>0</v>
      </c>
      <c r="D35" s="41" t="s">
        <v>116</v>
      </c>
      <c r="E35" s="40">
        <v>0</v>
      </c>
    </row>
    <row r="36" spans="1:5" ht="15.75">
      <c r="A36" s="39" t="s">
        <v>87</v>
      </c>
      <c r="B36" s="7" t="s">
        <v>167</v>
      </c>
      <c r="C36" s="40">
        <v>0</v>
      </c>
      <c r="D36" s="41" t="s">
        <v>116</v>
      </c>
      <c r="E36" s="40">
        <v>0</v>
      </c>
    </row>
    <row r="37" spans="1:5" ht="15.75">
      <c r="A37" s="39" t="s">
        <v>89</v>
      </c>
      <c r="B37" s="7" t="s">
        <v>168</v>
      </c>
      <c r="C37" s="40">
        <v>0</v>
      </c>
      <c r="D37" s="41">
        <v>252</v>
      </c>
      <c r="E37" s="40">
        <v>252</v>
      </c>
    </row>
    <row r="38" spans="1:5" ht="31.5">
      <c r="A38" s="48" t="s">
        <v>91</v>
      </c>
      <c r="B38" s="33" t="s">
        <v>169</v>
      </c>
      <c r="C38" s="55">
        <v>132216</v>
      </c>
      <c r="D38" s="52">
        <v>121006</v>
      </c>
      <c r="E38" s="43">
        <v>110203</v>
      </c>
    </row>
    <row r="40" spans="1:5" ht="15.75">
      <c r="A40" s="39" t="s">
        <v>3</v>
      </c>
      <c r="B40" s="7" t="s">
        <v>170</v>
      </c>
      <c r="C40" s="40">
        <v>0</v>
      </c>
      <c r="D40" s="41">
        <v>4052</v>
      </c>
      <c r="E40" s="7">
        <v>4052</v>
      </c>
    </row>
    <row r="41" spans="1:5" ht="15.75">
      <c r="A41" s="39" t="s">
        <v>7</v>
      </c>
      <c r="B41" s="7" t="s">
        <v>171</v>
      </c>
      <c r="C41" s="40">
        <v>0</v>
      </c>
      <c r="D41" s="41" t="s">
        <v>116</v>
      </c>
      <c r="E41" s="7">
        <v>0</v>
      </c>
    </row>
    <row r="42" spans="1:5" ht="15.75">
      <c r="A42" s="39" t="s">
        <v>9</v>
      </c>
      <c r="B42" s="7" t="s">
        <v>172</v>
      </c>
      <c r="C42" s="40">
        <v>0</v>
      </c>
      <c r="D42" s="41">
        <v>3937</v>
      </c>
      <c r="E42" s="7">
        <v>487</v>
      </c>
    </row>
    <row r="43" spans="1:5" ht="15.75">
      <c r="A43" s="39" t="s">
        <v>11</v>
      </c>
      <c r="B43" s="7" t="s">
        <v>173</v>
      </c>
      <c r="C43" s="40">
        <v>0</v>
      </c>
      <c r="D43" s="41">
        <v>3534</v>
      </c>
      <c r="E43" s="7">
        <v>13</v>
      </c>
    </row>
    <row r="44" spans="1:5" ht="15.75">
      <c r="A44" s="39" t="s">
        <v>14</v>
      </c>
      <c r="B44" s="7" t="s">
        <v>174</v>
      </c>
      <c r="C44" s="18">
        <v>0</v>
      </c>
      <c r="D44" s="41">
        <v>13</v>
      </c>
      <c r="E44" s="23">
        <v>4552</v>
      </c>
    </row>
    <row r="45" spans="1:4" ht="15.75">
      <c r="A45" s="39" t="s">
        <v>16</v>
      </c>
      <c r="B45" s="7" t="s">
        <v>175</v>
      </c>
      <c r="C45" s="18">
        <v>0</v>
      </c>
      <c r="D45" s="41">
        <v>487</v>
      </c>
    </row>
    <row r="46" spans="2:4" ht="15.75">
      <c r="B46" s="23" t="s">
        <v>176</v>
      </c>
      <c r="C46" s="43">
        <v>0</v>
      </c>
      <c r="D46" s="52">
        <v>12023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workbookViewId="0" topLeftCell="A7">
      <selection activeCell="A4" sqref="A4"/>
    </sheetView>
  </sheetViews>
  <sheetFormatPr defaultColWidth="9.140625" defaultRowHeight="12.75"/>
  <cols>
    <col min="1" max="1" width="4.7109375" style="84" customWidth="1"/>
    <col min="2" max="2" width="65.140625" style="145" customWidth="1"/>
    <col min="3" max="3" width="12.7109375" style="83" customWidth="1"/>
    <col min="4" max="5" width="12.7109375" style="119" customWidth="1"/>
    <col min="6" max="6" width="0" style="108" hidden="1" customWidth="1"/>
    <col min="7" max="16384" width="9.140625" style="108" customWidth="1"/>
  </cols>
  <sheetData>
    <row r="1" spans="3:6" ht="15.75">
      <c r="C1" s="83">
        <v>751153</v>
      </c>
      <c r="F1" s="108" t="s">
        <v>188</v>
      </c>
    </row>
    <row r="2" spans="1:21" ht="15.75">
      <c r="A2" s="84" t="s">
        <v>3</v>
      </c>
      <c r="B2" s="145" t="s">
        <v>992</v>
      </c>
      <c r="C2" s="119"/>
      <c r="F2" s="452">
        <f>SUM(C2:E2)</f>
        <v>0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5.75">
      <c r="A3" s="84" t="s">
        <v>7</v>
      </c>
      <c r="B3" s="145" t="s">
        <v>996</v>
      </c>
      <c r="C3" s="119"/>
      <c r="F3" s="452">
        <f>SUM(C3:E3)</f>
        <v>0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s="130" customFormat="1" ht="15.75">
      <c r="A4" s="91" t="s">
        <v>9</v>
      </c>
      <c r="B4" s="92" t="s">
        <v>1340</v>
      </c>
      <c r="C4" s="34">
        <f>SUM(C2:C3)</f>
        <v>0</v>
      </c>
      <c r="D4" s="34">
        <f>SUM(D2:D3)</f>
        <v>0</v>
      </c>
      <c r="E4" s="34">
        <f>SUM(E2:E3)</f>
        <v>0</v>
      </c>
      <c r="F4" s="452">
        <f>SUM(C4:E4)</f>
        <v>0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5" spans="1:21" ht="15.75">
      <c r="A5" s="84" t="s">
        <v>11</v>
      </c>
      <c r="B5" s="145" t="s">
        <v>993</v>
      </c>
      <c r="C5" s="119"/>
      <c r="F5" s="452">
        <f>SUM(C5:E5)</f>
        <v>0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ht="15.75">
      <c r="A6" s="84" t="s">
        <v>14</v>
      </c>
      <c r="B6" s="145" t="s">
        <v>997</v>
      </c>
      <c r="C6" s="119">
        <v>1500</v>
      </c>
      <c r="D6" s="119">
        <v>0</v>
      </c>
      <c r="E6" s="119">
        <v>0</v>
      </c>
      <c r="F6" s="452">
        <f>C6</f>
        <v>1500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s="130" customFormat="1" ht="15.75">
      <c r="A7" s="91" t="s">
        <v>16</v>
      </c>
      <c r="B7" s="92" t="s">
        <v>1341</v>
      </c>
      <c r="C7" s="34">
        <f>SUM(C5:C6)</f>
        <v>1500</v>
      </c>
      <c r="D7" s="34">
        <f>SUM(D5:D6)</f>
        <v>0</v>
      </c>
      <c r="E7" s="34">
        <f>SUM(E5:E6)</f>
        <v>0</v>
      </c>
      <c r="F7" s="452">
        <f>C7</f>
        <v>1500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</row>
    <row r="8" spans="1:21" ht="15.75">
      <c r="A8" s="84" t="s">
        <v>48</v>
      </c>
      <c r="B8" s="145" t="s">
        <v>994</v>
      </c>
      <c r="C8" s="119"/>
      <c r="F8" s="452">
        <f>SUM(C8:E8)</f>
        <v>0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31.5">
      <c r="A9" s="84" t="s">
        <v>20</v>
      </c>
      <c r="B9" s="145" t="s">
        <v>998</v>
      </c>
      <c r="C9" s="119"/>
      <c r="F9" s="452">
        <f>SUM(C9:E9)</f>
        <v>0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s="130" customFormat="1" ht="31.5">
      <c r="A10" s="91" t="s">
        <v>22</v>
      </c>
      <c r="B10" s="92" t="s">
        <v>1342</v>
      </c>
      <c r="C10" s="34">
        <f>SUM(C8:C9)</f>
        <v>0</v>
      </c>
      <c r="D10" s="34">
        <f>SUM(D8:D9)</f>
        <v>0</v>
      </c>
      <c r="E10" s="34">
        <f>SUM(E8:E9)</f>
        <v>0</v>
      </c>
      <c r="F10" s="452">
        <f>SUM(C10:E10)</f>
        <v>0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</row>
    <row r="11" spans="1:21" s="130" customFormat="1" ht="15.75">
      <c r="A11" s="91" t="s">
        <v>24</v>
      </c>
      <c r="B11" s="92" t="s">
        <v>1343</v>
      </c>
      <c r="C11" s="34">
        <f>+C4+C7+C10</f>
        <v>1500</v>
      </c>
      <c r="D11" s="34">
        <f>+D4+D7+D10</f>
        <v>0</v>
      </c>
      <c r="E11" s="34">
        <f>+E4+E7+E10</f>
        <v>0</v>
      </c>
      <c r="F11" s="452">
        <f>C11</f>
        <v>1500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1" ht="15.75">
      <c r="A12" s="84" t="s">
        <v>26</v>
      </c>
      <c r="B12" s="145" t="s">
        <v>1344</v>
      </c>
      <c r="C12" s="119">
        <v>0</v>
      </c>
      <c r="D12" s="119">
        <v>0</v>
      </c>
      <c r="E12" s="119">
        <v>0</v>
      </c>
      <c r="F12" s="452">
        <f aca="true" t="shared" si="0" ref="F12:F43">SUM(C12:E12)</f>
        <v>0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s="457" customFormat="1" ht="15.75">
      <c r="A13" s="453" t="s">
        <v>28</v>
      </c>
      <c r="B13" s="454" t="s">
        <v>599</v>
      </c>
      <c r="C13" s="455"/>
      <c r="D13" s="455"/>
      <c r="E13" s="455"/>
      <c r="F13" s="452">
        <f t="shared" si="0"/>
        <v>0</v>
      </c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</row>
    <row r="14" spans="1:21" ht="15.75">
      <c r="A14" s="84" t="s">
        <v>30</v>
      </c>
      <c r="B14" s="145" t="s">
        <v>1345</v>
      </c>
      <c r="C14" s="119">
        <v>0</v>
      </c>
      <c r="D14" s="119">
        <v>0</v>
      </c>
      <c r="E14" s="119">
        <v>0</v>
      </c>
      <c r="F14" s="452">
        <f t="shared" si="0"/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1" ht="15.75">
      <c r="A15" s="84" t="s">
        <v>32</v>
      </c>
      <c r="B15" s="145" t="s">
        <v>1063</v>
      </c>
      <c r="C15" s="119">
        <v>0</v>
      </c>
      <c r="D15" s="119">
        <v>0</v>
      </c>
      <c r="E15" s="119">
        <v>0</v>
      </c>
      <c r="F15" s="452">
        <f t="shared" si="0"/>
        <v>0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1:21" s="130" customFormat="1" ht="15.75">
      <c r="A16" s="91" t="s">
        <v>57</v>
      </c>
      <c r="B16" s="92" t="s">
        <v>1346</v>
      </c>
      <c r="C16" s="34">
        <f>SUM(C12:C15)</f>
        <v>0</v>
      </c>
      <c r="D16" s="34">
        <f>SUM(D12:D15)</f>
        <v>0</v>
      </c>
      <c r="E16" s="34">
        <f>SUM(E12:E15)</f>
        <v>0</v>
      </c>
      <c r="F16" s="452">
        <f t="shared" si="0"/>
        <v>0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s="457" customFormat="1" ht="31.5">
      <c r="A17" s="453" t="s">
        <v>59</v>
      </c>
      <c r="B17" s="454" t="s">
        <v>999</v>
      </c>
      <c r="C17" s="455"/>
      <c r="D17" s="455"/>
      <c r="E17" s="455"/>
      <c r="F17" s="452">
        <f t="shared" si="0"/>
        <v>0</v>
      </c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</row>
    <row r="18" spans="1:21" ht="31.5">
      <c r="A18" s="84" t="s">
        <v>61</v>
      </c>
      <c r="B18" s="145" t="s">
        <v>1347</v>
      </c>
      <c r="C18" s="119">
        <v>0</v>
      </c>
      <c r="D18" s="119">
        <v>0</v>
      </c>
      <c r="E18" s="119">
        <v>0</v>
      </c>
      <c r="F18" s="452">
        <f t="shared" si="0"/>
        <v>0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21" ht="15.75">
      <c r="A19" s="84" t="s">
        <v>63</v>
      </c>
      <c r="B19" s="145" t="s">
        <v>1000</v>
      </c>
      <c r="C19" s="119">
        <v>0</v>
      </c>
      <c r="D19" s="119">
        <v>0</v>
      </c>
      <c r="E19" s="119">
        <v>0</v>
      </c>
      <c r="F19" s="452">
        <f t="shared" si="0"/>
        <v>0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1:21" ht="15.75">
      <c r="A20" s="84" t="s">
        <v>65</v>
      </c>
      <c r="B20" s="145" t="s">
        <v>995</v>
      </c>
      <c r="C20" s="119">
        <v>0</v>
      </c>
      <c r="D20" s="119">
        <v>0</v>
      </c>
      <c r="E20" s="119">
        <v>0</v>
      </c>
      <c r="F20" s="452">
        <f t="shared" si="0"/>
        <v>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1:21" ht="31.5">
      <c r="A21" s="84" t="s">
        <v>67</v>
      </c>
      <c r="B21" s="145" t="s">
        <v>1348</v>
      </c>
      <c r="C21" s="119">
        <v>0</v>
      </c>
      <c r="D21" s="119">
        <v>0</v>
      </c>
      <c r="E21" s="119">
        <v>0</v>
      </c>
      <c r="F21" s="452">
        <f t="shared" si="0"/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 ht="15.75">
      <c r="A22" s="84" t="s">
        <v>69</v>
      </c>
      <c r="B22" s="145" t="s">
        <v>1349</v>
      </c>
      <c r="C22" s="119">
        <v>0</v>
      </c>
      <c r="D22" s="119">
        <v>0</v>
      </c>
      <c r="E22" s="119">
        <v>0</v>
      </c>
      <c r="F22" s="452">
        <f t="shared" si="0"/>
        <v>0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1" ht="15.75">
      <c r="A23" s="84" t="s">
        <v>71</v>
      </c>
      <c r="B23" s="145" t="s">
        <v>1350</v>
      </c>
      <c r="C23" s="119">
        <v>0</v>
      </c>
      <c r="D23" s="119">
        <v>0</v>
      </c>
      <c r="E23" s="119">
        <v>0</v>
      </c>
      <c r="F23" s="452">
        <f t="shared" si="0"/>
        <v>0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21" ht="15.75">
      <c r="A24" s="84" t="s">
        <v>73</v>
      </c>
      <c r="B24" s="145" t="s">
        <v>1351</v>
      </c>
      <c r="C24" s="119">
        <v>0</v>
      </c>
      <c r="D24" s="119">
        <v>0</v>
      </c>
      <c r="E24" s="119">
        <v>0</v>
      </c>
      <c r="F24" s="452">
        <f t="shared" si="0"/>
        <v>0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21" ht="15.75">
      <c r="A25" s="84" t="s">
        <v>75</v>
      </c>
      <c r="B25" s="145" t="s">
        <v>1352</v>
      </c>
      <c r="C25" s="119">
        <v>0</v>
      </c>
      <c r="D25" s="119">
        <v>0</v>
      </c>
      <c r="E25" s="119">
        <v>0</v>
      </c>
      <c r="F25" s="452">
        <f t="shared" si="0"/>
        <v>0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1" ht="15.75">
      <c r="A26" s="84" t="s">
        <v>77</v>
      </c>
      <c r="B26" s="145" t="s">
        <v>1353</v>
      </c>
      <c r="C26" s="119">
        <v>0</v>
      </c>
      <c r="D26" s="119">
        <v>0</v>
      </c>
      <c r="E26" s="119">
        <v>0</v>
      </c>
      <c r="F26" s="452">
        <f t="shared" si="0"/>
        <v>0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1:21" s="130" customFormat="1" ht="15.75">
      <c r="A27" s="91" t="s">
        <v>79</v>
      </c>
      <c r="B27" s="92" t="s">
        <v>1354</v>
      </c>
      <c r="C27" s="34">
        <f>SUM(C17:C26)</f>
        <v>0</v>
      </c>
      <c r="D27" s="34">
        <f>SUM(D17:D26)</f>
        <v>0</v>
      </c>
      <c r="E27" s="34">
        <f>SUM(E17:E26)</f>
        <v>0</v>
      </c>
      <c r="F27" s="452">
        <f t="shared" si="0"/>
        <v>0</v>
      </c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</row>
    <row r="28" spans="1:21" ht="15.75">
      <c r="A28" s="84" t="s">
        <v>81</v>
      </c>
      <c r="B28" s="145" t="s">
        <v>1355</v>
      </c>
      <c r="C28" s="119">
        <v>0</v>
      </c>
      <c r="D28" s="119">
        <v>0</v>
      </c>
      <c r="E28" s="119">
        <v>0</v>
      </c>
      <c r="F28" s="452">
        <f t="shared" si="0"/>
        <v>0</v>
      </c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1:21" ht="15.75">
      <c r="A29" s="84" t="s">
        <v>83</v>
      </c>
      <c r="B29" s="145" t="s">
        <v>1356</v>
      </c>
      <c r="C29" s="119">
        <v>0</v>
      </c>
      <c r="D29" s="119">
        <v>0</v>
      </c>
      <c r="E29" s="119">
        <v>0</v>
      </c>
      <c r="F29" s="452">
        <f t="shared" si="0"/>
        <v>0</v>
      </c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1:21" ht="15.75">
      <c r="A30" s="84" t="s">
        <v>85</v>
      </c>
      <c r="B30" s="145" t="s">
        <v>1357</v>
      </c>
      <c r="C30" s="119">
        <v>0</v>
      </c>
      <c r="D30" s="119">
        <v>0</v>
      </c>
      <c r="E30" s="119">
        <v>0</v>
      </c>
      <c r="F30" s="452">
        <f t="shared" si="0"/>
        <v>0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21" ht="15.75">
      <c r="A31" s="84" t="s">
        <v>87</v>
      </c>
      <c r="B31" s="145" t="s">
        <v>1358</v>
      </c>
      <c r="C31" s="119">
        <v>0</v>
      </c>
      <c r="D31" s="119">
        <v>0</v>
      </c>
      <c r="E31" s="119">
        <v>0</v>
      </c>
      <c r="F31" s="452">
        <f t="shared" si="0"/>
        <v>0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1:21" ht="15.75">
      <c r="A32" s="84" t="s">
        <v>89</v>
      </c>
      <c r="B32" s="145" t="s">
        <v>1359</v>
      </c>
      <c r="C32" s="119">
        <v>0</v>
      </c>
      <c r="D32" s="119">
        <v>0</v>
      </c>
      <c r="E32" s="119">
        <v>0</v>
      </c>
      <c r="F32" s="452">
        <f t="shared" si="0"/>
        <v>0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1:21" s="130" customFormat="1" ht="15.75">
      <c r="A33" s="91" t="s">
        <v>91</v>
      </c>
      <c r="B33" s="92" t="s">
        <v>1360</v>
      </c>
      <c r="C33" s="34">
        <f>SUM(C28:C32)</f>
        <v>0</v>
      </c>
      <c r="D33" s="34">
        <f>SUM(D28:D32)</f>
        <v>0</v>
      </c>
      <c r="E33" s="34">
        <f>SUM(E28:E32)</f>
        <v>0</v>
      </c>
      <c r="F33" s="452">
        <f t="shared" si="0"/>
        <v>0</v>
      </c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</row>
    <row r="34" spans="1:21" s="130" customFormat="1" ht="15.75">
      <c r="A34" s="91" t="s">
        <v>93</v>
      </c>
      <c r="B34" s="92" t="s">
        <v>1361</v>
      </c>
      <c r="C34" s="34">
        <f>+C27+C33</f>
        <v>0</v>
      </c>
      <c r="D34" s="34">
        <f>+D27+D33</f>
        <v>0</v>
      </c>
      <c r="E34" s="34">
        <f>+E27+E33</f>
        <v>0</v>
      </c>
      <c r="F34" s="452">
        <f t="shared" si="0"/>
        <v>0</v>
      </c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</row>
    <row r="35" spans="1:21" ht="31.5">
      <c r="A35" s="84" t="s">
        <v>474</v>
      </c>
      <c r="B35" s="145" t="s">
        <v>1362</v>
      </c>
      <c r="C35" s="119">
        <v>0</v>
      </c>
      <c r="D35" s="119">
        <v>0</v>
      </c>
      <c r="E35" s="119">
        <v>0</v>
      </c>
      <c r="F35" s="452">
        <f t="shared" si="0"/>
        <v>0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:21" ht="31.5">
      <c r="A36" s="84" t="s">
        <v>476</v>
      </c>
      <c r="B36" s="145" t="s">
        <v>1363</v>
      </c>
      <c r="C36" s="119">
        <v>0</v>
      </c>
      <c r="D36" s="119">
        <v>0</v>
      </c>
      <c r="E36" s="119">
        <v>0</v>
      </c>
      <c r="F36" s="452">
        <f t="shared" si="0"/>
        <v>0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1:21" ht="31.5">
      <c r="A37" s="84" t="s">
        <v>478</v>
      </c>
      <c r="B37" s="145" t="s">
        <v>1364</v>
      </c>
      <c r="C37" s="119">
        <v>0</v>
      </c>
      <c r="D37" s="119">
        <v>0</v>
      </c>
      <c r="E37" s="119">
        <v>0</v>
      </c>
      <c r="F37" s="452">
        <f t="shared" si="0"/>
        <v>0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1:21" ht="31.5">
      <c r="A38" s="84" t="s">
        <v>480</v>
      </c>
      <c r="B38" s="145" t="s">
        <v>1365</v>
      </c>
      <c r="C38" s="119">
        <v>0</v>
      </c>
      <c r="D38" s="119">
        <v>0</v>
      </c>
      <c r="E38" s="119">
        <v>0</v>
      </c>
      <c r="F38" s="452">
        <f t="shared" si="0"/>
        <v>0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1:21" ht="31.5">
      <c r="A39" s="84" t="s">
        <v>482</v>
      </c>
      <c r="B39" s="145" t="s">
        <v>1366</v>
      </c>
      <c r="C39" s="434">
        <v>0</v>
      </c>
      <c r="D39" s="434">
        <v>0</v>
      </c>
      <c r="E39" s="434">
        <v>0</v>
      </c>
      <c r="F39" s="452">
        <f t="shared" si="0"/>
        <v>0</v>
      </c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ht="31.5">
      <c r="A40" s="84" t="s">
        <v>484</v>
      </c>
      <c r="B40" s="145" t="s">
        <v>1367</v>
      </c>
      <c r="C40" s="119">
        <v>0</v>
      </c>
      <c r="D40" s="119">
        <v>0</v>
      </c>
      <c r="E40" s="119">
        <v>0</v>
      </c>
      <c r="F40" s="452">
        <f t="shared" si="0"/>
        <v>0</v>
      </c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1:21" s="130" customFormat="1" ht="31.5">
      <c r="A41" s="91" t="s">
        <v>486</v>
      </c>
      <c r="B41" s="92" t="s">
        <v>1368</v>
      </c>
      <c r="C41" s="34">
        <f>SUM(C35:C40)</f>
        <v>0</v>
      </c>
      <c r="D41" s="34">
        <f>SUM(D35:D40)</f>
        <v>0</v>
      </c>
      <c r="E41" s="34">
        <f>SUM(E35:E40)</f>
        <v>0</v>
      </c>
      <c r="F41" s="452">
        <f t="shared" si="0"/>
        <v>0</v>
      </c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</row>
    <row r="42" spans="1:21" ht="31.5">
      <c r="A42" s="84" t="s">
        <v>488</v>
      </c>
      <c r="B42" s="145" t="s">
        <v>1369</v>
      </c>
      <c r="C42" s="119">
        <v>0</v>
      </c>
      <c r="D42" s="119">
        <v>0</v>
      </c>
      <c r="E42" s="119">
        <v>0</v>
      </c>
      <c r="F42" s="452">
        <f t="shared" si="0"/>
        <v>0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spans="1:21" ht="31.5">
      <c r="A43" s="84" t="s">
        <v>693</v>
      </c>
      <c r="B43" s="145" t="s">
        <v>1370</v>
      </c>
      <c r="C43" s="119">
        <v>0</v>
      </c>
      <c r="D43" s="119">
        <v>0</v>
      </c>
      <c r="E43" s="119">
        <v>0</v>
      </c>
      <c r="F43" s="452">
        <f t="shared" si="0"/>
        <v>0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spans="1:21" ht="31.5">
      <c r="A44" s="84" t="s">
        <v>694</v>
      </c>
      <c r="B44" s="145" t="s">
        <v>1371</v>
      </c>
      <c r="C44" s="119">
        <v>0</v>
      </c>
      <c r="D44" s="119">
        <v>0</v>
      </c>
      <c r="E44" s="119">
        <v>0</v>
      </c>
      <c r="F44" s="452">
        <f aca="true" t="shared" si="1" ref="F44:F64">SUM(C44:E44)</f>
        <v>0</v>
      </c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1:21" ht="31.5">
      <c r="A45" s="84" t="s">
        <v>695</v>
      </c>
      <c r="B45" s="145" t="s">
        <v>1372</v>
      </c>
      <c r="C45" s="119">
        <v>0</v>
      </c>
      <c r="D45" s="119">
        <v>0</v>
      </c>
      <c r="E45" s="119">
        <v>0</v>
      </c>
      <c r="F45" s="452">
        <f t="shared" si="1"/>
        <v>0</v>
      </c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1:21" ht="31.5">
      <c r="A46" s="84" t="s">
        <v>696</v>
      </c>
      <c r="B46" s="145" t="s">
        <v>1373</v>
      </c>
      <c r="C46" s="434">
        <v>0</v>
      </c>
      <c r="D46" s="434">
        <v>0</v>
      </c>
      <c r="E46" s="434">
        <v>0</v>
      </c>
      <c r="F46" s="452">
        <f t="shared" si="1"/>
        <v>0</v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1" ht="31.5">
      <c r="A47" s="84" t="s">
        <v>697</v>
      </c>
      <c r="B47" s="145" t="s">
        <v>1374</v>
      </c>
      <c r="C47" s="119">
        <v>0</v>
      </c>
      <c r="D47" s="119">
        <v>0</v>
      </c>
      <c r="E47" s="119">
        <v>0</v>
      </c>
      <c r="F47" s="452">
        <f t="shared" si="1"/>
        <v>0</v>
      </c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spans="1:21" s="130" customFormat="1" ht="31.5">
      <c r="A48" s="91" t="s">
        <v>1095</v>
      </c>
      <c r="B48" s="92" t="s">
        <v>1375</v>
      </c>
      <c r="C48" s="437">
        <f>SUM(C42:C47)</f>
        <v>0</v>
      </c>
      <c r="D48" s="437">
        <f>SUM(D42:D47)</f>
        <v>0</v>
      </c>
      <c r="E48" s="437">
        <f>SUM(E42:E47)</f>
        <v>0</v>
      </c>
      <c r="F48" s="452">
        <f t="shared" si="1"/>
        <v>0</v>
      </c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s="130" customFormat="1" ht="31.5">
      <c r="A49" s="91" t="s">
        <v>1097</v>
      </c>
      <c r="B49" s="92" t="s">
        <v>1376</v>
      </c>
      <c r="C49" s="437">
        <f>+C41+C48</f>
        <v>0</v>
      </c>
      <c r="D49" s="437">
        <f>+D41+D48</f>
        <v>0</v>
      </c>
      <c r="E49" s="437">
        <f>+E41+E48</f>
        <v>0</v>
      </c>
      <c r="F49" s="452">
        <f t="shared" si="1"/>
        <v>0</v>
      </c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ht="31.5">
      <c r="A50" s="84" t="s">
        <v>1099</v>
      </c>
      <c r="B50" s="145" t="s">
        <v>1377</v>
      </c>
      <c r="C50" s="119">
        <v>0</v>
      </c>
      <c r="D50" s="119">
        <v>0</v>
      </c>
      <c r="E50" s="119">
        <v>0</v>
      </c>
      <c r="F50" s="452">
        <f t="shared" si="1"/>
        <v>0</v>
      </c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 spans="1:21" ht="15.75">
      <c r="A51" s="84" t="s">
        <v>1101</v>
      </c>
      <c r="B51" s="145" t="s">
        <v>1378</v>
      </c>
      <c r="C51" s="119">
        <v>0</v>
      </c>
      <c r="D51" s="119">
        <v>0</v>
      </c>
      <c r="E51" s="119">
        <v>0</v>
      </c>
      <c r="F51" s="452">
        <f t="shared" si="1"/>
        <v>0</v>
      </c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1:21" ht="31.5">
      <c r="A52" s="84" t="s">
        <v>1103</v>
      </c>
      <c r="B52" s="145" t="s">
        <v>1379</v>
      </c>
      <c r="C52" s="119">
        <v>0</v>
      </c>
      <c r="D52" s="119">
        <v>0</v>
      </c>
      <c r="E52" s="119">
        <v>0</v>
      </c>
      <c r="F52" s="452">
        <f t="shared" si="1"/>
        <v>0</v>
      </c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1:21" ht="15.75">
      <c r="A53" s="84" t="s">
        <v>1105</v>
      </c>
      <c r="B53" s="145" t="s">
        <v>1380</v>
      </c>
      <c r="C53" s="119">
        <v>0</v>
      </c>
      <c r="D53" s="119">
        <v>0</v>
      </c>
      <c r="E53" s="119">
        <v>0</v>
      </c>
      <c r="F53" s="452">
        <f t="shared" si="1"/>
        <v>0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 s="130" customFormat="1" ht="31.5">
      <c r="A54" s="91" t="s">
        <v>1107</v>
      </c>
      <c r="B54" s="92" t="s">
        <v>1381</v>
      </c>
      <c r="C54" s="34">
        <f>SUM(C50:C53)</f>
        <v>0</v>
      </c>
      <c r="D54" s="34">
        <f>SUM(D50:D53)</f>
        <v>0</v>
      </c>
      <c r="E54" s="34">
        <f>SUM(E50:E53)</f>
        <v>0</v>
      </c>
      <c r="F54" s="452">
        <f t="shared" si="1"/>
        <v>0</v>
      </c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</row>
    <row r="55" spans="1:21" ht="31.5">
      <c r="A55" s="84" t="s">
        <v>1109</v>
      </c>
      <c r="B55" s="145" t="s">
        <v>1382</v>
      </c>
      <c r="C55" s="119">
        <v>0</v>
      </c>
      <c r="D55" s="119">
        <v>0</v>
      </c>
      <c r="E55" s="119">
        <v>0</v>
      </c>
      <c r="F55" s="452">
        <f t="shared" si="1"/>
        <v>0</v>
      </c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1" ht="31.5">
      <c r="A56" s="84" t="s">
        <v>1111</v>
      </c>
      <c r="B56" s="145" t="s">
        <v>1383</v>
      </c>
      <c r="C56" s="119">
        <v>0</v>
      </c>
      <c r="D56" s="119">
        <v>0</v>
      </c>
      <c r="E56" s="119">
        <v>0</v>
      </c>
      <c r="F56" s="452">
        <f t="shared" si="1"/>
        <v>0</v>
      </c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 ht="31.5">
      <c r="A57" s="84" t="s">
        <v>1113</v>
      </c>
      <c r="B57" s="145" t="s">
        <v>1384</v>
      </c>
      <c r="C57" s="119">
        <v>0</v>
      </c>
      <c r="D57" s="119">
        <v>0</v>
      </c>
      <c r="E57" s="119">
        <v>0</v>
      </c>
      <c r="F57" s="452">
        <f t="shared" si="1"/>
        <v>0</v>
      </c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1:21" ht="15.75">
      <c r="A58" s="84" t="s">
        <v>1115</v>
      </c>
      <c r="B58" s="145" t="s">
        <v>1385</v>
      </c>
      <c r="C58" s="119">
        <v>0</v>
      </c>
      <c r="D58" s="119">
        <v>0</v>
      </c>
      <c r="E58" s="119">
        <v>0</v>
      </c>
      <c r="F58" s="452">
        <f t="shared" si="1"/>
        <v>0</v>
      </c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1:21" s="130" customFormat="1" ht="31.5">
      <c r="A59" s="91" t="s">
        <v>1117</v>
      </c>
      <c r="B59" s="92" t="s">
        <v>1386</v>
      </c>
      <c r="C59" s="437">
        <f>SUM(C55:C58)</f>
        <v>0</v>
      </c>
      <c r="D59" s="437">
        <f>SUM(D55:D58)</f>
        <v>0</v>
      </c>
      <c r="E59" s="437">
        <f>SUM(E55:E58)</f>
        <v>0</v>
      </c>
      <c r="F59" s="452">
        <f t="shared" si="1"/>
        <v>0</v>
      </c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s="130" customFormat="1" ht="31.5">
      <c r="A60" s="91" t="s">
        <v>1119</v>
      </c>
      <c r="B60" s="92" t="s">
        <v>1387</v>
      </c>
      <c r="C60" s="437">
        <f>+C54+C59</f>
        <v>0</v>
      </c>
      <c r="D60" s="437">
        <f>+D54+D59</f>
        <v>0</v>
      </c>
      <c r="E60" s="437">
        <f>+E54+E59</f>
        <v>0</v>
      </c>
      <c r="F60" s="452">
        <f t="shared" si="1"/>
        <v>0</v>
      </c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</row>
    <row r="61" spans="1:21" ht="15.75">
      <c r="A61" s="84" t="s">
        <v>1121</v>
      </c>
      <c r="B61" s="145" t="s">
        <v>1388</v>
      </c>
      <c r="C61" s="119">
        <v>0</v>
      </c>
      <c r="D61" s="119">
        <v>0</v>
      </c>
      <c r="E61" s="119">
        <v>0</v>
      </c>
      <c r="F61" s="452">
        <f t="shared" si="1"/>
        <v>0</v>
      </c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1:21" ht="15.75">
      <c r="A62" s="84" t="s">
        <v>1123</v>
      </c>
      <c r="B62" s="145" t="s">
        <v>1389</v>
      </c>
      <c r="C62" s="119">
        <v>0</v>
      </c>
      <c r="D62" s="119">
        <v>0</v>
      </c>
      <c r="E62" s="119">
        <v>0</v>
      </c>
      <c r="F62" s="452">
        <f t="shared" si="1"/>
        <v>0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1:21" ht="15.75">
      <c r="A63" s="84" t="s">
        <v>1125</v>
      </c>
      <c r="B63" s="145" t="s">
        <v>1390</v>
      </c>
      <c r="C63" s="119">
        <v>0</v>
      </c>
      <c r="D63" s="119">
        <v>0</v>
      </c>
      <c r="E63" s="119">
        <v>0</v>
      </c>
      <c r="F63" s="452">
        <f t="shared" si="1"/>
        <v>0</v>
      </c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 s="130" customFormat="1" ht="15.75">
      <c r="A64" s="91" t="s">
        <v>1127</v>
      </c>
      <c r="B64" s="92" t="s">
        <v>1391</v>
      </c>
      <c r="C64" s="34">
        <f>SUM(C61:C63)</f>
        <v>0</v>
      </c>
      <c r="D64" s="34">
        <f>SUM(D61:D63)</f>
        <v>0</v>
      </c>
      <c r="E64" s="34">
        <f>SUM(E61:E63)</f>
        <v>0</v>
      </c>
      <c r="F64" s="452">
        <f t="shared" si="1"/>
        <v>0</v>
      </c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  <headerFooter alignWithMargins="0">
    <oddFooter xml:space="preserve">&amp;CÖnkormányzat összesen -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9">
      <selection activeCell="A4" sqref="A4"/>
    </sheetView>
  </sheetViews>
  <sheetFormatPr defaultColWidth="9.140625" defaultRowHeight="12.75"/>
  <cols>
    <col min="1" max="1" width="4.00390625" style="56" customWidth="1"/>
    <col min="2" max="2" width="65.7109375" style="1" customWidth="1"/>
    <col min="3" max="6" width="13.7109375" style="1" customWidth="1"/>
    <col min="8" max="16384" width="9.140625" style="1" customWidth="1"/>
  </cols>
  <sheetData>
    <row r="1" spans="3:6" ht="15.75">
      <c r="C1" s="107">
        <v>853311</v>
      </c>
      <c r="D1" s="107">
        <v>853322</v>
      </c>
      <c r="E1" s="107">
        <v>853344</v>
      </c>
      <c r="F1" s="104" t="s">
        <v>188</v>
      </c>
    </row>
    <row r="2" spans="3:6" ht="15.75">
      <c r="C2" s="104" t="s">
        <v>1392</v>
      </c>
      <c r="D2" s="104"/>
      <c r="E2" s="104" t="s">
        <v>1393</v>
      </c>
      <c r="F2" s="104"/>
    </row>
    <row r="3" spans="1:6" ht="31.5">
      <c r="A3" s="56" t="s">
        <v>3</v>
      </c>
      <c r="B3" s="17" t="s">
        <v>443</v>
      </c>
      <c r="C3" s="119">
        <v>7700</v>
      </c>
      <c r="D3" s="119">
        <v>0</v>
      </c>
      <c r="E3" s="119">
        <v>0</v>
      </c>
      <c r="F3" s="119">
        <f aca="true" t="shared" si="0" ref="F3:F33">SUM(C3:E3)</f>
        <v>7700</v>
      </c>
    </row>
    <row r="4" spans="1:6" ht="31.5">
      <c r="A4" s="56" t="s">
        <v>7</v>
      </c>
      <c r="B4" s="17" t="s">
        <v>444</v>
      </c>
      <c r="C4" s="119">
        <v>70</v>
      </c>
      <c r="D4" s="119">
        <v>0</v>
      </c>
      <c r="E4" s="119">
        <v>0</v>
      </c>
      <c r="F4" s="119">
        <f t="shared" si="0"/>
        <v>70</v>
      </c>
    </row>
    <row r="5" spans="1:6" ht="15.75">
      <c r="A5" s="56" t="s">
        <v>9</v>
      </c>
      <c r="B5" s="17" t="s">
        <v>445</v>
      </c>
      <c r="C5" s="119">
        <v>230</v>
      </c>
      <c r="D5" s="119">
        <v>0</v>
      </c>
      <c r="E5" s="119">
        <v>0</v>
      </c>
      <c r="F5" s="119">
        <f t="shared" si="0"/>
        <v>230</v>
      </c>
    </row>
    <row r="6" spans="1:6" ht="15.75">
      <c r="A6" s="56" t="s">
        <v>11</v>
      </c>
      <c r="B6" s="17" t="s">
        <v>446</v>
      </c>
      <c r="C6" s="119">
        <v>310</v>
      </c>
      <c r="D6" s="119">
        <v>0</v>
      </c>
      <c r="E6" s="119">
        <v>0</v>
      </c>
      <c r="F6" s="119">
        <f t="shared" si="0"/>
        <v>310</v>
      </c>
    </row>
    <row r="7" spans="1:6" ht="15.75">
      <c r="A7" s="56" t="s">
        <v>14</v>
      </c>
      <c r="B7" s="17" t="s">
        <v>447</v>
      </c>
      <c r="C7" s="119">
        <v>2640</v>
      </c>
      <c r="D7" s="119">
        <v>0</v>
      </c>
      <c r="E7" s="119">
        <v>0</v>
      </c>
      <c r="F7" s="119">
        <f t="shared" si="0"/>
        <v>2640</v>
      </c>
    </row>
    <row r="8" spans="1:6" ht="31.5">
      <c r="A8" s="56" t="s">
        <v>16</v>
      </c>
      <c r="B8" s="17" t="s">
        <v>448</v>
      </c>
      <c r="C8" s="119">
        <v>0</v>
      </c>
      <c r="D8" s="119">
        <v>0</v>
      </c>
      <c r="E8" s="119">
        <v>0</v>
      </c>
      <c r="F8" s="119">
        <f t="shared" si="0"/>
        <v>0</v>
      </c>
    </row>
    <row r="9" spans="1:6" ht="15.75">
      <c r="A9" s="56" t="s">
        <v>48</v>
      </c>
      <c r="B9" s="1" t="s">
        <v>449</v>
      </c>
      <c r="C9" s="119">
        <v>1200</v>
      </c>
      <c r="D9" s="119">
        <v>0</v>
      </c>
      <c r="E9" s="119">
        <v>0</v>
      </c>
      <c r="F9" s="119">
        <f t="shared" si="0"/>
        <v>1200</v>
      </c>
    </row>
    <row r="10" spans="1:6" ht="15.75">
      <c r="A10" s="56" t="s">
        <v>20</v>
      </c>
      <c r="B10" s="1" t="s">
        <v>450</v>
      </c>
      <c r="C10" s="119"/>
      <c r="D10" s="119">
        <v>0</v>
      </c>
      <c r="E10" s="119">
        <v>0</v>
      </c>
      <c r="F10" s="119">
        <f t="shared" si="0"/>
        <v>0</v>
      </c>
    </row>
    <row r="11" spans="1:6" ht="15.75">
      <c r="A11" s="56" t="s">
        <v>22</v>
      </c>
      <c r="B11" s="1" t="s">
        <v>451</v>
      </c>
      <c r="C11" s="119">
        <v>700</v>
      </c>
      <c r="D11" s="119">
        <v>0</v>
      </c>
      <c r="E11" s="119">
        <v>0</v>
      </c>
      <c r="F11" s="119">
        <f t="shared" si="0"/>
        <v>700</v>
      </c>
    </row>
    <row r="12" spans="1:6" ht="15.75">
      <c r="A12" s="56" t="s">
        <v>24</v>
      </c>
      <c r="B12" s="1" t="s">
        <v>452</v>
      </c>
      <c r="C12" s="119">
        <v>5210</v>
      </c>
      <c r="D12" s="119">
        <v>0</v>
      </c>
      <c r="E12" s="119">
        <v>0</v>
      </c>
      <c r="F12" s="119">
        <f t="shared" si="0"/>
        <v>5210</v>
      </c>
    </row>
    <row r="13" spans="1:6" ht="15.75">
      <c r="A13" s="56" t="s">
        <v>26</v>
      </c>
      <c r="B13" s="17" t="s">
        <v>453</v>
      </c>
      <c r="C13" s="119">
        <v>0</v>
      </c>
      <c r="D13" s="119">
        <v>0</v>
      </c>
      <c r="E13" s="119">
        <v>400</v>
      </c>
      <c r="F13" s="119">
        <f t="shared" si="0"/>
        <v>400</v>
      </c>
    </row>
    <row r="14" spans="1:6" ht="15.75">
      <c r="A14" s="56" t="s">
        <v>28</v>
      </c>
      <c r="B14" s="1" t="s">
        <v>454</v>
      </c>
      <c r="C14" s="119">
        <v>0</v>
      </c>
      <c r="D14" s="119">
        <v>0</v>
      </c>
      <c r="E14" s="119">
        <v>100</v>
      </c>
      <c r="F14" s="119">
        <f t="shared" si="0"/>
        <v>100</v>
      </c>
    </row>
    <row r="15" spans="1:6" ht="15.75">
      <c r="A15" s="56" t="s">
        <v>30</v>
      </c>
      <c r="B15" s="1" t="s">
        <v>455</v>
      </c>
      <c r="C15" s="119">
        <v>0</v>
      </c>
      <c r="D15" s="119">
        <v>0</v>
      </c>
      <c r="E15" s="119">
        <v>0</v>
      </c>
      <c r="F15" s="119">
        <f t="shared" si="0"/>
        <v>0</v>
      </c>
    </row>
    <row r="16" spans="1:6" ht="31.5">
      <c r="A16" s="56" t="s">
        <v>32</v>
      </c>
      <c r="B16" s="17" t="s">
        <v>456</v>
      </c>
      <c r="C16" s="119">
        <v>0</v>
      </c>
      <c r="D16" s="119">
        <v>1000</v>
      </c>
      <c r="E16" s="119">
        <v>0</v>
      </c>
      <c r="F16" s="119">
        <f t="shared" si="0"/>
        <v>1000</v>
      </c>
    </row>
    <row r="17" spans="1:6" ht="31.5">
      <c r="A17" s="56" t="s">
        <v>57</v>
      </c>
      <c r="B17" s="17" t="s">
        <v>457</v>
      </c>
      <c r="C17" s="119">
        <v>0</v>
      </c>
      <c r="D17" s="119">
        <v>142</v>
      </c>
      <c r="E17" s="119">
        <v>0</v>
      </c>
      <c r="F17" s="119">
        <f t="shared" si="0"/>
        <v>142</v>
      </c>
    </row>
    <row r="18" spans="1:6" ht="15.75">
      <c r="A18" s="56" t="s">
        <v>59</v>
      </c>
      <c r="B18" s="1" t="s">
        <v>458</v>
      </c>
      <c r="C18" s="119">
        <v>0</v>
      </c>
      <c r="D18" s="119">
        <v>100</v>
      </c>
      <c r="E18" s="119">
        <v>0</v>
      </c>
      <c r="F18" s="119">
        <f t="shared" si="0"/>
        <v>100</v>
      </c>
    </row>
    <row r="19" spans="1:6" ht="15.75">
      <c r="A19" s="56" t="s">
        <v>61</v>
      </c>
      <c r="B19" s="1" t="s">
        <v>459</v>
      </c>
      <c r="C19" s="119">
        <v>0</v>
      </c>
      <c r="D19" s="119">
        <v>1000</v>
      </c>
      <c r="E19" s="119">
        <v>0</v>
      </c>
      <c r="F19" s="119">
        <f t="shared" si="0"/>
        <v>1000</v>
      </c>
    </row>
    <row r="20" spans="1:6" s="62" customFormat="1" ht="31.5">
      <c r="A20" s="76" t="s">
        <v>63</v>
      </c>
      <c r="B20" s="59" t="s">
        <v>1394</v>
      </c>
      <c r="C20" s="120">
        <f>SUM(C3:C19)</f>
        <v>18060</v>
      </c>
      <c r="D20" s="120">
        <f>SUM(D3:D19)</f>
        <v>2242</v>
      </c>
      <c r="E20" s="120">
        <f>SUM(E3:E19)</f>
        <v>500</v>
      </c>
      <c r="F20" s="120">
        <f t="shared" si="0"/>
        <v>20802</v>
      </c>
    </row>
    <row r="21" spans="1:6" ht="15.75">
      <c r="A21" s="56" t="s">
        <v>65</v>
      </c>
      <c r="B21" s="1" t="s">
        <v>461</v>
      </c>
      <c r="C21" s="119">
        <v>0</v>
      </c>
      <c r="D21" s="119">
        <v>0</v>
      </c>
      <c r="E21" s="119">
        <v>0</v>
      </c>
      <c r="F21" s="119">
        <f t="shared" si="0"/>
        <v>0</v>
      </c>
    </row>
    <row r="22" spans="1:6" ht="31.5">
      <c r="A22" s="56" t="s">
        <v>67</v>
      </c>
      <c r="B22" s="17" t="s">
        <v>462</v>
      </c>
      <c r="C22" s="119">
        <v>0</v>
      </c>
      <c r="D22" s="119">
        <v>0</v>
      </c>
      <c r="E22" s="119">
        <v>0</v>
      </c>
      <c r="F22" s="119">
        <f t="shared" si="0"/>
        <v>0</v>
      </c>
    </row>
    <row r="23" spans="1:6" ht="15.75">
      <c r="A23" s="56" t="s">
        <v>69</v>
      </c>
      <c r="B23" s="1" t="s">
        <v>463</v>
      </c>
      <c r="C23" s="119">
        <v>0</v>
      </c>
      <c r="D23" s="119">
        <v>0</v>
      </c>
      <c r="E23" s="119">
        <v>0</v>
      </c>
      <c r="F23" s="119">
        <f t="shared" si="0"/>
        <v>0</v>
      </c>
    </row>
    <row r="24" spans="1:6" ht="15.75">
      <c r="A24" s="56" t="s">
        <v>71</v>
      </c>
      <c r="B24" s="1" t="s">
        <v>464</v>
      </c>
      <c r="C24" s="119">
        <v>0</v>
      </c>
      <c r="D24" s="119">
        <v>0</v>
      </c>
      <c r="E24" s="119">
        <v>0</v>
      </c>
      <c r="F24" s="119">
        <f t="shared" si="0"/>
        <v>0</v>
      </c>
    </row>
    <row r="25" spans="1:6" ht="15.75">
      <c r="A25" s="56" t="s">
        <v>73</v>
      </c>
      <c r="B25" s="1" t="s">
        <v>465</v>
      </c>
      <c r="C25" s="119">
        <v>0</v>
      </c>
      <c r="D25" s="119">
        <v>0</v>
      </c>
      <c r="E25" s="119">
        <v>300</v>
      </c>
      <c r="F25" s="119">
        <f t="shared" si="0"/>
        <v>300</v>
      </c>
    </row>
    <row r="26" spans="1:6" ht="15.75">
      <c r="A26" s="56" t="s">
        <v>75</v>
      </c>
      <c r="B26" s="1" t="s">
        <v>466</v>
      </c>
      <c r="C26" s="119">
        <v>0</v>
      </c>
      <c r="D26" s="119">
        <v>0</v>
      </c>
      <c r="E26" s="119">
        <v>1600</v>
      </c>
      <c r="F26" s="119">
        <f t="shared" si="0"/>
        <v>1600</v>
      </c>
    </row>
    <row r="27" spans="1:6" ht="31.5">
      <c r="A27" s="56" t="s">
        <v>77</v>
      </c>
      <c r="B27" s="17" t="s">
        <v>467</v>
      </c>
      <c r="C27" s="119">
        <v>7200</v>
      </c>
      <c r="D27" s="119">
        <v>0</v>
      </c>
      <c r="E27" s="119">
        <v>0</v>
      </c>
      <c r="F27" s="119">
        <f t="shared" si="0"/>
        <v>7200</v>
      </c>
    </row>
    <row r="28" spans="1:6" ht="15.75">
      <c r="A28" s="56" t="s">
        <v>79</v>
      </c>
      <c r="B28" s="1" t="s">
        <v>468</v>
      </c>
      <c r="C28" s="119">
        <v>0</v>
      </c>
      <c r="D28" s="119">
        <v>0</v>
      </c>
      <c r="E28" s="119">
        <v>0</v>
      </c>
      <c r="F28" s="119">
        <f t="shared" si="0"/>
        <v>0</v>
      </c>
    </row>
    <row r="29" spans="1:6" ht="15.75">
      <c r="A29" s="56" t="s">
        <v>81</v>
      </c>
      <c r="B29" s="1" t="s">
        <v>469</v>
      </c>
      <c r="C29" s="119">
        <v>0</v>
      </c>
      <c r="D29" s="119">
        <v>0</v>
      </c>
      <c r="E29" s="119">
        <v>0</v>
      </c>
      <c r="F29" s="119">
        <f t="shared" si="0"/>
        <v>0</v>
      </c>
    </row>
    <row r="30" spans="1:6" ht="31.5">
      <c r="A30" s="56" t="s">
        <v>83</v>
      </c>
      <c r="B30" s="17" t="s">
        <v>470</v>
      </c>
      <c r="C30" s="119">
        <v>0</v>
      </c>
      <c r="D30" s="119">
        <v>0</v>
      </c>
      <c r="E30" s="119">
        <v>0</v>
      </c>
      <c r="F30" s="119">
        <f t="shared" si="0"/>
        <v>0</v>
      </c>
    </row>
    <row r="31" spans="1:6" s="62" customFormat="1" ht="15.75">
      <c r="A31" s="76" t="s">
        <v>85</v>
      </c>
      <c r="B31" s="59" t="s">
        <v>1395</v>
      </c>
      <c r="C31" s="120">
        <f>SUM(C21:C30)</f>
        <v>7200</v>
      </c>
      <c r="D31" s="120">
        <f>SUM(D21:D30)</f>
        <v>0</v>
      </c>
      <c r="E31" s="120">
        <f>SUM(E21:E30)</f>
        <v>1900</v>
      </c>
      <c r="F31" s="120">
        <f t="shared" si="0"/>
        <v>9100</v>
      </c>
    </row>
    <row r="32" spans="1:6" ht="15.75">
      <c r="A32" s="56" t="s">
        <v>87</v>
      </c>
      <c r="B32" s="17" t="s">
        <v>472</v>
      </c>
      <c r="C32" s="119">
        <v>0</v>
      </c>
      <c r="D32" s="119">
        <v>0</v>
      </c>
      <c r="E32" s="119">
        <v>0</v>
      </c>
      <c r="F32" s="119">
        <f t="shared" si="0"/>
        <v>0</v>
      </c>
    </row>
    <row r="33" spans="1:6" s="62" customFormat="1" ht="31.5">
      <c r="A33" s="76" t="s">
        <v>89</v>
      </c>
      <c r="B33" s="59" t="s">
        <v>1396</v>
      </c>
      <c r="C33" s="120">
        <f>+C20+C31+C32</f>
        <v>25260</v>
      </c>
      <c r="D33" s="120">
        <f>+D20+D31+D32</f>
        <v>2242</v>
      </c>
      <c r="E33" s="120">
        <f>+E20+E31+E32</f>
        <v>2400</v>
      </c>
      <c r="F33" s="120">
        <f t="shared" si="0"/>
        <v>29902</v>
      </c>
    </row>
  </sheetData>
  <sheetProtection selectLockedCells="1" selectUnlockedCells="1"/>
  <mergeCells count="1">
    <mergeCell ref="F1:F2"/>
  </mergeCells>
  <printOptions horizontalCentered="1"/>
  <pageMargins left="0.19652777777777777" right="0.1965277777777777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&amp;CÖnkormányzatok által folyósított ellátások részletezése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H30" sqref="H30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E1" sqref="E1"/>
    </sheetView>
  </sheetViews>
  <sheetFormatPr defaultColWidth="9.140625" defaultRowHeight="12.75"/>
  <cols>
    <col min="1" max="1" width="4.7109375" style="56" customWidth="1"/>
    <col min="2" max="2" width="64.7109375" style="17" customWidth="1"/>
    <col min="3" max="3" width="17.57421875" style="57" customWidth="1"/>
    <col min="4" max="4" width="17.7109375" style="58" customWidth="1"/>
    <col min="5" max="5" width="15.57421875" style="1" customWidth="1"/>
    <col min="6" max="16384" width="9.140625" style="1" customWidth="1"/>
  </cols>
  <sheetData>
    <row r="1" ht="17.25">
      <c r="E1" s="42" t="s">
        <v>177</v>
      </c>
    </row>
    <row r="3" spans="2:3" ht="15.75">
      <c r="B3" s="59" t="str">
        <f>tartalom!B6</f>
        <v>Normatív hozzájárulások és támogatások jogcímenként</v>
      </c>
      <c r="C3" s="60"/>
    </row>
    <row r="4" spans="2:5" ht="15.75">
      <c r="B4" s="59"/>
      <c r="C4" s="60"/>
      <c r="D4" s="25" t="s">
        <v>110</v>
      </c>
      <c r="E4" s="2" t="s">
        <v>178</v>
      </c>
    </row>
    <row r="5" spans="3:5" ht="38.25">
      <c r="C5" s="27" t="s">
        <v>39</v>
      </c>
      <c r="D5" s="28" t="s">
        <v>40</v>
      </c>
      <c r="E5" s="61" t="s">
        <v>41</v>
      </c>
    </row>
    <row r="6" spans="1:5" ht="15.75">
      <c r="A6" s="56" t="s">
        <v>3</v>
      </c>
      <c r="B6" s="17" t="s">
        <v>179</v>
      </c>
      <c r="C6" s="58">
        <v>9007200</v>
      </c>
      <c r="D6" s="58">
        <v>9007200</v>
      </c>
      <c r="E6" s="58">
        <v>9007200</v>
      </c>
    </row>
    <row r="7" spans="1:5" s="62" customFormat="1" ht="16.5" customHeight="1">
      <c r="A7" s="56" t="s">
        <v>7</v>
      </c>
      <c r="B7" s="17" t="s">
        <v>180</v>
      </c>
      <c r="C7" s="58">
        <v>0</v>
      </c>
      <c r="D7" s="58">
        <f>19884000+2367900+102000</f>
        <v>22353900</v>
      </c>
      <c r="E7" s="58">
        <f>19884000+2367900+102000</f>
        <v>22353900</v>
      </c>
    </row>
    <row r="8" spans="1:5" s="62" customFormat="1" ht="15.75">
      <c r="A8" s="56" t="s">
        <v>9</v>
      </c>
      <c r="B8" s="17" t="s">
        <v>181</v>
      </c>
      <c r="C8" s="58">
        <v>0</v>
      </c>
      <c r="D8" s="58">
        <f>12228832+7902908</f>
        <v>20131740</v>
      </c>
      <c r="E8" s="58">
        <f>12228832+7902908</f>
        <v>20131740</v>
      </c>
    </row>
    <row r="9" spans="1:5" s="62" customFormat="1" ht="15.75">
      <c r="A9" s="56" t="s">
        <v>11</v>
      </c>
      <c r="B9" s="17" t="s">
        <v>182</v>
      </c>
      <c r="C9" s="58">
        <v>8612295</v>
      </c>
      <c r="D9" s="58">
        <v>8612295</v>
      </c>
      <c r="E9" s="58">
        <v>8612295</v>
      </c>
    </row>
    <row r="10" spans="1:5" s="62" customFormat="1" ht="15.75">
      <c r="A10" s="56" t="s">
        <v>14</v>
      </c>
      <c r="B10" s="17" t="s">
        <v>183</v>
      </c>
      <c r="C10" s="58">
        <v>3803040</v>
      </c>
      <c r="D10" s="58">
        <v>3803040</v>
      </c>
      <c r="E10" s="58">
        <v>3803040</v>
      </c>
    </row>
    <row r="11" spans="1:5" s="62" customFormat="1" ht="15.75">
      <c r="A11" s="56" t="s">
        <v>16</v>
      </c>
      <c r="B11" s="17" t="s">
        <v>184</v>
      </c>
      <c r="C11" s="58">
        <v>182400</v>
      </c>
      <c r="D11" s="58">
        <f>11668162+191389</f>
        <v>11859551</v>
      </c>
      <c r="E11" s="58">
        <f>11668162+191389</f>
        <v>11859551</v>
      </c>
    </row>
    <row r="12" spans="1:5" ht="15.75">
      <c r="A12" s="56" t="s">
        <v>48</v>
      </c>
      <c r="B12" s="17" t="s">
        <v>185</v>
      </c>
      <c r="C12" s="58">
        <v>0</v>
      </c>
      <c r="D12" s="58">
        <v>19000</v>
      </c>
      <c r="E12" s="58">
        <v>19000</v>
      </c>
    </row>
    <row r="13" spans="1:5" ht="15.75">
      <c r="A13" s="56" t="s">
        <v>20</v>
      </c>
      <c r="B13" s="17" t="s">
        <v>186</v>
      </c>
      <c r="C13" s="58">
        <v>0</v>
      </c>
      <c r="D13" s="58">
        <v>4314085</v>
      </c>
      <c r="E13" s="58">
        <v>4314085</v>
      </c>
    </row>
    <row r="14" spans="1:5" ht="15.75">
      <c r="A14" s="56" t="s">
        <v>22</v>
      </c>
      <c r="B14" s="17" t="s">
        <v>187</v>
      </c>
      <c r="C14" s="63">
        <v>0</v>
      </c>
      <c r="D14" s="58">
        <v>2964600</v>
      </c>
      <c r="E14" s="58">
        <v>2964600</v>
      </c>
    </row>
    <row r="15" spans="2:5" ht="15.75">
      <c r="B15" s="59" t="s">
        <v>188</v>
      </c>
      <c r="C15" s="63">
        <v>21604935</v>
      </c>
      <c r="D15" s="63">
        <f>SUM(D6:D14)</f>
        <v>83065411</v>
      </c>
      <c r="E15" s="63">
        <f>SUM(E6:E14)</f>
        <v>83065411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35">
      <selection activeCell="B58" sqref="B58"/>
    </sheetView>
  </sheetViews>
  <sheetFormatPr defaultColWidth="9.140625" defaultRowHeight="12.75"/>
  <cols>
    <col min="1" max="1" width="4.7109375" style="39" customWidth="1"/>
    <col min="2" max="2" width="68.7109375" style="7" customWidth="1"/>
    <col min="3" max="3" width="16.7109375" style="40" customWidth="1"/>
    <col min="4" max="4" width="17.57421875" style="58" customWidth="1"/>
    <col min="5" max="5" width="13.57421875" style="1" customWidth="1"/>
    <col min="6" max="16384" width="9.140625" style="1" customWidth="1"/>
  </cols>
  <sheetData>
    <row r="1" ht="15.75">
      <c r="E1" s="42" t="s">
        <v>189</v>
      </c>
    </row>
    <row r="3" spans="2:7" ht="15.75">
      <c r="B3" s="23" t="e">
        <f>tartalom!#REF!</f>
        <v>#REF!</v>
      </c>
      <c r="C3" s="43"/>
      <c r="G3" s="2"/>
    </row>
    <row r="4" spans="2:3" ht="15.75">
      <c r="B4" s="23" t="e">
        <f>tartalom!#REF!</f>
        <v>#REF!</v>
      </c>
      <c r="C4" s="43"/>
    </row>
    <row r="5" spans="2:5" ht="15.75">
      <c r="B5" s="23"/>
      <c r="C5" s="43"/>
      <c r="D5" s="25" t="s">
        <v>110</v>
      </c>
      <c r="E5" s="2" t="s">
        <v>37</v>
      </c>
    </row>
    <row r="6" spans="3:5" ht="26.25">
      <c r="C6" s="27" t="s">
        <v>111</v>
      </c>
      <c r="D6" s="28" t="s">
        <v>138</v>
      </c>
      <c r="E6" s="61" t="s">
        <v>113</v>
      </c>
    </row>
    <row r="7" spans="1:5" ht="31.5">
      <c r="A7" s="39" t="s">
        <v>3</v>
      </c>
      <c r="B7" s="5" t="s">
        <v>190</v>
      </c>
      <c r="C7" s="18">
        <v>6157</v>
      </c>
      <c r="D7" s="41">
        <v>12331</v>
      </c>
      <c r="E7" s="40">
        <f>E43</f>
        <v>4478</v>
      </c>
    </row>
    <row r="8" spans="1:5" ht="31.5">
      <c r="A8" s="39" t="s">
        <v>7</v>
      </c>
      <c r="B8" s="5" t="s">
        <v>191</v>
      </c>
      <c r="C8" s="18">
        <v>550</v>
      </c>
      <c r="D8" s="41">
        <v>550</v>
      </c>
      <c r="E8" s="40">
        <v>0</v>
      </c>
    </row>
    <row r="9" spans="1:5" ht="31.5">
      <c r="A9" s="39" t="s">
        <v>9</v>
      </c>
      <c r="B9" s="5" t="s">
        <v>192</v>
      </c>
      <c r="C9" s="18">
        <v>8366</v>
      </c>
      <c r="D9" s="41">
        <v>8366</v>
      </c>
      <c r="E9" s="40">
        <f>E50</f>
        <v>4141</v>
      </c>
    </row>
    <row r="10" spans="1:5" s="64" customFormat="1" ht="15.75">
      <c r="A10" s="39" t="s">
        <v>11</v>
      </c>
      <c r="B10" s="7" t="s">
        <v>193</v>
      </c>
      <c r="C10" s="40">
        <v>12122</v>
      </c>
      <c r="D10" s="41">
        <v>3550</v>
      </c>
      <c r="E10" s="40">
        <v>4198</v>
      </c>
    </row>
    <row r="11" spans="1:5" ht="47.25">
      <c r="A11" s="39" t="s">
        <v>14</v>
      </c>
      <c r="B11" s="5" t="s">
        <v>194</v>
      </c>
      <c r="C11" s="18">
        <v>135</v>
      </c>
      <c r="D11" s="41">
        <v>135</v>
      </c>
      <c r="E11" s="40">
        <v>2799</v>
      </c>
    </row>
    <row r="12" spans="1:5" s="64" customFormat="1" ht="15.75">
      <c r="A12" s="39" t="s">
        <v>16</v>
      </c>
      <c r="B12" s="7" t="s">
        <v>195</v>
      </c>
      <c r="C12" s="40">
        <v>0</v>
      </c>
      <c r="D12" s="41" t="s">
        <v>116</v>
      </c>
      <c r="E12" s="40">
        <v>173</v>
      </c>
    </row>
    <row r="13" spans="1:5" ht="15.75">
      <c r="A13" s="39" t="s">
        <v>48</v>
      </c>
      <c r="B13" s="7" t="s">
        <v>196</v>
      </c>
      <c r="C13" s="40">
        <v>0</v>
      </c>
      <c r="D13" s="41" t="s">
        <v>116</v>
      </c>
      <c r="E13" s="40">
        <v>0</v>
      </c>
    </row>
    <row r="14" spans="1:5" ht="15.75">
      <c r="A14" s="48" t="s">
        <v>20</v>
      </c>
      <c r="B14" s="23" t="s">
        <v>197</v>
      </c>
      <c r="C14" s="43">
        <v>27330</v>
      </c>
      <c r="D14" s="52">
        <v>24932</v>
      </c>
      <c r="E14" s="43">
        <v>11509</v>
      </c>
    </row>
    <row r="15" spans="1:5" ht="15.75">
      <c r="A15" s="39" t="s">
        <v>22</v>
      </c>
      <c r="B15" s="7" t="s">
        <v>198</v>
      </c>
      <c r="C15" s="40">
        <v>0</v>
      </c>
      <c r="D15" s="41" t="s">
        <v>116</v>
      </c>
      <c r="E15" s="40">
        <v>0</v>
      </c>
    </row>
    <row r="16" spans="1:5" ht="15.75">
      <c r="A16" s="39" t="s">
        <v>24</v>
      </c>
      <c r="B16" s="7" t="s">
        <v>199</v>
      </c>
      <c r="C16" s="40">
        <v>0</v>
      </c>
      <c r="D16" s="41" t="s">
        <v>116</v>
      </c>
      <c r="E16" s="40">
        <v>0</v>
      </c>
    </row>
    <row r="17" spans="1:5" ht="15.75">
      <c r="A17" s="39" t="s">
        <v>26</v>
      </c>
      <c r="B17" s="7" t="s">
        <v>200</v>
      </c>
      <c r="C17" s="40">
        <v>0</v>
      </c>
      <c r="D17" s="41" t="s">
        <v>116</v>
      </c>
      <c r="E17" s="40">
        <v>448</v>
      </c>
    </row>
    <row r="18" spans="1:5" ht="15.75">
      <c r="A18" s="39" t="s">
        <v>28</v>
      </c>
      <c r="B18" s="7" t="s">
        <v>201</v>
      </c>
      <c r="C18" s="40">
        <v>0</v>
      </c>
      <c r="D18" s="41" t="s">
        <v>116</v>
      </c>
      <c r="E18" s="40">
        <v>0</v>
      </c>
    </row>
    <row r="19" spans="1:5" ht="15.75">
      <c r="A19" s="39" t="s">
        <v>30</v>
      </c>
      <c r="B19" s="7" t="s">
        <v>202</v>
      </c>
      <c r="C19" s="40">
        <v>0</v>
      </c>
      <c r="D19" s="41" t="s">
        <v>116</v>
      </c>
      <c r="E19" s="40">
        <v>0</v>
      </c>
    </row>
    <row r="20" spans="1:5" ht="31.5">
      <c r="A20" s="39" t="s">
        <v>32</v>
      </c>
      <c r="B20" s="5" t="s">
        <v>203</v>
      </c>
      <c r="C20" s="18">
        <v>0</v>
      </c>
      <c r="D20" s="41" t="s">
        <v>116</v>
      </c>
      <c r="E20" s="40">
        <v>0</v>
      </c>
    </row>
    <row r="21" spans="1:5" ht="31.5">
      <c r="A21" s="48" t="s">
        <v>57</v>
      </c>
      <c r="B21" s="33" t="s">
        <v>204</v>
      </c>
      <c r="C21" s="55">
        <v>0</v>
      </c>
      <c r="D21" s="52" t="s">
        <v>116</v>
      </c>
      <c r="E21" s="43">
        <f>SUM(E15:E20)</f>
        <v>448</v>
      </c>
    </row>
    <row r="22" spans="4:5" ht="15.75">
      <c r="D22" s="65"/>
      <c r="E22" s="40"/>
    </row>
    <row r="23" spans="4:5" ht="15.75">
      <c r="D23" s="65"/>
      <c r="E23" s="40"/>
    </row>
    <row r="24" spans="2:5" ht="15.75">
      <c r="B24" s="7" t="s">
        <v>205</v>
      </c>
      <c r="C24" s="40">
        <v>125</v>
      </c>
      <c r="D24" s="41">
        <v>125</v>
      </c>
      <c r="E24" s="40">
        <v>125</v>
      </c>
    </row>
    <row r="25" spans="2:5" ht="15.75">
      <c r="B25" s="7" t="s">
        <v>206</v>
      </c>
      <c r="C25" s="40">
        <v>2973</v>
      </c>
      <c r="D25" s="41">
        <v>2973</v>
      </c>
      <c r="E25" s="40">
        <v>743</v>
      </c>
    </row>
    <row r="26" spans="2:5" ht="15.75">
      <c r="B26" s="7" t="s">
        <v>207</v>
      </c>
      <c r="C26" s="40">
        <v>1137</v>
      </c>
      <c r="D26" s="41">
        <v>1137</v>
      </c>
      <c r="E26" s="40">
        <v>284</v>
      </c>
    </row>
    <row r="27" spans="2:5" ht="15.75">
      <c r="B27" s="7" t="s">
        <v>208</v>
      </c>
      <c r="C27" s="40">
        <v>410</v>
      </c>
      <c r="D27" s="41">
        <v>410</v>
      </c>
      <c r="E27" s="40">
        <v>103</v>
      </c>
    </row>
    <row r="28" spans="2:5" ht="15.75">
      <c r="B28" s="7" t="s">
        <v>209</v>
      </c>
      <c r="C28" s="40">
        <v>0</v>
      </c>
      <c r="D28" s="41">
        <v>0</v>
      </c>
      <c r="E28" s="40">
        <v>164</v>
      </c>
    </row>
    <row r="29" spans="2:5" ht="15.75">
      <c r="B29" s="7" t="s">
        <v>210</v>
      </c>
      <c r="C29" s="40">
        <v>1102</v>
      </c>
      <c r="D29" s="41">
        <v>0</v>
      </c>
      <c r="E29" s="40">
        <v>0</v>
      </c>
    </row>
    <row r="30" spans="2:5" ht="15.75">
      <c r="B30" s="7" t="s">
        <v>211</v>
      </c>
      <c r="C30" s="40">
        <v>410</v>
      </c>
      <c r="D30" s="41">
        <v>410</v>
      </c>
      <c r="E30" s="40">
        <v>0</v>
      </c>
    </row>
    <row r="31" spans="2:5" ht="15.75">
      <c r="B31" s="7" t="s">
        <v>212</v>
      </c>
      <c r="C31" s="40">
        <v>0</v>
      </c>
      <c r="D31" s="41"/>
      <c r="E31" s="40">
        <v>924</v>
      </c>
    </row>
    <row r="32" spans="1:5" ht="15.75">
      <c r="A32" s="39" t="s">
        <v>110</v>
      </c>
      <c r="B32" s="7" t="s">
        <v>213</v>
      </c>
      <c r="C32" s="40">
        <v>0</v>
      </c>
      <c r="D32" s="41"/>
      <c r="E32" s="40">
        <v>324</v>
      </c>
    </row>
    <row r="33" spans="2:5" ht="15.75">
      <c r="B33" s="7" t="s">
        <v>214</v>
      </c>
      <c r="C33" s="40">
        <v>0</v>
      </c>
      <c r="D33" s="41"/>
      <c r="E33" s="40">
        <v>80</v>
      </c>
    </row>
    <row r="34" spans="1:5" ht="15.75">
      <c r="A34" s="39" t="s">
        <v>110</v>
      </c>
      <c r="B34" s="7" t="s">
        <v>215</v>
      </c>
      <c r="C34" s="40">
        <v>0</v>
      </c>
      <c r="D34" s="41"/>
      <c r="E34" s="40">
        <v>184</v>
      </c>
    </row>
    <row r="35" spans="2:5" ht="15.75">
      <c r="B35" s="7" t="s">
        <v>216</v>
      </c>
      <c r="C35" s="40">
        <v>0</v>
      </c>
      <c r="D35" s="41">
        <v>487</v>
      </c>
      <c r="E35" s="40">
        <v>0</v>
      </c>
    </row>
    <row r="36" spans="2:5" ht="15.75">
      <c r="B36" s="7" t="s">
        <v>217</v>
      </c>
      <c r="C36" s="40">
        <v>0</v>
      </c>
      <c r="D36" s="41"/>
      <c r="E36" s="40">
        <v>0</v>
      </c>
    </row>
    <row r="37" spans="2:5" ht="15.75">
      <c r="B37" s="7" t="s">
        <v>218</v>
      </c>
      <c r="C37" s="40">
        <v>0</v>
      </c>
      <c r="D37" s="41">
        <v>6789</v>
      </c>
      <c r="E37" s="40">
        <v>0</v>
      </c>
    </row>
    <row r="38" spans="2:5" ht="15.75">
      <c r="B38" s="7" t="s">
        <v>219</v>
      </c>
      <c r="C38" s="40">
        <v>0</v>
      </c>
      <c r="D38" s="41"/>
      <c r="E38" s="40">
        <v>0</v>
      </c>
    </row>
    <row r="39" spans="1:5" s="64" customFormat="1" ht="15.75">
      <c r="A39" s="66"/>
      <c r="B39" s="7" t="s">
        <v>220</v>
      </c>
      <c r="C39" s="40">
        <v>0</v>
      </c>
      <c r="D39" s="41"/>
      <c r="E39" s="40">
        <v>100</v>
      </c>
    </row>
    <row r="40" spans="1:5" s="64" customFormat="1" ht="15.75">
      <c r="A40" s="66"/>
      <c r="B40" s="7" t="s">
        <v>221</v>
      </c>
      <c r="C40" s="40">
        <v>0</v>
      </c>
      <c r="D40" s="41"/>
      <c r="E40" s="40">
        <v>332</v>
      </c>
    </row>
    <row r="41" spans="1:5" s="64" customFormat="1" ht="15.75">
      <c r="A41" s="66"/>
      <c r="B41" s="7" t="s">
        <v>221</v>
      </c>
      <c r="C41" s="40">
        <v>0</v>
      </c>
      <c r="D41" s="41"/>
      <c r="E41" s="40">
        <v>454</v>
      </c>
    </row>
    <row r="42" spans="1:5" s="64" customFormat="1" ht="15.75">
      <c r="A42" s="66"/>
      <c r="B42" s="7" t="s">
        <v>222</v>
      </c>
      <c r="C42" s="40">
        <v>0</v>
      </c>
      <c r="D42" s="41"/>
      <c r="E42" s="40">
        <v>661</v>
      </c>
    </row>
    <row r="43" spans="2:5" ht="15.75">
      <c r="B43" s="23" t="s">
        <v>223</v>
      </c>
      <c r="C43" s="43">
        <v>6157</v>
      </c>
      <c r="D43" s="52"/>
      <c r="E43" s="43">
        <f>SUM(E24:E42)</f>
        <v>4478</v>
      </c>
    </row>
    <row r="44" spans="4:5" ht="15.75">
      <c r="D44" s="67"/>
      <c r="E44" s="40"/>
    </row>
    <row r="45" spans="2:5" ht="15.75">
      <c r="B45" s="7" t="s">
        <v>224</v>
      </c>
      <c r="C45" s="40">
        <v>550</v>
      </c>
      <c r="D45" s="41">
        <v>550</v>
      </c>
      <c r="E45" s="40">
        <v>0</v>
      </c>
    </row>
    <row r="46" spans="2:5" ht="15.75">
      <c r="B46" s="23" t="s">
        <v>225</v>
      </c>
      <c r="C46" s="43">
        <v>550</v>
      </c>
      <c r="D46" s="52">
        <v>550</v>
      </c>
      <c r="E46" s="40">
        <v>0</v>
      </c>
    </row>
    <row r="47" spans="2:5" ht="15.75">
      <c r="B47" s="23"/>
      <c r="C47" s="43"/>
      <c r="D47" s="68"/>
      <c r="E47" s="40"/>
    </row>
    <row r="48" spans="2:5" ht="15.75">
      <c r="B48" s="7" t="s">
        <v>226</v>
      </c>
      <c r="C48" s="40">
        <v>0</v>
      </c>
      <c r="D48" s="69"/>
      <c r="E48" s="40">
        <v>1408</v>
      </c>
    </row>
    <row r="49" spans="2:5" ht="15.75">
      <c r="B49" s="7" t="s">
        <v>227</v>
      </c>
      <c r="C49" s="40">
        <v>8366</v>
      </c>
      <c r="D49" s="69"/>
      <c r="E49" s="40">
        <v>2733</v>
      </c>
    </row>
    <row r="50" spans="1:5" s="62" customFormat="1" ht="15.75">
      <c r="A50" s="48"/>
      <c r="B50" s="33" t="s">
        <v>228</v>
      </c>
      <c r="C50" s="55">
        <v>8366</v>
      </c>
      <c r="D50" s="69"/>
      <c r="E50" s="43">
        <f>SUM(E48:E49)</f>
        <v>4141</v>
      </c>
    </row>
    <row r="51" spans="2:5" ht="15.75">
      <c r="B51" s="5"/>
      <c r="C51" s="18"/>
      <c r="D51" s="69"/>
      <c r="E51" s="40"/>
    </row>
    <row r="52" spans="2:5" ht="15.75">
      <c r="B52" s="5" t="s">
        <v>229</v>
      </c>
      <c r="C52" s="18">
        <v>135</v>
      </c>
      <c r="D52" s="18">
        <v>135</v>
      </c>
      <c r="E52" s="40">
        <v>82</v>
      </c>
    </row>
    <row r="53" spans="2:5" ht="15.75">
      <c r="B53" s="5" t="s">
        <v>230</v>
      </c>
      <c r="C53" s="18">
        <v>0</v>
      </c>
      <c r="D53" s="18">
        <v>0</v>
      </c>
      <c r="E53" s="40">
        <v>39</v>
      </c>
    </row>
    <row r="54" spans="2:5" ht="15.75">
      <c r="B54" s="5" t="s">
        <v>231</v>
      </c>
      <c r="C54" s="18">
        <v>0</v>
      </c>
      <c r="D54" s="18">
        <v>0</v>
      </c>
      <c r="E54" s="40">
        <v>2399</v>
      </c>
    </row>
    <row r="55" spans="2:5" ht="15.75">
      <c r="B55" s="5" t="s">
        <v>232</v>
      </c>
      <c r="C55" s="18">
        <v>0</v>
      </c>
      <c r="D55" s="18">
        <v>0</v>
      </c>
      <c r="E55" s="40">
        <v>279</v>
      </c>
    </row>
    <row r="56" spans="2:5" ht="31.5">
      <c r="B56" s="33" t="s">
        <v>233</v>
      </c>
      <c r="C56" s="55">
        <v>135</v>
      </c>
      <c r="D56" s="55">
        <v>135</v>
      </c>
      <c r="E56" s="43">
        <v>2799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C11" sqref="C11"/>
    </sheetView>
  </sheetViews>
  <sheetFormatPr defaultColWidth="9.140625" defaultRowHeight="12.75"/>
  <cols>
    <col min="1" max="1" width="4.7109375" style="56" customWidth="1"/>
    <col min="2" max="2" width="45.00390625" style="1" customWidth="1"/>
    <col min="3" max="3" width="19.140625" style="70" customWidth="1"/>
    <col min="4" max="4" width="18.00390625" style="71" customWidth="1"/>
    <col min="5" max="5" width="14.140625" style="1" customWidth="1"/>
    <col min="6" max="16384" width="9.140625" style="1" customWidth="1"/>
  </cols>
  <sheetData>
    <row r="1" ht="15.75">
      <c r="E1" s="42" t="s">
        <v>234</v>
      </c>
    </row>
    <row r="3" spans="2:3" ht="15.75">
      <c r="B3" s="62" t="e">
        <f>tartalom!#REF!</f>
        <v>#REF!</v>
      </c>
      <c r="C3" s="72"/>
    </row>
    <row r="4" spans="2:5" ht="15.75">
      <c r="B4" s="62"/>
      <c r="C4" s="72"/>
      <c r="D4" s="71" t="s">
        <v>110</v>
      </c>
      <c r="E4" s="2" t="s">
        <v>37</v>
      </c>
    </row>
    <row r="5" spans="3:5" ht="26.25">
      <c r="C5" s="27" t="s">
        <v>235</v>
      </c>
      <c r="D5" s="73" t="s">
        <v>112</v>
      </c>
      <c r="E5" s="61" t="s">
        <v>113</v>
      </c>
    </row>
    <row r="6" spans="1:5" ht="15.75">
      <c r="A6" s="56" t="s">
        <v>3</v>
      </c>
      <c r="B6" s="1" t="s">
        <v>236</v>
      </c>
      <c r="C6" s="40">
        <v>0</v>
      </c>
      <c r="D6" s="41" t="s">
        <v>116</v>
      </c>
      <c r="E6" s="40">
        <v>0</v>
      </c>
    </row>
    <row r="7" spans="1:5" ht="15.75">
      <c r="A7" s="56" t="s">
        <v>7</v>
      </c>
      <c r="B7" s="1" t="s">
        <v>237</v>
      </c>
      <c r="C7" s="40">
        <v>0</v>
      </c>
      <c r="D7" s="41" t="s">
        <v>116</v>
      </c>
      <c r="E7" s="40">
        <v>0</v>
      </c>
    </row>
    <row r="8" spans="1:5" ht="15.75">
      <c r="A8" s="56" t="s">
        <v>9</v>
      </c>
      <c r="B8" s="1" t="s">
        <v>238</v>
      </c>
      <c r="C8" s="40">
        <v>0</v>
      </c>
      <c r="D8" s="41" t="s">
        <v>116</v>
      </c>
      <c r="E8" s="40">
        <v>0</v>
      </c>
    </row>
    <row r="9" spans="1:5" ht="15.75">
      <c r="A9" s="56" t="s">
        <v>11</v>
      </c>
      <c r="B9" s="1" t="s">
        <v>239</v>
      </c>
      <c r="C9" s="40">
        <v>0</v>
      </c>
      <c r="D9" s="41" t="s">
        <v>116</v>
      </c>
      <c r="E9" s="40">
        <v>0</v>
      </c>
    </row>
    <row r="10" spans="1:5" ht="15.75">
      <c r="A10" s="56" t="s">
        <v>14</v>
      </c>
      <c r="B10" s="1" t="s">
        <v>240</v>
      </c>
      <c r="C10" s="40">
        <v>0</v>
      </c>
      <c r="D10" s="41">
        <v>1875</v>
      </c>
      <c r="E10" s="40">
        <v>1875</v>
      </c>
    </row>
    <row r="11" spans="1:5" ht="15.75">
      <c r="A11" s="56" t="s">
        <v>16</v>
      </c>
      <c r="B11" s="1" t="s">
        <v>241</v>
      </c>
      <c r="C11" s="40">
        <v>0</v>
      </c>
      <c r="D11" s="41" t="s">
        <v>116</v>
      </c>
      <c r="E11" s="40">
        <v>0</v>
      </c>
    </row>
    <row r="12" spans="1:5" ht="15.75">
      <c r="A12" s="56" t="s">
        <v>48</v>
      </c>
      <c r="B12" s="1" t="s">
        <v>242</v>
      </c>
      <c r="C12" s="40">
        <v>0</v>
      </c>
      <c r="D12" s="41" t="s">
        <v>116</v>
      </c>
      <c r="E12" s="40">
        <v>0</v>
      </c>
    </row>
    <row r="13" spans="1:5" ht="15.75">
      <c r="A13" s="56" t="s">
        <v>20</v>
      </c>
      <c r="B13" s="1" t="s">
        <v>243</v>
      </c>
      <c r="C13" s="40">
        <v>0</v>
      </c>
      <c r="D13" s="41" t="s">
        <v>116</v>
      </c>
      <c r="E13" s="40">
        <v>0</v>
      </c>
    </row>
    <row r="14" spans="1:5" ht="31.5">
      <c r="A14" s="74" t="s">
        <v>22</v>
      </c>
      <c r="B14" s="59" t="s">
        <v>244</v>
      </c>
      <c r="C14" s="43">
        <v>0</v>
      </c>
      <c r="D14" s="52">
        <v>1875</v>
      </c>
      <c r="E14" s="43">
        <v>1875</v>
      </c>
    </row>
    <row r="15" spans="1:5" ht="15.75">
      <c r="A15" s="56" t="s">
        <v>24</v>
      </c>
      <c r="B15" s="1" t="s">
        <v>245</v>
      </c>
      <c r="C15" s="40">
        <v>0</v>
      </c>
      <c r="D15" s="41" t="s">
        <v>116</v>
      </c>
      <c r="E15" s="40">
        <v>0</v>
      </c>
    </row>
    <row r="16" spans="1:5" ht="31.5">
      <c r="A16" s="75" t="s">
        <v>26</v>
      </c>
      <c r="B16" s="17" t="s">
        <v>246</v>
      </c>
      <c r="C16" s="18">
        <v>0</v>
      </c>
      <c r="D16" s="41" t="s">
        <v>116</v>
      </c>
      <c r="E16" s="40">
        <v>0</v>
      </c>
    </row>
    <row r="17" spans="1:5" ht="15.75">
      <c r="A17" s="56" t="s">
        <v>28</v>
      </c>
      <c r="B17" s="1" t="s">
        <v>247</v>
      </c>
      <c r="C17" s="40">
        <v>0</v>
      </c>
      <c r="D17" s="41" t="s">
        <v>116</v>
      </c>
      <c r="E17" s="40">
        <v>0</v>
      </c>
    </row>
    <row r="18" spans="1:5" ht="15.75">
      <c r="A18" s="56" t="s">
        <v>30</v>
      </c>
      <c r="B18" s="1" t="s">
        <v>248</v>
      </c>
      <c r="C18" s="40">
        <v>0</v>
      </c>
      <c r="D18" s="41" t="s">
        <v>116</v>
      </c>
      <c r="E18" s="40">
        <v>0</v>
      </c>
    </row>
    <row r="19" spans="1:5" ht="15.75">
      <c r="A19" s="56" t="s">
        <v>32</v>
      </c>
      <c r="B19" s="1" t="s">
        <v>249</v>
      </c>
      <c r="C19" s="40">
        <v>0</v>
      </c>
      <c r="D19" s="41" t="s">
        <v>116</v>
      </c>
      <c r="E19" s="40">
        <v>0</v>
      </c>
    </row>
    <row r="20" spans="1:5" ht="15.75">
      <c r="A20" s="76" t="s">
        <v>57</v>
      </c>
      <c r="B20" s="62" t="s">
        <v>250</v>
      </c>
      <c r="C20" s="43">
        <v>0</v>
      </c>
      <c r="D20" s="52" t="s">
        <v>116</v>
      </c>
      <c r="E20" s="43">
        <v>0</v>
      </c>
    </row>
    <row r="21" spans="1:5" ht="31.5">
      <c r="A21" s="75" t="s">
        <v>59</v>
      </c>
      <c r="B21" s="17" t="s">
        <v>251</v>
      </c>
      <c r="C21" s="40">
        <v>0</v>
      </c>
      <c r="D21" s="41">
        <v>1907</v>
      </c>
      <c r="E21" s="40">
        <v>0</v>
      </c>
    </row>
    <row r="22" spans="1:5" ht="31.5">
      <c r="A22" s="75" t="s">
        <v>61</v>
      </c>
      <c r="B22" s="17" t="s">
        <v>252</v>
      </c>
      <c r="C22" s="40">
        <v>0</v>
      </c>
      <c r="D22" s="41">
        <v>675</v>
      </c>
      <c r="E22" s="40">
        <v>675</v>
      </c>
    </row>
    <row r="23" spans="1:5" ht="31.5">
      <c r="A23" s="74" t="s">
        <v>63</v>
      </c>
      <c r="B23" s="59" t="s">
        <v>253</v>
      </c>
      <c r="C23" s="43">
        <v>0</v>
      </c>
      <c r="D23" s="52">
        <v>2582</v>
      </c>
      <c r="E23" s="43">
        <v>675</v>
      </c>
    </row>
    <row r="24" spans="1:5" ht="31.5">
      <c r="A24" s="74" t="s">
        <v>65</v>
      </c>
      <c r="B24" s="59" t="s">
        <v>254</v>
      </c>
      <c r="C24" s="43">
        <v>0</v>
      </c>
      <c r="D24" s="52">
        <v>4457</v>
      </c>
      <c r="E24" s="43">
        <v>675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4">
      <selection activeCell="B22" sqref="B22"/>
    </sheetView>
  </sheetViews>
  <sheetFormatPr defaultColWidth="9.140625" defaultRowHeight="12.75"/>
  <cols>
    <col min="1" max="1" width="4.7109375" style="56" customWidth="1"/>
    <col min="2" max="2" width="68.7109375" style="1" customWidth="1"/>
    <col min="3" max="3" width="16.421875" style="70" customWidth="1"/>
    <col min="4" max="4" width="17.421875" style="77" customWidth="1"/>
    <col min="5" max="5" width="12.57421875" style="1" customWidth="1"/>
    <col min="6" max="16384" width="9.140625" style="1" customWidth="1"/>
  </cols>
  <sheetData>
    <row r="1" ht="15.75">
      <c r="E1" s="42" t="s">
        <v>255</v>
      </c>
    </row>
    <row r="3" spans="2:3" ht="15.75">
      <c r="B3" s="62" t="e">
        <f>tartalom!#REF!</f>
        <v>#REF!</v>
      </c>
      <c r="C3" s="72"/>
    </row>
    <row r="4" spans="2:3" ht="15.75">
      <c r="B4" s="62" t="e">
        <f>tartalom!#REF!</f>
        <v>#REF!</v>
      </c>
      <c r="C4" s="72"/>
    </row>
    <row r="5" spans="2:5" ht="15.75">
      <c r="B5" s="62"/>
      <c r="C5" s="72"/>
      <c r="D5" s="78"/>
      <c r="E5" s="79" t="s">
        <v>37</v>
      </c>
    </row>
    <row r="6" spans="3:5" ht="26.25">
      <c r="C6" s="27" t="s">
        <v>111</v>
      </c>
      <c r="D6" s="80" t="s">
        <v>112</v>
      </c>
      <c r="E6" s="61" t="s">
        <v>113</v>
      </c>
    </row>
    <row r="7" spans="1:5" ht="15.75">
      <c r="A7" s="56" t="s">
        <v>3</v>
      </c>
      <c r="B7" s="1" t="s">
        <v>256</v>
      </c>
      <c r="C7" s="40">
        <v>0</v>
      </c>
      <c r="D7" s="47" t="s">
        <v>116</v>
      </c>
      <c r="E7" s="40">
        <v>0</v>
      </c>
    </row>
    <row r="8" spans="1:5" ht="15.75">
      <c r="A8" s="56" t="s">
        <v>7</v>
      </c>
      <c r="B8" s="1" t="s">
        <v>257</v>
      </c>
      <c r="C8" s="40">
        <v>4163.14</v>
      </c>
      <c r="D8" s="47">
        <v>4163</v>
      </c>
      <c r="E8" s="40">
        <v>0</v>
      </c>
    </row>
    <row r="9" spans="1:5" ht="15.75">
      <c r="A9" s="56" t="s">
        <v>9</v>
      </c>
      <c r="B9" s="1" t="s">
        <v>258</v>
      </c>
      <c r="C9" s="40">
        <v>0</v>
      </c>
      <c r="D9" s="47" t="s">
        <v>116</v>
      </c>
      <c r="E9" s="40">
        <v>447</v>
      </c>
    </row>
    <row r="10" spans="1:5" ht="15.75">
      <c r="A10" s="56" t="s">
        <v>11</v>
      </c>
      <c r="B10" s="1" t="s">
        <v>259</v>
      </c>
      <c r="C10" s="40">
        <v>0</v>
      </c>
      <c r="D10" s="47">
        <v>447</v>
      </c>
      <c r="E10" s="40">
        <v>0</v>
      </c>
    </row>
    <row r="11" spans="1:5" ht="15.75">
      <c r="A11" s="56" t="s">
        <v>14</v>
      </c>
      <c r="B11" s="81" t="s">
        <v>260</v>
      </c>
      <c r="C11" s="40">
        <v>17000</v>
      </c>
      <c r="D11" s="47">
        <v>21857</v>
      </c>
      <c r="E11" s="40">
        <v>21858</v>
      </c>
    </row>
    <row r="12" spans="1:5" ht="15.75">
      <c r="A12" s="56" t="s">
        <v>16</v>
      </c>
      <c r="B12" s="1" t="s">
        <v>261</v>
      </c>
      <c r="C12" s="40">
        <v>0</v>
      </c>
      <c r="D12" s="71"/>
      <c r="E12" s="40">
        <v>130</v>
      </c>
    </row>
    <row r="13" spans="1:5" ht="15.75">
      <c r="A13" s="76" t="s">
        <v>16</v>
      </c>
      <c r="B13" s="62" t="s">
        <v>262</v>
      </c>
      <c r="C13" s="43">
        <v>21163.14</v>
      </c>
      <c r="D13" s="82">
        <v>26467</v>
      </c>
      <c r="E13" s="43">
        <v>22435</v>
      </c>
    </row>
    <row r="14" spans="1:5" ht="15.75">
      <c r="A14" s="56" t="s">
        <v>48</v>
      </c>
      <c r="B14" s="1" t="s">
        <v>100</v>
      </c>
      <c r="C14" s="40">
        <v>5000</v>
      </c>
      <c r="D14" s="71">
        <v>5000</v>
      </c>
      <c r="E14" s="40">
        <v>4791</v>
      </c>
    </row>
    <row r="15" spans="1:5" ht="15.75">
      <c r="A15" s="56" t="s">
        <v>20</v>
      </c>
      <c r="B15" s="1" t="s">
        <v>101</v>
      </c>
      <c r="C15" s="40">
        <v>3541</v>
      </c>
      <c r="D15" s="71">
        <v>7599</v>
      </c>
      <c r="E15" s="40">
        <v>4757</v>
      </c>
    </row>
    <row r="16" spans="1:5" ht="15.75">
      <c r="A16" s="56" t="s">
        <v>22</v>
      </c>
      <c r="B16" s="1" t="s">
        <v>263</v>
      </c>
      <c r="C16" s="40">
        <v>0</v>
      </c>
      <c r="D16" s="71" t="s">
        <v>264</v>
      </c>
      <c r="E16" s="40">
        <v>0</v>
      </c>
    </row>
    <row r="17" spans="1:5" ht="15.75">
      <c r="A17" s="56" t="s">
        <v>24</v>
      </c>
      <c r="B17" s="1" t="s">
        <v>265</v>
      </c>
      <c r="C17" s="40">
        <v>0</v>
      </c>
      <c r="D17" s="71" t="s">
        <v>264</v>
      </c>
      <c r="E17" s="40">
        <v>0</v>
      </c>
    </row>
    <row r="18" spans="1:5" ht="15.75">
      <c r="A18" s="56" t="s">
        <v>26</v>
      </c>
      <c r="B18" s="1" t="s">
        <v>266</v>
      </c>
      <c r="C18" s="40">
        <v>784</v>
      </c>
      <c r="D18" s="71" t="s">
        <v>264</v>
      </c>
      <c r="E18" s="40">
        <v>0</v>
      </c>
    </row>
    <row r="19" spans="1:5" ht="15.75">
      <c r="A19" s="56" t="s">
        <v>28</v>
      </c>
      <c r="B19" s="1" t="s">
        <v>267</v>
      </c>
      <c r="C19" s="40">
        <v>0</v>
      </c>
      <c r="D19" s="71">
        <v>4422</v>
      </c>
      <c r="E19" s="40">
        <v>753</v>
      </c>
    </row>
    <row r="20" spans="1:5" ht="15.75">
      <c r="A20" s="56" t="s">
        <v>30</v>
      </c>
      <c r="B20" s="1" t="s">
        <v>168</v>
      </c>
      <c r="C20" s="40">
        <v>0</v>
      </c>
      <c r="D20" s="71" t="s">
        <v>264</v>
      </c>
      <c r="E20" s="40">
        <v>0</v>
      </c>
    </row>
    <row r="21" spans="1:5" ht="15.75">
      <c r="A21" s="76" t="s">
        <v>32</v>
      </c>
      <c r="B21" s="62" t="s">
        <v>268</v>
      </c>
      <c r="C21" s="43">
        <v>784</v>
      </c>
      <c r="D21" s="82">
        <v>4422</v>
      </c>
      <c r="E21" s="43">
        <v>753</v>
      </c>
    </row>
    <row r="22" ht="15.75">
      <c r="D22" s="71"/>
    </row>
    <row r="23" spans="1:4" ht="15.75">
      <c r="A23" s="56" t="s">
        <v>3</v>
      </c>
      <c r="B23" s="1" t="s">
        <v>269</v>
      </c>
      <c r="D23" s="71">
        <v>4328</v>
      </c>
    </row>
    <row r="24" spans="1:4" ht="15.75">
      <c r="A24" s="56" t="s">
        <v>7</v>
      </c>
      <c r="B24" s="1" t="s">
        <v>270</v>
      </c>
      <c r="D24" s="71">
        <v>84</v>
      </c>
    </row>
    <row r="25" spans="1:4" ht="15.75">
      <c r="A25" s="56" t="s">
        <v>9</v>
      </c>
      <c r="B25" s="1" t="s">
        <v>271</v>
      </c>
      <c r="D25" s="71">
        <v>3187</v>
      </c>
    </row>
    <row r="26" spans="2:4" ht="15.75">
      <c r="B26" s="62" t="s">
        <v>101</v>
      </c>
      <c r="D26" s="49">
        <v>7599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2014-04-24T12:30:59Z</cp:lastPrinted>
  <dcterms:created xsi:type="dcterms:W3CDTF">2008-03-17T10:37:57Z</dcterms:created>
  <dcterms:modified xsi:type="dcterms:W3CDTF">2014-05-07T07:56:22Z</dcterms:modified>
  <cp:category/>
  <cp:version/>
  <cp:contentType/>
  <cp:contentStatus/>
  <cp:revision>2</cp:revision>
</cp:coreProperties>
</file>