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640" tabRatio="727" activeTab="6"/>
  </bookViews>
  <sheets>
    <sheet name="1.1.sz.mell.  " sheetId="1" r:id="rId1"/>
    <sheet name="1.2.sz.mell.   " sheetId="2" r:id="rId2"/>
    <sheet name="1.3.sz.mell.  " sheetId="3" r:id="rId3"/>
    <sheet name="1.4.sz.mell." sheetId="4" r:id="rId4"/>
    <sheet name="2.1.sz.mell    " sheetId="5" r:id="rId5"/>
    <sheet name="2.2.sz.mell  " sheetId="6" r:id="rId6"/>
    <sheet name="4.sz.mell." sheetId="7" r:id="rId7"/>
    <sheet name="6.sz.mell. " sheetId="8" r:id="rId8"/>
    <sheet name="7.sz.mell.  " sheetId="9" r:id="rId9"/>
    <sheet name="8.1. sz. mell. " sheetId="10" r:id="rId10"/>
    <sheet name="9.1. sz. mell " sheetId="11" r:id="rId11"/>
    <sheet name="9.1.1. sz. mell " sheetId="12" r:id="rId12"/>
    <sheet name="9.1.2. sz. mell  " sheetId="13" r:id="rId13"/>
    <sheet name="9.2. sz. mell   " sheetId="14" r:id="rId14"/>
    <sheet name="9.2.1. sz. mell  " sheetId="15" r:id="rId15"/>
    <sheet name="9.2.3. sz. mell  " sheetId="16" r:id="rId16"/>
    <sheet name="9.3. sz. mell" sheetId="17" r:id="rId17"/>
    <sheet name="9.3.1. sz. mell " sheetId="18" r:id="rId18"/>
    <sheet name="9.4. sz. mell " sheetId="19" r:id="rId19"/>
    <sheet name="9.4.1. sz. mell " sheetId="20" r:id="rId20"/>
    <sheet name="9.4.2. sz. mell " sheetId="21" r:id="rId21"/>
    <sheet name="9.5. sz. mell " sheetId="22" r:id="rId22"/>
    <sheet name="9.5.1. sz. mell" sheetId="23" r:id="rId23"/>
    <sheet name="9.5.2. sz. mell  " sheetId="24" r:id="rId24"/>
    <sheet name="9.6. sz. mell" sheetId="25" r:id="rId25"/>
    <sheet name="9.6.1. sz. mell" sheetId="26" r:id="rId26"/>
    <sheet name="9.6.2. sz. mell " sheetId="27" r:id="rId27"/>
    <sheet name="9.7. sz. mell " sheetId="28" r:id="rId28"/>
    <sheet name="9.7.1. sz. mell  " sheetId="29" r:id="rId29"/>
    <sheet name="9.7.2. sz. mell " sheetId="30" r:id="rId30"/>
    <sheet name="9.8. sz. mell " sheetId="31" r:id="rId31"/>
    <sheet name="9.8.1. sz. mell " sheetId="32" r:id="rId32"/>
    <sheet name="int.összesítő " sheetId="33" r:id="rId33"/>
    <sheet name="engedélyezett álláshelyek  " sheetId="34" r:id="rId34"/>
    <sheet name="tartalék    " sheetId="35" r:id="rId35"/>
    <sheet name="1. sz tájékoztató t " sheetId="36" r:id="rId36"/>
    <sheet name="3.sz tájékoztató t." sheetId="37" r:id="rId37"/>
    <sheet name="4.sz. tájékoztató " sheetId="38" r:id="rId38"/>
    <sheet name="5.sz tájékoztató t.  " sheetId="39" r:id="rId39"/>
    <sheet name="szakfeladatos Önk  " sheetId="40" r:id="rId40"/>
  </sheets>
  <definedNames>
    <definedName name="_xlfn.IFERROR" hidden="1">#NAME?</definedName>
    <definedName name="_xlnm.Print_Titles" localSheetId="10">'9.1. sz. mell '!$1:$6</definedName>
    <definedName name="_xlnm.Print_Titles" localSheetId="11">'9.1.1. sz. mell '!$1:$6</definedName>
    <definedName name="_xlnm.Print_Titles" localSheetId="12">'9.1.2. sz. mell  '!$1:$6</definedName>
    <definedName name="_xlnm.Print_Titles" localSheetId="13">'9.2. sz. mell   '!$1:$6</definedName>
    <definedName name="_xlnm.Print_Titles" localSheetId="14">'9.2.1. sz. mell  '!$1:$6</definedName>
    <definedName name="_xlnm.Print_Titles" localSheetId="15">'9.2.3. sz. mell  '!$1:$6</definedName>
    <definedName name="_xlnm.Print_Titles" localSheetId="16">'9.3. sz. mell'!$1:$6</definedName>
    <definedName name="_xlnm.Print_Titles" localSheetId="17">'9.3.1. sz. mell '!$1:$6</definedName>
    <definedName name="_xlnm.Print_Titles" localSheetId="18">'9.4. sz. mell '!$1:$6</definedName>
    <definedName name="_xlnm.Print_Titles" localSheetId="19">'9.4.1. sz. mell '!$1:$6</definedName>
    <definedName name="_xlnm.Print_Titles" localSheetId="20">'9.4.2. sz. mell '!$1:$6</definedName>
    <definedName name="_xlnm.Print_Titles" localSheetId="21">'9.5. sz. mell '!$1:$6</definedName>
    <definedName name="_xlnm.Print_Titles" localSheetId="22">'9.5.1. sz. mell'!$1:$6</definedName>
    <definedName name="_xlnm.Print_Titles" localSheetId="23">'9.5.2. sz. mell  '!$1:$6</definedName>
    <definedName name="_xlnm.Print_Titles" localSheetId="24">'9.6. sz. mell'!$1:$6</definedName>
    <definedName name="_xlnm.Print_Titles" localSheetId="25">'9.6.1. sz. mell'!$1:$6</definedName>
    <definedName name="_xlnm.Print_Titles" localSheetId="26">'9.6.2. sz. mell '!$1:$6</definedName>
    <definedName name="_xlnm.Print_Titles" localSheetId="27">'9.7. sz. mell '!$1:$6</definedName>
    <definedName name="_xlnm.Print_Titles" localSheetId="28">'9.7.1. sz. mell  '!$1:$6</definedName>
    <definedName name="_xlnm.Print_Titles" localSheetId="29">'9.7.2. sz. mell '!$1:$6</definedName>
    <definedName name="_xlnm.Print_Titles" localSheetId="30">'9.8. sz. mell '!$1:$6</definedName>
    <definedName name="_xlnm.Print_Titles" localSheetId="31">'9.8.1. sz. mell '!$1:$6</definedName>
    <definedName name="_xlnm.Print_Area" localSheetId="0">'1.1.sz.mell.  '!$A$1:$C$149</definedName>
    <definedName name="_xlnm.Print_Area" localSheetId="1">'1.2.sz.mell.   '!$A$1:$C$149</definedName>
    <definedName name="_xlnm.Print_Area" localSheetId="2">'1.3.sz.mell.  '!$A$1:$C$149</definedName>
    <definedName name="_xlnm.Print_Area" localSheetId="3">'1.4.sz.mell.'!$A$1:$C$149</definedName>
  </definedNames>
  <calcPr fullCalcOnLoad="1"/>
</workbook>
</file>

<file path=xl/sharedStrings.xml><?xml version="1.0" encoding="utf-8"?>
<sst xmlns="http://schemas.openxmlformats.org/spreadsheetml/2006/main" count="4718" uniqueCount="740">
  <si>
    <t>Beruházási (felhalmozási) kiadások előirányzata beruházásonként</t>
  </si>
  <si>
    <t>Felújítási kiadások előirányzata felújításonként</t>
  </si>
  <si>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</si>
  <si>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</si>
  <si>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</si>
  <si>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</si>
  <si>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</si>
  <si>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</si>
  <si>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</si>
  <si>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</si>
  <si>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</si>
  <si>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</si>
  <si>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</si>
  <si>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</si>
  <si>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</si>
  <si>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</si>
  <si>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</si>
  <si>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</si>
  <si>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</si>
  <si>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</si>
  <si>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</si>
  <si>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</si>
  <si>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</si>
  <si>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</si>
  <si>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</si>
  <si>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</si>
  <si>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</si>
  <si>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</si>
  <si>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</si>
  <si>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</si>
  <si>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</si>
  <si>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</si>
  <si>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</si>
  <si>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</si>
  <si>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</si>
  <si>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</si>
  <si>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</si>
  <si>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</si>
  <si>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</si>
  <si>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</si>
  <si>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</si>
  <si>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</si>
  <si>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</si>
  <si>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</si>
  <si>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</si>
  <si>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</si>
  <si>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</si>
  <si>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</si>
  <si>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</si>
  <si>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</si>
  <si>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</si>
  <si>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</si>
  <si>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</si>
  <si>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</si>
  <si>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</si>
  <si>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</si>
  <si>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</si>
  <si>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</si>
  <si>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Helyi adók</t>
  </si>
  <si>
    <t>Kiadások</t>
  </si>
  <si>
    <t>Egyéb fejlesztési célú kiadások</t>
  </si>
  <si>
    <t>Általános tartalék</t>
  </si>
  <si>
    <t>Céltartalék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</si>
  <si>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</si>
  <si>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</si>
  <si>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</si>
  <si>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</si>
  <si>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</si>
  <si>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</si>
  <si>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</si>
  <si>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</si>
  <si>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</si>
  <si>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</si>
  <si>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</si>
  <si>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</si>
  <si>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</si>
  <si>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</si>
  <si>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</si>
  <si>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</si>
  <si>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</si>
  <si>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</si>
  <si>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</si>
  <si>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</si>
  <si>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</si>
  <si>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</si>
  <si>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</si>
  <si>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</si>
  <si>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</si>
  <si>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</si>
  <si>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</si>
  <si>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</si>
  <si>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</si>
  <si>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</si>
  <si>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</si>
  <si>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</si>
  <si>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</si>
  <si>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</si>
  <si>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</si>
  <si>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</si>
  <si>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</si>
  <si>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</si>
  <si>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</si>
  <si>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</si>
  <si>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</si>
  <si>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</si>
  <si>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</si>
  <si>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</si>
  <si>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</si>
  <si>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</si>
  <si>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</si>
  <si>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</si>
  <si>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</si>
  <si>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</si>
  <si>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</si>
  <si>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</si>
  <si>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</si>
  <si>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</si>
  <si>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</si>
  <si>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</si>
  <si>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</si>
  <si>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</si>
  <si>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</si>
  <si>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</si>
  <si>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</si>
  <si>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</si>
  <si>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</si>
  <si>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</si>
  <si>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</si>
  <si>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</si>
  <si>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</si>
  <si>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</si>
  <si>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</si>
  <si>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</si>
  <si>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</si>
  <si>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</si>
  <si>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</si>
  <si>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</si>
  <si>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</si>
  <si>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</si>
  <si>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</si>
  <si>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</si>
  <si>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</si>
  <si>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</si>
  <si>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</si>
  <si>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</si>
  <si>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</si>
  <si>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</si>
  <si>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</si>
  <si>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</si>
  <si>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</si>
  <si>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</si>
  <si>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</si>
  <si>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</si>
  <si>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</si>
  <si>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</si>
  <si>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</si>
  <si>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</si>
  <si>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</si>
  <si>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</si>
  <si>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</si>
  <si>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</si>
  <si>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</si>
  <si>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</si>
  <si>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</si>
  <si>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</si>
  <si>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</si>
  <si>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</si>
  <si>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</si>
  <si>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</si>
  <si>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</si>
  <si>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</si>
  <si>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</si>
  <si>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</si>
  <si>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</si>
  <si>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</si>
  <si>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</si>
  <si>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</si>
  <si>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</si>
  <si>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</si>
  <si>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</si>
  <si>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</si>
  <si>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</si>
  <si>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</si>
  <si>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</si>
  <si>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</si>
  <si>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2014.</t>
  </si>
  <si>
    <t>SAJÁT BEVÉTELEK ÖSSZESEN*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</si>
  <si>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</si>
  <si>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</si>
  <si>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</si>
  <si>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</si>
  <si>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</si>
  <si>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>Beruházási kiadások beruházásonként</t>
  </si>
  <si>
    <t>Egyéb (Pl.: garancia és kezességvállalás, stb.)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</si>
  <si>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</si>
  <si>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</si>
  <si>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</si>
  <si>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</si>
  <si>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</si>
  <si>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</si>
  <si>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</si>
  <si>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</si>
  <si>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</si>
  <si>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</si>
  <si>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</si>
  <si>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</si>
  <si>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</si>
  <si>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</si>
  <si>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</si>
  <si>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</si>
  <si>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</si>
  <si>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</si>
  <si>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</si>
  <si>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</si>
  <si>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</si>
  <si>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</si>
  <si>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</si>
  <si>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</si>
  <si>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</si>
  <si>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</si>
  <si>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2015.</t>
  </si>
  <si>
    <t>2016.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</si>
  <si>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</si>
  <si>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</si>
  <si>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</si>
  <si>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2014. évi előirányzat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</si>
  <si>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</si>
  <si>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</si>
  <si>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</si>
  <si>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</si>
  <si>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</si>
  <si>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</si>
  <si>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</si>
  <si>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</si>
  <si>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</si>
  <si>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</si>
  <si>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</si>
  <si>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</si>
  <si>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</si>
  <si>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</si>
  <si>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</si>
  <si>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</si>
  <si>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</si>
  <si>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</si>
  <si>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</si>
  <si>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</si>
  <si>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</si>
  <si>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</si>
  <si>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</si>
  <si>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</si>
  <si>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</si>
  <si>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</si>
  <si>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</si>
  <si>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</si>
  <si>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</si>
  <si>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</si>
  <si>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</si>
  <si>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</si>
  <si>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</si>
  <si>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</si>
  <si>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</si>
  <si>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</si>
  <si>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</si>
  <si>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</si>
  <si>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</si>
  <si>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</si>
  <si>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</si>
  <si>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</si>
  <si>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</si>
  <si>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</si>
  <si>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</si>
  <si>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</si>
  <si>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</si>
  <si>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</si>
  <si>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</si>
  <si>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</si>
  <si>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</si>
  <si>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</si>
  <si>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</si>
  <si>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</si>
  <si>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 kölcsönök visszatér.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</si>
  <si>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</si>
  <si>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</si>
  <si>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</si>
  <si>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</si>
  <si>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</si>
  <si>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</si>
  <si>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</si>
  <si>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</si>
  <si>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</si>
  <si>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</si>
  <si>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</si>
  <si>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</si>
  <si>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</si>
  <si>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</si>
  <si>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</si>
  <si>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</si>
  <si>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</si>
  <si>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</si>
  <si>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</si>
  <si>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</si>
  <si>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</si>
  <si>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</si>
  <si>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</si>
  <si>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</si>
  <si>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</si>
  <si>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</si>
  <si>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</si>
  <si>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</si>
  <si>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</si>
  <si>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</si>
  <si>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</si>
  <si>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</si>
  <si>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</si>
  <si>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</si>
  <si>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</si>
  <si>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</si>
  <si>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</si>
  <si>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</si>
  <si>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</si>
  <si>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</si>
  <si>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</si>
  <si>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</si>
  <si>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</si>
  <si>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</si>
  <si>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</si>
  <si>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</si>
  <si>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</si>
  <si>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</si>
  <si>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</si>
  <si>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</si>
  <si>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</si>
  <si>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</si>
  <si>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</si>
  <si>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</si>
  <si>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</si>
  <si>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</si>
  <si>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</si>
  <si>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</si>
  <si>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</si>
  <si>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</si>
  <si>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</si>
  <si>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</si>
  <si>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</si>
  <si>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</si>
  <si>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</si>
  <si>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</si>
  <si>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</si>
  <si>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</si>
  <si>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</si>
  <si>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</si>
  <si>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</si>
  <si>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</si>
  <si>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</si>
  <si>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</si>
  <si>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</si>
  <si>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</si>
  <si>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</si>
  <si>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</si>
  <si>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</si>
  <si>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</si>
  <si>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</si>
  <si>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</si>
  <si>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</si>
  <si>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</si>
  <si>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</si>
  <si>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</si>
  <si>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</si>
  <si>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</si>
  <si>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</si>
  <si>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</si>
  <si>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</si>
  <si>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</si>
  <si>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</si>
  <si>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</si>
  <si>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</si>
  <si>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</si>
  <si>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</si>
  <si>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</si>
  <si>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</si>
  <si>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</si>
  <si>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</si>
  <si>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</si>
  <si>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</si>
  <si>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</si>
  <si>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</si>
  <si>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</si>
  <si>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</si>
  <si>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</si>
  <si>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</si>
  <si>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</si>
  <si>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</si>
  <si>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</si>
  <si>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</si>
  <si>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</si>
  <si>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</si>
  <si>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</si>
  <si>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</si>
  <si>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</si>
  <si>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</si>
  <si>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</si>
  <si>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</si>
  <si>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</si>
  <si>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</si>
  <si>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</si>
  <si>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</si>
  <si>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</si>
  <si>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</si>
  <si>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</si>
  <si>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</si>
  <si>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</si>
  <si>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Felhasználás
2013. XII.31-ig</t>
  </si>
  <si>
    <t xml:space="preserve">
2014. év utáni szükséglet
</t>
  </si>
  <si>
    <t>2014. év utáni szükséglet
(6=2 - 4 - 5)</t>
  </si>
  <si>
    <t>2015. után</t>
  </si>
  <si>
    <t>Belföldi értékpapírok kiadásai (6.1. + … + 6.4.)</t>
  </si>
  <si>
    <t xml:space="preserve"> 10.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</si>
  <si>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</si>
  <si>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</si>
  <si>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</si>
  <si>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</si>
  <si>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Előirányzat-felhasználási terv
2014. évre</t>
  </si>
  <si>
    <t>2014. évi támogatás összesen</t>
  </si>
  <si>
    <t>K I M U T A T Á S
a 2014. évben céljelleggel juttatott támogatásokról</t>
  </si>
  <si>
    <t>Összes bevétel, kiadás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</si>
  <si>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</si>
  <si>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</si>
  <si>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</si>
  <si>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</si>
  <si>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</si>
  <si>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</si>
  <si>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</si>
  <si>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</si>
  <si>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</si>
  <si>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</si>
  <si>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</si>
  <si>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</si>
  <si>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</si>
  <si>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</si>
  <si>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</si>
  <si>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</si>
  <si>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</si>
  <si>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</si>
  <si>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</si>
  <si>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</si>
  <si>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</si>
  <si>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A 2014. évi általános működés és ágazati feladatok támogatásának alakulása jogcímenként</t>
  </si>
  <si>
    <t>BEVÉTELEK ÖSSZESEN: (9+16)</t>
  </si>
  <si>
    <t>Kötelező feladatok bevételei, kiadásai</t>
  </si>
  <si>
    <t>Önként vállalt feladatok bevételei, kiadásai</t>
  </si>
  <si>
    <t>Állami (államigazgataási)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</si>
  <si>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</si>
  <si>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</si>
  <si>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</si>
  <si>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</si>
  <si>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</si>
  <si>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</si>
  <si>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</si>
  <si>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</si>
  <si>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</si>
  <si>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</si>
  <si>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</si>
  <si>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</si>
  <si>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</si>
  <si>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>Osztalék, a koncessziós díj és a hozambevétel</t>
  </si>
  <si>
    <t xml:space="preserve">   Rövidlejáratú hitelek, kölcsönök felvétele</t>
  </si>
  <si>
    <t>Tiszavasvári Város belterületi vízrendezése</t>
  </si>
  <si>
    <t>2013-2014</t>
  </si>
  <si>
    <t>Férőhelybővítés és komplex fejlesztés a Tiszavasvári Fülemüle Óvodában</t>
  </si>
  <si>
    <t>Ifjúság-Kossuth utca kereszteződésnél gyalogátkelőhely kial.</t>
  </si>
  <si>
    <t>2014</t>
  </si>
  <si>
    <t>Garami utcai tornaterem akadáymentesítése</t>
  </si>
  <si>
    <t>Városi Művelődési Központ tűzjelzőberendezés leválasztása</t>
  </si>
  <si>
    <t>Vasvári Pál út 6. tetőszigetelés</t>
  </si>
  <si>
    <t>Partizán utca 2. tetőszigetelés</t>
  </si>
  <si>
    <t>Központi orvosi rendelő nyílászáró csere</t>
  </si>
  <si>
    <t>Városi Művelődési Központ terasz szigetelés</t>
  </si>
  <si>
    <t>Városi Kincstár épület - zeneterem bejárati ajtó csere és rámpa kial.</t>
  </si>
  <si>
    <t>Közvilágítási hálózat fejlesztése</t>
  </si>
  <si>
    <t>Tervek készíttetése</t>
  </si>
  <si>
    <t>Térfigyelő kamararendszer kiépítése</t>
  </si>
  <si>
    <t>Közfoglalkoztatás gépbeszerzés, fűtési-, öntözőrendszer, fólia kiépítés</t>
  </si>
  <si>
    <t>Polg. Hiv. informatikai és egyéb tárgyi eszköz beszerzés</t>
  </si>
  <si>
    <t>Tiszavasvári Bölcsőde kisértékű tárgyi eszköz beszerzés</t>
  </si>
  <si>
    <t xml:space="preserve">Városi Kincstár - számítógépek és szoftverek beszerzése </t>
  </si>
  <si>
    <t>Városi Kincstár - irodai bútorok beszerzése</t>
  </si>
  <si>
    <t>Sportcsarnok - takarítógép beszerzése</t>
  </si>
  <si>
    <t>Városi parkok tervezése</t>
  </si>
  <si>
    <t>Művelődési Ház - klímaberendezések beszerzése</t>
  </si>
  <si>
    <t>Múzeum - szoftverek beszerz.pályázati pénzeszk.-ből</t>
  </si>
  <si>
    <t>Sportcsarnok - fűtési rendszer felújítása</t>
  </si>
  <si>
    <t>Sportpálya - lelátók felújítása</t>
  </si>
  <si>
    <t>Varázsceruza Óvoda villamos hálózatának felújítása</t>
  </si>
  <si>
    <t>Fűtési rendszer felújítása, radiátorcsere a Mini-Manó Óvodában</t>
  </si>
  <si>
    <t>Tiszavasvári Város belterületi vízrendezése                         ÉAOP-5.1.2/D-1-11-2011-0035</t>
  </si>
  <si>
    <t>Férőhelybővítés és komplex fejlesztés a tiszavasvári Fülemüle óvodában a minőségi nevelés érdekében                                                      ÉAOP-4.1.1/A-11-2012-0006</t>
  </si>
  <si>
    <t>Egyesített Óvodai intézmény</t>
  </si>
  <si>
    <t>EGYESÍTETT ÓVODAI INTÉZMÉNY</t>
  </si>
  <si>
    <t>Művelődési Központ és Könyvtár</t>
  </si>
  <si>
    <t>MŰVELŐDÉSI KÖZPONT ÉS KÖNYVTÁR</t>
  </si>
  <si>
    <t>VASVÁRI PÁL MÚZEUM</t>
  </si>
  <si>
    <t>05</t>
  </si>
  <si>
    <t>Vasvári Pál Múzeum</t>
  </si>
  <si>
    <t>Városi Kincstár</t>
  </si>
  <si>
    <t>06</t>
  </si>
  <si>
    <t>VÁROSI KINCSTÁR, TISZAVASVÁRI</t>
  </si>
  <si>
    <t>Tiszavasvári Szociális és Egészségügyi Szolgáltató Központ</t>
  </si>
  <si>
    <t>07</t>
  </si>
  <si>
    <t>08</t>
  </si>
  <si>
    <t>Tiszavasvári Bölcsőde</t>
  </si>
  <si>
    <t>TISZEK-kisértékű tárgyieszköz beszerzés</t>
  </si>
  <si>
    <t>TISZEK- melegvíztároló felújítás</t>
  </si>
  <si>
    <t xml:space="preserve">Tiszavasvári Város Önkormányzata </t>
  </si>
  <si>
    <t>adatok: eFt-ban</t>
  </si>
  <si>
    <t>Céltartalékok:</t>
  </si>
  <si>
    <t>- Egyéb tartalék</t>
  </si>
  <si>
    <t>- Normatíva visszafizetés miatti tartalék</t>
  </si>
  <si>
    <t>- Önkormányzati létesítmények felújítási kerete F</t>
  </si>
  <si>
    <t xml:space="preserve">  Köztemető fenntartás</t>
  </si>
  <si>
    <t>Céltartalékok összesen:</t>
  </si>
  <si>
    <t>Pénzforgalom nélküli kiadások összesen:</t>
  </si>
  <si>
    <t xml:space="preserve">Az önkormányzat és intézményeinek engedélyezett álláshelyei  </t>
  </si>
  <si>
    <t>Eng. állás-helyek</t>
  </si>
  <si>
    <t>Intézmények</t>
  </si>
  <si>
    <t>megnevezése</t>
  </si>
  <si>
    <t>- Városi Kincstár (saját)</t>
  </si>
  <si>
    <t>- Egyesített Óvodai Intézmény</t>
  </si>
  <si>
    <t>- Műv. Központ és Könyvtár</t>
  </si>
  <si>
    <t>- Vasvári Pál Múzeum</t>
  </si>
  <si>
    <t>- Tiszavasvári Bölcsőde</t>
  </si>
  <si>
    <t>- TISZEK</t>
  </si>
  <si>
    <t>Polgármesteri Hivatal</t>
  </si>
  <si>
    <t>Intézmények összesen</t>
  </si>
  <si>
    <t>Önkormányzat -közfoglalkoztatott</t>
  </si>
  <si>
    <t>Mindösszesen:</t>
  </si>
  <si>
    <t xml:space="preserve">Az önkormányzat intézményeinek </t>
  </si>
  <si>
    <t xml:space="preserve">2014. évi költségvetése </t>
  </si>
  <si>
    <t xml:space="preserve">                   BEVÉTELEK</t>
  </si>
  <si>
    <t xml:space="preserve">                                                  KIADÁSOK</t>
  </si>
  <si>
    <t>Saját</t>
  </si>
  <si>
    <t>Önkorm.</t>
  </si>
  <si>
    <t>Előir.</t>
  </si>
  <si>
    <t>Személyi</t>
  </si>
  <si>
    <t>Szem. jutt.</t>
  </si>
  <si>
    <t>Dologi</t>
  </si>
  <si>
    <t>Támogatás</t>
  </si>
  <si>
    <t>Felhalm.</t>
  </si>
  <si>
    <t>bevételek</t>
  </si>
  <si>
    <t>finansz.</t>
  </si>
  <si>
    <t>összesen</t>
  </si>
  <si>
    <t>juttatás</t>
  </si>
  <si>
    <t>járulékai</t>
  </si>
  <si>
    <t>kiad.</t>
  </si>
  <si>
    <t>pénz. átadás</t>
  </si>
  <si>
    <t>össz.</t>
  </si>
  <si>
    <t xml:space="preserve">Városi Kincstár </t>
  </si>
  <si>
    <t>Egyesített Óvodai Intézmény</t>
  </si>
  <si>
    <t>Intézmények összesen:</t>
  </si>
  <si>
    <t>Kötelezettségvállalással terhelt záró pénzkészlet</t>
  </si>
  <si>
    <t>Kötelezettségvállalással nem terhelt záró pénzkészlet</t>
  </si>
  <si>
    <t>- Lakásfelújítási Alap ( ebből felhalmozási: 1270)</t>
  </si>
  <si>
    <t>Infrastrukturális hitel</t>
  </si>
  <si>
    <t>Víziközmű hitel</t>
  </si>
  <si>
    <t>ÉAOP Óvodabővítés projekt saját erő hitel</t>
  </si>
  <si>
    <t>2014. előtti kifizetés</t>
  </si>
  <si>
    <t>2016. után</t>
  </si>
  <si>
    <t>ÉAOP Óvodabővítés projekt támogatást megelőlegező hitel</t>
  </si>
  <si>
    <t>Saját erő finanszírozása 2-es hitelcél</t>
  </si>
  <si>
    <t>Saját erő finanszírozása 8-as hitelcél</t>
  </si>
  <si>
    <t>Belterületi vízrendezés projekt</t>
  </si>
  <si>
    <t>ÉAOP Férőhelybővítés és komplex fejlesztés a tiszavasvári Fülemüle Óvodában a minőségi nevelés érdekében projekt</t>
  </si>
  <si>
    <t>ÉAOP Tiszavasvári Város belterületi vízrendezése projekt</t>
  </si>
  <si>
    <t>A táblázatban a konszolidációs tételek nem szerepelnek</t>
  </si>
  <si>
    <t>Önkormányzati Hivatal működésének támogatása</t>
  </si>
  <si>
    <t>Település üzemeltetéséhez kapcsolódó feladatellátás összesen</t>
  </si>
  <si>
    <t xml:space="preserve">  - Zöldterület-gazdálkodással kapcsolatos feladatok ellátásának támogatása</t>
  </si>
  <si>
    <t xml:space="preserve"> - Közvilágítás fenntartásának támogatása</t>
  </si>
  <si>
    <t xml:space="preserve"> - Köztemető fenntartással kapcsolatos feladatok támogatása</t>
  </si>
  <si>
    <t xml:space="preserve"> - Közutak fenntartásának támogatása</t>
  </si>
  <si>
    <t>Egyéb kötelező önkormányzati feladatok támogatása</t>
  </si>
  <si>
    <t>A helyi önkormányzatok működésének általános támogatása</t>
  </si>
  <si>
    <t>Az óvodapedagógusok, és az óvodapedagógusok munkáját közvetlenül segítők bértámogatása</t>
  </si>
  <si>
    <t>Óvodaműködtetés támogatás</t>
  </si>
  <si>
    <t>A települési önkormányzatok egyes köznevelési feladatainak támogatása</t>
  </si>
  <si>
    <t>Hozzájárulás a pénzbeli szociális ellátásokhoz</t>
  </si>
  <si>
    <t>Egyes szociális és gyermekjóléti feladatok támogatása</t>
  </si>
  <si>
    <t>Települési önkormányzatok által az idősek átmeneti és tartós, valamint a hajléktalan személyek részére nyújtott tartós szoc.szakosított ellátási feladatok támogatása</t>
  </si>
  <si>
    <t>Gyernekétkeztetés támogatása (bértámogatás)</t>
  </si>
  <si>
    <t>Gyernekétkeztetés üzemeltetési támogatás</t>
  </si>
  <si>
    <t>Települési önkormányzatok szociális, gyermekjóléti és gyermekétkeztetési feladatainak támogatása</t>
  </si>
  <si>
    <t>Könyvtári, közművelődési és múzeumi feladatok támogatása</t>
  </si>
  <si>
    <t xml:space="preserve"> - ebből a települési önkormányzatok muzeális intézményi feladatainak támogatása</t>
  </si>
  <si>
    <t>A települési önkormányzatok kulturális feladatainak támogatása</t>
  </si>
  <si>
    <t>Települési önkormányzatok köznevelési feladatainak egyéb támogatása</t>
  </si>
  <si>
    <t>Lakott külterülettel kapcsolatos feladatok támogatása</t>
  </si>
  <si>
    <t>Központosított támogatások összesen:</t>
  </si>
  <si>
    <t>Szabadidős Programszervező Egyesület</t>
  </si>
  <si>
    <t>működési célú támogatás</t>
  </si>
  <si>
    <t>Köztestületi Tűzoltóság</t>
  </si>
  <si>
    <t>Tiszavasvári Polgárőrség</t>
  </si>
  <si>
    <t>Tiszavasvári Sportegyesület</t>
  </si>
  <si>
    <t>Tiszavasvári Diáksport Egyesület</t>
  </si>
  <si>
    <t>Polgármesteri keret</t>
  </si>
  <si>
    <t>TISZATÉR támogatás</t>
  </si>
  <si>
    <t>TÖOSZ támogatás</t>
  </si>
  <si>
    <t>LEADER támogatás</t>
  </si>
  <si>
    <t>felhalmozási célú támogatás</t>
  </si>
  <si>
    <t>Nyírvidék Tiszk támogatás</t>
  </si>
  <si>
    <t>Nyírség Tiszk támogatás</t>
  </si>
  <si>
    <t>Magiszter Alapítványi Óvoda támogatás</t>
  </si>
  <si>
    <t>Intézményfenntartási támogatás (oktatás)</t>
  </si>
  <si>
    <t>Szennyvízcsatorna érdekeltségi hozzájárulás</t>
  </si>
  <si>
    <t xml:space="preserve">Sz-Sz-B-M-i Szilárdhulladék Társ. támogatása </t>
  </si>
  <si>
    <t>- Tiszavasvári Bölcsőde - közfoglalkoztatottak</t>
  </si>
  <si>
    <t>- Városi Kincstár - közfoglalkoztatottak</t>
  </si>
  <si>
    <t>Múzeum TIOP 1.2.2. pályázat</t>
  </si>
  <si>
    <t>2013</t>
  </si>
  <si>
    <t>Múzeum TÁMOP 3.2.8. pályázat</t>
  </si>
  <si>
    <t>Múzeum TÁMOP 3.2.3. pályázat</t>
  </si>
  <si>
    <t>Könyvtár TÁMOP 3.2.4. pályázat</t>
  </si>
  <si>
    <t>2012</t>
  </si>
  <si>
    <t>Könyvtár TÁMOP 3.2.12. pályázat</t>
  </si>
  <si>
    <t>bevételi  és  kiadási  előirányzata  feladatonként</t>
  </si>
  <si>
    <t>BEVÉTELEK</t>
  </si>
  <si>
    <t>KIADÁSOK</t>
  </si>
  <si>
    <t>Műk.</t>
  </si>
  <si>
    <t>Értékp.</t>
  </si>
  <si>
    <t>bev.</t>
  </si>
  <si>
    <t>hitel, kölcs.</t>
  </si>
  <si>
    <t>bevételei</t>
  </si>
  <si>
    <t>kiadások</t>
  </si>
  <si>
    <t>kiadásai</t>
  </si>
  <si>
    <t>Közutak, hidak üzemeltetése, fenntartása</t>
  </si>
  <si>
    <t>Lakóingatlan bérbeadása, üzemeltetése</t>
  </si>
  <si>
    <t>Nem lakóingatlan bérbeadása, üzemeltetése</t>
  </si>
  <si>
    <t>Önkormányzati jogalkotás</t>
  </si>
  <si>
    <t>Zöldterület kezelés</t>
  </si>
  <si>
    <t>Adó, illeték kiszabása, beszedése, adóellenőrzés</t>
  </si>
  <si>
    <t>- Gépjárműadó</t>
  </si>
  <si>
    <t>Közvilágítás</t>
  </si>
  <si>
    <t>Város-, községgazdálkodási m.n.s. szolgáltatások</t>
  </si>
  <si>
    <t>Finanszírozási műveletek</t>
  </si>
  <si>
    <t>A polgári védelem ágazati feladatai</t>
  </si>
  <si>
    <t>Ár- és belvízvédelemmel összefüggő tevékenységek</t>
  </si>
  <si>
    <t>Ápolási díj méltányossági alapon</t>
  </si>
  <si>
    <t>Közgyógyellátás</t>
  </si>
  <si>
    <t>Köztemetés</t>
  </si>
  <si>
    <t>Civil szervezetek működési támogatása</t>
  </si>
  <si>
    <t>Önkormányzati vagyonnal való gazdálkodás</t>
  </si>
  <si>
    <t>Téli közfoglalkoztatás</t>
  </si>
  <si>
    <t>- Le: intézményi támogatás</t>
  </si>
  <si>
    <t>Közhat.</t>
  </si>
  <si>
    <t>Záró</t>
  </si>
  <si>
    <t>pénzk.</t>
  </si>
  <si>
    <t>Tartalék</t>
  </si>
  <si>
    <t>2014. év</t>
  </si>
  <si>
    <t>Az önkormányzat 2014. évi költségvetésének</t>
  </si>
  <si>
    <t>Szennyvízcsat. építése, fenntartása, üzemeltetése</t>
  </si>
  <si>
    <t>Nem veszélyes hulladék vegyes begyűjtése</t>
  </si>
  <si>
    <t xml:space="preserve"> Szennyeződésmentesítési tevékenységek</t>
  </si>
  <si>
    <t>Pályázat- és támogatáskezelés, ellenőrzés</t>
  </si>
  <si>
    <t>- Talajterhelési díj, helyszíni bírság,</t>
  </si>
  <si>
    <t>- Helyi adók és bírság, pótlék</t>
  </si>
  <si>
    <t>Önk. elszámolásai a központi költségvetéssel</t>
  </si>
  <si>
    <t>- Működési támogatás</t>
  </si>
  <si>
    <t>- Egyéb működési támogatás</t>
  </si>
  <si>
    <t>Támogatási célú finanszírozási műveletek</t>
  </si>
  <si>
    <t>Intézmény</t>
  </si>
  <si>
    <t xml:space="preserve"> Oktatás, közművelődés</t>
  </si>
  <si>
    <t>Kiemelt állami és önkormányzati rendezvények</t>
  </si>
  <si>
    <t>Fertőző megbetegedések megelőzése</t>
  </si>
  <si>
    <t xml:space="preserve">Önkormányzati segélyek </t>
  </si>
  <si>
    <t>- TISZEK - közfoglalkoztatottak</t>
  </si>
  <si>
    <t>Intézmény összesen közfoglalkoztatottak nélkül</t>
  </si>
  <si>
    <t>Mindösszesen közfoglalkoztattok nélkül:</t>
  </si>
  <si>
    <t>Önkormányzat  (saját)</t>
  </si>
  <si>
    <t>Önkormányzat (saját)</t>
  </si>
  <si>
    <t>Polgármesteri hivatal</t>
  </si>
  <si>
    <t xml:space="preserve">2014. évi költségvetésében rendelkezésre álló tartalékok </t>
  </si>
  <si>
    <t>Tiszavasvári Város Önkormányzata saját bevételeinek részletezése az adósságot keletkeztető ügyletből származó tárgyévi fizetési kötelezettség megállapításához</t>
  </si>
  <si>
    <t>- Civil szervezetek támogatási tartaléka</t>
  </si>
  <si>
    <t>Tiszavasvári Sportegyesület TAO pályázat önerő</t>
  </si>
  <si>
    <t>Varázsceruza Óvoda fűtési rendszer felújítása</t>
  </si>
  <si>
    <t xml:space="preserve">Civil Alap </t>
  </si>
  <si>
    <t>Tiszalökért Közalapítvány támogatása</t>
  </si>
  <si>
    <t>TISZATÉR LEADER  Egyesület tagi kölcsön</t>
  </si>
  <si>
    <t>Tiszavasvári Rendőrkapitányság támogatása</t>
  </si>
  <si>
    <t>Közétkeztetési Kft.</t>
  </si>
  <si>
    <t>működési célú visszatérítendő tám.</t>
  </si>
  <si>
    <t>Romák társadalmi integrációjának segítése</t>
  </si>
  <si>
    <t>Bűnmegelőzés</t>
  </si>
  <si>
    <t>TISZEK gépjármű vásárlás</t>
  </si>
  <si>
    <t>Közfoglalkoztatás - kistérségi start minta program gépbeszerzés, öntőzőrendszer, fólia építés és egyéb eszközbeszerzés</t>
  </si>
  <si>
    <t>Hosszabb id. közfogl. - hagyományos mezőgazd.</t>
  </si>
  <si>
    <t>Kistérségi startmunka mintaprogram</t>
  </si>
  <si>
    <t>Közgfoglalkoztatás - téli és egyéb értékteremtő</t>
  </si>
  <si>
    <t>Városi Kincstár riasztórendszer bővítése</t>
  </si>
  <si>
    <t>Városi Művelődési Központ közműv.érdek.növ. tám</t>
  </si>
  <si>
    <t>Belvárosi üzletsor előtti útpadka felújítása</t>
  </si>
  <si>
    <t>2014. évi szociális nyári gyermekétkeztetés</t>
  </si>
  <si>
    <t>Közművelődési érdekeltségnövelő támogatás</t>
  </si>
  <si>
    <t>2014. évi bérkompenzáció</t>
  </si>
  <si>
    <t>Szakágazati pótlék</t>
  </si>
  <si>
    <t>Nem veszélyes hulladék kezelése, ártalmatlanítása</t>
  </si>
  <si>
    <t>Törzsbetét emelés Nyírség Tiszk</t>
  </si>
  <si>
    <t>Tiszavasvári Város Önk. zászló beszerzés</t>
  </si>
  <si>
    <t>Törzstőke biztosítása - Egészségügyi Kft.</t>
  </si>
  <si>
    <t>Tiszek főzőüst beszerzése</t>
  </si>
  <si>
    <t>Tiszek röntgenelőhívó beszerzés</t>
  </si>
  <si>
    <t>Önk. játszótér fejlesztés</t>
  </si>
  <si>
    <t>Önk. részesedés vásárláse Kelet-Körny. Kft.</t>
  </si>
  <si>
    <t>Varázsceruza Óvoda tetőszigetelés</t>
  </si>
  <si>
    <t>TÁJÉKOZTATÓ TÁBLA</t>
  </si>
  <si>
    <t>TÁJÉKOZTATÓ TÁBLA                 Ezer forintban !</t>
  </si>
  <si>
    <t>Egyesített Óvodai Int. Eszközbeszerzés</t>
  </si>
  <si>
    <t>Városközpont rehabilitációja</t>
  </si>
  <si>
    <t>TISZEK kisértékű tárgyi eszközök beszerzése</t>
  </si>
  <si>
    <t>Központi orvosi rendelő külső homlokzatának felújítása</t>
  </si>
  <si>
    <t>Hősök út vízelevezető árok felújítása</t>
  </si>
  <si>
    <t>Tiszavasvári városközpont rehabilitációja                                          ÉAOP-5.1.1/D-12-2013-0004</t>
  </si>
  <si>
    <t>Városi Kincstár - használt kishaszongépjármű beszerzése</t>
  </si>
  <si>
    <t>ÉAOP Tiszavasvári Városközpont rehabilitációja</t>
  </si>
  <si>
    <t>2013.</t>
  </si>
  <si>
    <t>Dr. Tolna Klára házorvos támogatása</t>
  </si>
  <si>
    <t>17. melléklet a 30/2014.(IX.16.) önkormányzati rendelethez</t>
  </si>
  <si>
    <t>18. melléklet a 30/2014.(IX.16.) önkormányzati rendelethez</t>
  </si>
  <si>
    <t>19. melléklet a 30/2014.(IX.16.) önkormányzati rendelethez</t>
  </si>
  <si>
    <t>20. melléklet a 30/2014.(IX.16.) önkormányzati rendelethez</t>
  </si>
  <si>
    <t>21. melléklet a 30/2014. (IX.16.) önkormányzati rendelethez</t>
  </si>
  <si>
    <t>22. melléklet a 30/2014.(IX.16.) önkormányzati rendelethez</t>
  </si>
  <si>
    <t>23. melléklet a 30/2014. (IX.16.) önkormányzati rendelethez</t>
  </si>
  <si>
    <t>24. melléklet a 30/2014.(IX.16.) önkormányzati rendelethez</t>
  </si>
  <si>
    <t>25. melléklet a 30/2014.(IX.16.) önkormányzati rendelethez</t>
  </si>
  <si>
    <t>26. melléklet a 30/2014.(IX.16.) önkormányzati rendelethez</t>
  </si>
  <si>
    <t>28. melléklet a 30/2014.(IX.16.) önkormányzati rendelethez</t>
  </si>
  <si>
    <t>29. melléklet a 30/2014.(IX.16.) önkormányzati rendelethez</t>
  </si>
  <si>
    <t>30. melléklet a 30/2014.(IX.16.) önkormányzati rendelethez</t>
  </si>
  <si>
    <t>31. melléklet a 30/2014.(IX.16.) önkormányzati rendelethez</t>
  </si>
  <si>
    <t>38. tájékoztató tábla a 30/2014.(IX.16.) önkormányzati rendelethez</t>
  </si>
  <si>
    <t>32. melléklet a 30/2014.(IX.16.) önkormányzati rendelethez</t>
  </si>
</sst>
</file>

<file path=xl/styles.xml><?xml version="1.0" encoding="utf-8"?>
<styleSheet xmlns="http://schemas.openxmlformats.org/spreadsheetml/2006/main">
  <numFmts count="3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#,##0.0"/>
    <numFmt numFmtId="173" formatCode="0.0%"/>
    <numFmt numFmtId="174" formatCode="_-* #,##0.0\ _F_t_-;\-* #,##0.0\ _F_t_-;_-* &quot;-&quot;??\ _F_t_-;_-@_-"/>
    <numFmt numFmtId="175" formatCode="#,##0&quot;eFt&quot;"/>
    <numFmt numFmtId="176" formatCode="#,##0&quot; eFt&quot;"/>
    <numFmt numFmtId="177" formatCode="0.0"/>
    <numFmt numFmtId="178" formatCode="_-* #,##0.000\ _F_t_-;\-* #,##0.000\ _F_t_-;_-* &quot;-&quot;??\ _F_t_-;_-@_-"/>
    <numFmt numFmtId="179" formatCode="_-* #,##0.0000\ _F_t_-;\-* #,##0.0000\ _F_t_-;_-* &quot;-&quot;??\ _F_t_-;_-@_-"/>
    <numFmt numFmtId="180" formatCode="_-* #,##0.0\ _F_t_-;\-* #,##0.0\ _F_t_-;_-* &quot;-&quot;?\ _F_t_-;_-@_-"/>
    <numFmt numFmtId="181" formatCode="&quot;H-&quot;0000"/>
    <numFmt numFmtId="182" formatCode="0.000"/>
    <numFmt numFmtId="183" formatCode="#,##0_ ;\-#,##0\ "/>
    <numFmt numFmtId="184" formatCode="#,##0\f\ő"/>
    <numFmt numFmtId="185" formatCode="#,##0,\f\ő"/>
    <numFmt numFmtId="186" formatCode="#,##0.0,\f\ő"/>
    <numFmt numFmtId="187" formatCode="#,##0.0\f\ő"/>
    <numFmt numFmtId="188" formatCode="mmm/yyyy"/>
    <numFmt numFmtId="189" formatCode="#,##0.00\f\ő"/>
    <numFmt numFmtId="190" formatCode="#,##0.00\ _F_t"/>
  </numFmts>
  <fonts count="72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8"/>
      <color indexed="10"/>
      <name val="Times New Roman CE"/>
      <family val="1"/>
    </font>
    <font>
      <sz val="10"/>
      <name val="Arial"/>
      <family val="0"/>
    </font>
    <font>
      <sz val="10"/>
      <name val="MS Sans Serif"/>
      <family val="0"/>
    </font>
    <font>
      <sz val="8"/>
      <name val="MS Sans Serif"/>
      <family val="0"/>
    </font>
    <font>
      <b/>
      <i/>
      <sz val="14"/>
      <name val="Times New Roman CE"/>
      <family val="1"/>
    </font>
    <font>
      <sz val="10"/>
      <color indexed="10"/>
      <name val="Times New Roman CE"/>
      <family val="1"/>
    </font>
    <font>
      <sz val="10"/>
      <name val="Arial CE"/>
      <family val="0"/>
    </font>
    <font>
      <b/>
      <sz val="10"/>
      <name val="MS Sans Serif"/>
      <family val="0"/>
    </font>
    <font>
      <b/>
      <u val="single"/>
      <sz val="12"/>
      <name val="Times New Roman CE"/>
      <family val="0"/>
    </font>
    <font>
      <b/>
      <i/>
      <sz val="12"/>
      <name val="Times New Roman CE"/>
      <family val="0"/>
    </font>
    <font>
      <b/>
      <sz val="14"/>
      <name val="Times New Roman"/>
      <family val="1"/>
    </font>
    <font>
      <b/>
      <i/>
      <sz val="13"/>
      <name val="Times New Roman CE"/>
      <family val="1"/>
    </font>
    <font>
      <b/>
      <sz val="9"/>
      <color indexed="10"/>
      <name val="Times New Roman CE"/>
      <family val="0"/>
    </font>
    <font>
      <i/>
      <sz val="9"/>
      <name val="Times New Roman CE"/>
      <family val="1"/>
    </font>
    <font>
      <i/>
      <sz val="9"/>
      <color indexed="10"/>
      <name val="Times New Roman CE"/>
      <family val="1"/>
    </font>
    <font>
      <sz val="9"/>
      <color indexed="10"/>
      <name val="Times New Roman CE"/>
      <family val="1"/>
    </font>
    <font>
      <sz val="11"/>
      <name val="Times New Roman"/>
      <family val="1"/>
    </font>
    <font>
      <b/>
      <sz val="8"/>
      <color indexed="10"/>
      <name val="Times New Roman CE"/>
      <family val="0"/>
    </font>
    <font>
      <b/>
      <sz val="10"/>
      <color indexed="10"/>
      <name val="Times New Roman CE"/>
      <family val="0"/>
    </font>
    <font>
      <b/>
      <sz val="10"/>
      <color indexed="10"/>
      <name val="MS Sans Serif"/>
      <family val="2"/>
    </font>
    <font>
      <sz val="8"/>
      <color indexed="8"/>
      <name val="Times New Roman CE"/>
      <family val="1"/>
    </font>
    <font>
      <sz val="9"/>
      <color indexed="8"/>
      <name val="Times New Roman CE"/>
      <family val="0"/>
    </font>
    <font>
      <sz val="11"/>
      <color indexed="10"/>
      <name val="Times New Roman CE"/>
      <family val="1"/>
    </font>
    <font>
      <b/>
      <sz val="8"/>
      <color indexed="8"/>
      <name val="Times New Roman CE"/>
      <family val="0"/>
    </font>
  </fonts>
  <fills count="21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darkHorizontal"/>
    </fill>
    <fill>
      <patternFill patternType="solid">
        <fgColor indexed="65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7" borderId="0" applyNumberFormat="0" applyBorder="0" applyAlignment="0" applyProtection="0"/>
    <xf numFmtId="0" fontId="28" fillId="6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1" borderId="0" applyNumberFormat="0" applyBorder="0" applyAlignment="0" applyProtection="0"/>
    <xf numFmtId="0" fontId="29" fillId="2" borderId="0" applyNumberFormat="0" applyBorder="0" applyAlignment="0" applyProtection="0"/>
    <xf numFmtId="0" fontId="29" fillId="13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0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30" fillId="1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9" fillId="0" borderId="0">
      <alignment/>
      <protection/>
    </xf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6" borderId="7" applyNumberFormat="0" applyFont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2" borderId="0" applyNumberFormat="0" applyBorder="0" applyAlignment="0" applyProtection="0"/>
    <xf numFmtId="0" fontId="29" fillId="13" borderId="0" applyNumberFormat="0" applyBorder="0" applyAlignment="0" applyProtection="0"/>
    <xf numFmtId="0" fontId="39" fillId="15" borderId="0" applyNumberFormat="0" applyBorder="0" applyAlignment="0" applyProtection="0"/>
    <xf numFmtId="0" fontId="40" fillId="16" borderId="8" applyNumberFormat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54" fillId="0" borderId="0">
      <alignment/>
      <protection/>
    </xf>
    <xf numFmtId="0" fontId="50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17" borderId="0" applyNumberFormat="0" applyBorder="0" applyAlignment="0" applyProtection="0"/>
    <xf numFmtId="0" fontId="45" fillId="11" borderId="0" applyNumberFormat="0" applyBorder="0" applyAlignment="0" applyProtection="0"/>
    <xf numFmtId="0" fontId="46" fillId="16" borderId="1" applyNumberFormat="0" applyAlignment="0" applyProtection="0"/>
    <xf numFmtId="9" fontId="0" fillId="0" borderId="0" applyFont="0" applyFill="0" applyBorder="0" applyAlignment="0" applyProtection="0"/>
  </cellStyleXfs>
  <cellXfs count="866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68" applyFont="1" applyFill="1" applyBorder="1" applyAlignment="1" applyProtection="1">
      <alignment horizontal="center" vertical="center" wrapText="1"/>
      <protection/>
    </xf>
    <xf numFmtId="0" fontId="6" fillId="0" borderId="0" xfId="68" applyFont="1" applyFill="1" applyBorder="1" applyAlignment="1" applyProtection="1">
      <alignment vertical="center" wrapText="1"/>
      <protection/>
    </xf>
    <xf numFmtId="0" fontId="17" fillId="0" borderId="10" xfId="68" applyFont="1" applyFill="1" applyBorder="1" applyAlignment="1" applyProtection="1">
      <alignment horizontal="left" vertical="center" wrapText="1" indent="1"/>
      <protection/>
    </xf>
    <xf numFmtId="0" fontId="17" fillId="0" borderId="11" xfId="68" applyFont="1" applyFill="1" applyBorder="1" applyAlignment="1" applyProtection="1">
      <alignment horizontal="left" vertical="center" wrapText="1" indent="1"/>
      <protection/>
    </xf>
    <xf numFmtId="0" fontId="17" fillId="0" borderId="12" xfId="68" applyFont="1" applyFill="1" applyBorder="1" applyAlignment="1" applyProtection="1">
      <alignment horizontal="left" vertical="center" wrapText="1" indent="1"/>
      <protection/>
    </xf>
    <xf numFmtId="0" fontId="17" fillId="0" borderId="13" xfId="68" applyFont="1" applyFill="1" applyBorder="1" applyAlignment="1" applyProtection="1">
      <alignment horizontal="left" vertical="center" wrapText="1" indent="1"/>
      <protection/>
    </xf>
    <xf numFmtId="0" fontId="17" fillId="0" borderId="14" xfId="68" applyFont="1" applyFill="1" applyBorder="1" applyAlignment="1" applyProtection="1">
      <alignment horizontal="left" vertical="center" wrapText="1" indent="1"/>
      <protection/>
    </xf>
    <xf numFmtId="0" fontId="17" fillId="0" borderId="15" xfId="68" applyFont="1" applyFill="1" applyBorder="1" applyAlignment="1" applyProtection="1">
      <alignment horizontal="left" vertical="center" wrapText="1" indent="1"/>
      <protection/>
    </xf>
    <xf numFmtId="49" fontId="17" fillId="0" borderId="16" xfId="68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6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6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6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6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6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68" applyFont="1" applyFill="1" applyBorder="1" applyAlignment="1" applyProtection="1">
      <alignment horizontal="left" vertical="center" wrapText="1" indent="1"/>
      <protection/>
    </xf>
    <xf numFmtId="0" fontId="15" fillId="0" borderId="22" xfId="68" applyFont="1" applyFill="1" applyBorder="1" applyAlignment="1" applyProtection="1">
      <alignment horizontal="left" vertical="center" wrapText="1" indent="1"/>
      <protection/>
    </xf>
    <xf numFmtId="0" fontId="15" fillId="0" borderId="23" xfId="68" applyFont="1" applyFill="1" applyBorder="1" applyAlignment="1" applyProtection="1">
      <alignment horizontal="left" vertical="center" wrapText="1" indent="1"/>
      <protection/>
    </xf>
    <xf numFmtId="0" fontId="15" fillId="0" borderId="24" xfId="68" applyFont="1" applyFill="1" applyBorder="1" applyAlignment="1" applyProtection="1">
      <alignment horizontal="left" vertical="center" wrapText="1" indent="1"/>
      <protection/>
    </xf>
    <xf numFmtId="0" fontId="7" fillId="0" borderId="22" xfId="68" applyFont="1" applyFill="1" applyBorder="1" applyAlignment="1" applyProtection="1">
      <alignment horizontal="center" vertical="center" wrapText="1"/>
      <protection/>
    </xf>
    <xf numFmtId="0" fontId="7" fillId="0" borderId="23" xfId="68" applyFont="1" applyFill="1" applyBorder="1" applyAlignment="1" applyProtection="1">
      <alignment horizontal="center"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 locked="0"/>
    </xf>
    <xf numFmtId="164" fontId="17" fillId="0" borderId="26" xfId="0" applyNumberFormat="1" applyFont="1" applyFill="1" applyBorder="1" applyAlignment="1" applyProtection="1">
      <alignment vertical="center" wrapTex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68" applyFont="1" applyFill="1" applyBorder="1" applyAlignment="1" applyProtection="1">
      <alignment vertical="center" wrapText="1"/>
      <protection/>
    </xf>
    <xf numFmtId="0" fontId="15" fillId="0" borderId="28" xfId="68" applyFont="1" applyFill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3" fontId="17" fillId="0" borderId="29" xfId="0" applyNumberFormat="1" applyFont="1" applyBorder="1" applyAlignment="1" applyProtection="1">
      <alignment horizontal="right" vertical="center" indent="1"/>
      <protection locked="0"/>
    </xf>
    <xf numFmtId="0" fontId="17" fillId="0" borderId="11" xfId="0" applyFont="1" applyBorder="1" applyAlignment="1" applyProtection="1">
      <alignment horizontal="left" vertical="center" indent="1"/>
      <protection locked="0"/>
    </xf>
    <xf numFmtId="3" fontId="17" fillId="0" borderId="25" xfId="0" applyNumberFormat="1" applyFont="1" applyBorder="1" applyAlignment="1" applyProtection="1">
      <alignment horizontal="righ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5" fillId="0" borderId="22" xfId="68" applyFont="1" applyFill="1" applyBorder="1" applyAlignment="1" applyProtection="1">
      <alignment horizontal="center" vertical="center" wrapText="1"/>
      <protection/>
    </xf>
    <xf numFmtId="0" fontId="15" fillId="0" borderId="23" xfId="68" applyFont="1" applyFill="1" applyBorder="1" applyAlignment="1" applyProtection="1">
      <alignment horizontal="center" vertical="center" wrapText="1"/>
      <protection/>
    </xf>
    <xf numFmtId="0" fontId="15" fillId="0" borderId="30" xfId="68" applyFont="1" applyFill="1" applyBorder="1" applyAlignment="1" applyProtection="1">
      <alignment horizontal="center" vertical="center" wrapText="1"/>
      <protection/>
    </xf>
    <xf numFmtId="0" fontId="7" fillId="0" borderId="23" xfId="70" applyFont="1" applyFill="1" applyBorder="1" applyAlignment="1" applyProtection="1">
      <alignment horizontal="left" vertical="center" indent="1"/>
      <protection/>
    </xf>
    <xf numFmtId="0" fontId="7" fillId="0" borderId="30" xfId="68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32" xfId="0" applyNumberFormat="1" applyFont="1" applyFill="1" applyBorder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5" xfId="0" applyNumberFormat="1" applyFont="1" applyFill="1" applyBorder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64" fontId="14" fillId="0" borderId="27" xfId="0" applyNumberFormat="1" applyFont="1" applyFill="1" applyBorder="1" applyAlignment="1" applyProtection="1">
      <alignment vertical="center" wrapText="1"/>
      <protection/>
    </xf>
    <xf numFmtId="164" fontId="7" fillId="0" borderId="30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7" fillId="0" borderId="34" xfId="0" applyNumberFormat="1" applyFont="1" applyFill="1" applyBorder="1" applyAlignment="1" applyProtection="1">
      <alignment vertical="center" wrapText="1"/>
      <protection/>
    </xf>
    <xf numFmtId="164" fontId="17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5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36" xfId="0" applyNumberFormat="1" applyFont="1" applyFill="1" applyBorder="1" applyAlignment="1" applyProtection="1">
      <alignment vertical="center" wrapText="1"/>
      <protection locked="0"/>
    </xf>
    <xf numFmtId="164" fontId="17" fillId="0" borderId="16" xfId="0" applyNumberFormat="1" applyFont="1" applyFill="1" applyBorder="1" applyAlignment="1" applyProtection="1">
      <alignment vertical="center" wrapText="1"/>
      <protection locked="0"/>
    </xf>
    <xf numFmtId="164" fontId="17" fillId="0" borderId="10" xfId="0" applyNumberFormat="1" applyFont="1" applyFill="1" applyBorder="1" applyAlignment="1" applyProtection="1">
      <alignment vertical="center" wrapText="1"/>
      <protection locked="0"/>
    </xf>
    <xf numFmtId="164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25" xfId="0" applyNumberFormat="1" applyFont="1" applyFill="1" applyBorder="1" applyAlignment="1" applyProtection="1">
      <alignment horizontal="right" vertical="center" indent="1"/>
      <protection locked="0"/>
    </xf>
    <xf numFmtId="3" fontId="17" fillId="0" borderId="27" xfId="0" applyNumberFormat="1" applyFont="1" applyFill="1" applyBorder="1" applyAlignment="1" applyProtection="1">
      <alignment horizontal="right" vertical="center" indent="1"/>
      <protection locked="0"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49" fontId="17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70" applyFont="1" applyFill="1" applyBorder="1" applyAlignment="1" applyProtection="1">
      <alignment horizontal="center" vertical="center" wrapText="1"/>
      <protection/>
    </xf>
    <xf numFmtId="0" fontId="7" fillId="0" borderId="28" xfId="70" applyFont="1" applyFill="1" applyBorder="1" applyAlignment="1" applyProtection="1">
      <alignment horizontal="center" vertical="center"/>
      <protection/>
    </xf>
    <xf numFmtId="0" fontId="7" fillId="0" borderId="39" xfId="70" applyFont="1" applyFill="1" applyBorder="1" applyAlignment="1" applyProtection="1">
      <alignment horizontal="center" vertical="center"/>
      <protection/>
    </xf>
    <xf numFmtId="0" fontId="2" fillId="0" borderId="0" xfId="70" applyFill="1" applyProtection="1">
      <alignment/>
      <protection/>
    </xf>
    <xf numFmtId="0" fontId="17" fillId="0" borderId="22" xfId="70" applyFont="1" applyFill="1" applyBorder="1" applyAlignment="1" applyProtection="1">
      <alignment horizontal="left" vertical="center" indent="1"/>
      <protection/>
    </xf>
    <xf numFmtId="0" fontId="2" fillId="0" borderId="0" xfId="70" applyFill="1" applyAlignment="1" applyProtection="1">
      <alignment vertical="center"/>
      <protection/>
    </xf>
    <xf numFmtId="0" fontId="17" fillId="0" borderId="16" xfId="70" applyFont="1" applyFill="1" applyBorder="1" applyAlignment="1" applyProtection="1">
      <alignment horizontal="left" vertical="center" indent="1"/>
      <protection/>
    </xf>
    <xf numFmtId="164" fontId="17" fillId="0" borderId="10" xfId="70" applyNumberFormat="1" applyFont="1" applyFill="1" applyBorder="1" applyAlignment="1" applyProtection="1">
      <alignment vertical="center"/>
      <protection locked="0"/>
    </xf>
    <xf numFmtId="0" fontId="17" fillId="0" borderId="17" xfId="70" applyFont="1" applyFill="1" applyBorder="1" applyAlignment="1" applyProtection="1">
      <alignment horizontal="left" vertical="center" indent="1"/>
      <protection/>
    </xf>
    <xf numFmtId="164" fontId="17" fillId="0" borderId="11" xfId="70" applyNumberFormat="1" applyFont="1" applyFill="1" applyBorder="1" applyAlignment="1" applyProtection="1">
      <alignment vertical="center"/>
      <protection locked="0"/>
    </xf>
    <xf numFmtId="0" fontId="2" fillId="0" borderId="0" xfId="70" applyFill="1" applyAlignment="1" applyProtection="1">
      <alignment vertical="center"/>
      <protection locked="0"/>
    </xf>
    <xf numFmtId="164" fontId="17" fillId="0" borderId="12" xfId="70" applyNumberFormat="1" applyFont="1" applyFill="1" applyBorder="1" applyAlignment="1" applyProtection="1">
      <alignment vertical="center"/>
      <protection locked="0"/>
    </xf>
    <xf numFmtId="164" fontId="15" fillId="0" borderId="23" xfId="70" applyNumberFormat="1" applyFont="1" applyFill="1" applyBorder="1" applyAlignment="1" applyProtection="1">
      <alignment vertical="center"/>
      <protection/>
    </xf>
    <xf numFmtId="164" fontId="15" fillId="0" borderId="30" xfId="70" applyNumberFormat="1" applyFont="1" applyFill="1" applyBorder="1" applyAlignment="1" applyProtection="1">
      <alignment vertical="center"/>
      <protection/>
    </xf>
    <xf numFmtId="0" fontId="17" fillId="0" borderId="18" xfId="70" applyFont="1" applyFill="1" applyBorder="1" applyAlignment="1" applyProtection="1">
      <alignment horizontal="left" vertical="center" indent="1"/>
      <protection/>
    </xf>
    <xf numFmtId="0" fontId="15" fillId="0" borderId="22" xfId="70" applyFont="1" applyFill="1" applyBorder="1" applyAlignment="1" applyProtection="1">
      <alignment horizontal="left" vertical="center" indent="1"/>
      <protection/>
    </xf>
    <xf numFmtId="164" fontId="15" fillId="0" borderId="23" xfId="70" applyNumberFormat="1" applyFont="1" applyFill="1" applyBorder="1" applyProtection="1">
      <alignment/>
      <protection/>
    </xf>
    <xf numFmtId="164" fontId="15" fillId="0" borderId="30" xfId="70" applyNumberFormat="1" applyFont="1" applyFill="1" applyBorder="1" applyProtection="1">
      <alignment/>
      <protection/>
    </xf>
    <xf numFmtId="0" fontId="2" fillId="0" borderId="0" xfId="70" applyFill="1" applyProtection="1">
      <alignment/>
      <protection locked="0"/>
    </xf>
    <xf numFmtId="0" fontId="0" fillId="0" borderId="0" xfId="70" applyFont="1" applyFill="1" applyProtection="1">
      <alignment/>
      <protection/>
    </xf>
    <xf numFmtId="0" fontId="4" fillId="0" borderId="0" xfId="70" applyFont="1" applyFill="1" applyProtection="1">
      <alignment/>
      <protection locked="0"/>
    </xf>
    <xf numFmtId="0" fontId="6" fillId="0" borderId="0" xfId="70" applyFont="1" applyFill="1" applyProtection="1">
      <alignment/>
      <protection locked="0"/>
    </xf>
    <xf numFmtId="164" fontId="15" fillId="18" borderId="23" xfId="0" applyNumberFormat="1" applyFont="1" applyFill="1" applyBorder="1" applyAlignment="1" applyProtection="1">
      <alignment vertical="center" wrapText="1"/>
      <protection/>
    </xf>
    <xf numFmtId="164" fontId="7" fillId="18" borderId="23" xfId="0" applyNumberFormat="1" applyFont="1" applyFill="1" applyBorder="1" applyAlignment="1" applyProtection="1">
      <alignment vertical="center" wrapText="1"/>
      <protection/>
    </xf>
    <xf numFmtId="164" fontId="0" fillId="18" borderId="40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5" fillId="0" borderId="23" xfId="68" applyFont="1" applyFill="1" applyBorder="1" applyAlignment="1" applyProtection="1">
      <alignment horizontal="left" vertical="center" wrapText="1" indent="1"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5" fillId="0" borderId="41" xfId="0" applyFont="1" applyFill="1" applyBorder="1" applyAlignment="1" applyProtection="1">
      <alignment horizontal="right"/>
      <protection/>
    </xf>
    <xf numFmtId="0" fontId="17" fillId="0" borderId="32" xfId="68" applyFont="1" applyFill="1" applyBorder="1" applyAlignment="1" applyProtection="1">
      <alignment horizontal="left" vertical="center" wrapText="1" indent="1"/>
      <protection/>
    </xf>
    <xf numFmtId="0" fontId="17" fillId="0" borderId="11" xfId="68" applyFont="1" applyFill="1" applyBorder="1" applyAlignment="1" applyProtection="1">
      <alignment horizontal="left" indent="6"/>
      <protection/>
    </xf>
    <xf numFmtId="0" fontId="17" fillId="0" borderId="11" xfId="68" applyFont="1" applyFill="1" applyBorder="1" applyAlignment="1" applyProtection="1">
      <alignment horizontal="left" vertical="center" wrapText="1" indent="6"/>
      <protection/>
    </xf>
    <xf numFmtId="0" fontId="17" fillId="0" borderId="15" xfId="68" applyFont="1" applyFill="1" applyBorder="1" applyAlignment="1" applyProtection="1">
      <alignment horizontal="left" vertical="center" wrapText="1" indent="6"/>
      <protection/>
    </xf>
    <xf numFmtId="0" fontId="17" fillId="0" borderId="42" xfId="68" applyFont="1" applyFill="1" applyBorder="1" applyAlignment="1" applyProtection="1">
      <alignment horizontal="left" vertical="center" wrapText="1" indent="6"/>
      <protection/>
    </xf>
    <xf numFmtId="0" fontId="1" fillId="0" borderId="0" xfId="68" applyFont="1" applyFill="1">
      <alignment/>
      <protection/>
    </xf>
    <xf numFmtId="164" fontId="4" fillId="0" borderId="0" xfId="68" applyNumberFormat="1" applyFont="1" applyFill="1" applyBorder="1" applyAlignment="1" applyProtection="1">
      <alignment horizontal="centerContinuous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right"/>
      <protection/>
    </xf>
    <xf numFmtId="0" fontId="15" fillId="0" borderId="20" xfId="68" applyFont="1" applyFill="1" applyBorder="1" applyAlignment="1" applyProtection="1">
      <alignment horizontal="center" vertical="center" wrapText="1"/>
      <protection/>
    </xf>
    <xf numFmtId="0" fontId="15" fillId="0" borderId="13" xfId="68" applyFont="1" applyFill="1" applyBorder="1" applyAlignment="1" applyProtection="1">
      <alignment horizontal="center" vertical="center" wrapText="1"/>
      <protection/>
    </xf>
    <xf numFmtId="0" fontId="15" fillId="0" borderId="29" xfId="68" applyFont="1" applyFill="1" applyBorder="1" applyAlignment="1" applyProtection="1">
      <alignment horizontal="center" vertical="center" wrapText="1"/>
      <protection/>
    </xf>
    <xf numFmtId="0" fontId="17" fillId="0" borderId="22" xfId="68" applyFont="1" applyFill="1" applyBorder="1" applyAlignment="1" applyProtection="1">
      <alignment horizontal="center" vertical="center"/>
      <protection/>
    </xf>
    <xf numFmtId="0" fontId="17" fillId="0" borderId="23" xfId="68" applyFont="1" applyFill="1" applyBorder="1" applyAlignment="1" applyProtection="1">
      <alignment horizontal="center" vertical="center"/>
      <protection/>
    </xf>
    <xf numFmtId="0" fontId="17" fillId="0" borderId="30" xfId="68" applyFont="1" applyFill="1" applyBorder="1" applyAlignment="1" applyProtection="1">
      <alignment horizontal="center" vertical="center"/>
      <protection/>
    </xf>
    <xf numFmtId="0" fontId="17" fillId="0" borderId="20" xfId="68" applyFont="1" applyFill="1" applyBorder="1" applyAlignment="1" applyProtection="1">
      <alignment horizontal="center" vertical="center"/>
      <protection/>
    </xf>
    <xf numFmtId="0" fontId="17" fillId="0" borderId="17" xfId="68" applyFont="1" applyFill="1" applyBorder="1" applyAlignment="1" applyProtection="1">
      <alignment horizontal="center" vertical="center"/>
      <protection/>
    </xf>
    <xf numFmtId="0" fontId="17" fillId="0" borderId="19" xfId="68" applyFont="1" applyFill="1" applyBorder="1" applyAlignment="1" applyProtection="1">
      <alignment horizontal="center" vertical="center"/>
      <protection/>
    </xf>
    <xf numFmtId="166" fontId="15" fillId="0" borderId="30" xfId="46" applyNumberFormat="1" applyFont="1" applyFill="1" applyBorder="1" applyAlignment="1" applyProtection="1">
      <alignment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30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19" xfId="0" applyFont="1" applyBorder="1" applyAlignment="1" applyProtection="1">
      <alignment horizontal="right" vertical="center" indent="1"/>
      <protection/>
    </xf>
    <xf numFmtId="164" fontId="0" fillId="19" borderId="34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5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5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30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43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center" vertical="center" wrapText="1"/>
      <protection/>
    </xf>
    <xf numFmtId="0" fontId="7" fillId="0" borderId="44" xfId="0" applyFont="1" applyFill="1" applyBorder="1" applyAlignment="1" applyProtection="1">
      <alignment horizontal="center" vertical="center" wrapText="1"/>
      <protection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164" fontId="7" fillId="0" borderId="46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5" fillId="0" borderId="47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48" xfId="0" applyFont="1" applyFill="1" applyBorder="1" applyAlignment="1" applyProtection="1">
      <alignment horizontal="center" vertical="center" wrapText="1"/>
      <protection/>
    </xf>
    <xf numFmtId="0" fontId="7" fillId="0" borderId="49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7" xfId="0" applyFont="1" applyFill="1" applyBorder="1" applyAlignment="1" applyProtection="1">
      <alignment vertical="center" wrapText="1"/>
      <protection/>
    </xf>
    <xf numFmtId="0" fontId="26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17" fillId="0" borderId="50" xfId="6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6" xfId="68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1" xfId="0" applyNumberFormat="1" applyFont="1" applyFill="1" applyBorder="1" applyAlignment="1" applyProtection="1">
      <alignment horizontal="center" vertical="center"/>
      <protection/>
    </xf>
    <xf numFmtId="164" fontId="7" fillId="0" borderId="38" xfId="0" applyNumberFormat="1" applyFont="1" applyFill="1" applyBorder="1" applyAlignment="1" applyProtection="1">
      <alignment horizontal="center" vertical="center" wrapText="1"/>
      <protection/>
    </xf>
    <xf numFmtId="164" fontId="15" fillId="0" borderId="48" xfId="0" applyNumberFormat="1" applyFont="1" applyFill="1" applyBorder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center" vertical="center" wrapText="1"/>
      <protection/>
    </xf>
    <xf numFmtId="164" fontId="15" fillId="0" borderId="40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6" xfId="0" applyNumberFormat="1" applyFont="1" applyFill="1" applyBorder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34" xfId="0" applyNumberFormat="1" applyFont="1" applyFill="1" applyBorder="1" applyAlignment="1" applyProtection="1">
      <alignment horizontal="left" vertical="center" wrapText="1" indent="1"/>
      <protection/>
    </xf>
    <xf numFmtId="0" fontId="17" fillId="0" borderId="11" xfId="70" applyFont="1" applyFill="1" applyBorder="1" applyAlignment="1" applyProtection="1">
      <alignment horizontal="left" vertical="center" indent="1"/>
      <protection/>
    </xf>
    <xf numFmtId="0" fontId="17" fillId="0" borderId="12" xfId="70" applyFont="1" applyFill="1" applyBorder="1" applyAlignment="1" applyProtection="1">
      <alignment horizontal="left" vertical="center" wrapText="1" indent="1"/>
      <protection/>
    </xf>
    <xf numFmtId="0" fontId="17" fillId="0" borderId="11" xfId="70" applyFont="1" applyFill="1" applyBorder="1" applyAlignment="1" applyProtection="1">
      <alignment horizontal="left" vertical="center" wrapText="1" indent="1"/>
      <protection/>
    </xf>
    <xf numFmtId="0" fontId="17" fillId="0" borderId="12" xfId="70" applyFont="1" applyFill="1" applyBorder="1" applyAlignment="1" applyProtection="1">
      <alignment horizontal="left" vertical="center" indent="1"/>
      <protection/>
    </xf>
    <xf numFmtId="0" fontId="7" fillId="0" borderId="23" xfId="70" applyFont="1" applyFill="1" applyBorder="1" applyAlignment="1" applyProtection="1">
      <alignment horizontal="left" inden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31" xfId="0" applyFont="1" applyBorder="1" applyAlignment="1" applyProtection="1">
      <alignment horizontal="left" vertical="center" wrapText="1" indent="1"/>
      <protection/>
    </xf>
    <xf numFmtId="164" fontId="15" fillId="0" borderId="39" xfId="68" applyNumberFormat="1" applyFont="1" applyFill="1" applyBorder="1" applyAlignment="1" applyProtection="1">
      <alignment horizontal="right" vertical="center" wrapText="1" indent="1"/>
      <protection/>
    </xf>
    <xf numFmtId="164" fontId="15" fillId="0" borderId="30" xfId="68" applyNumberFormat="1" applyFont="1" applyFill="1" applyBorder="1" applyAlignment="1" applyProtection="1">
      <alignment horizontal="right" vertical="center" wrapText="1" indent="1"/>
      <protection/>
    </xf>
    <xf numFmtId="164" fontId="17" fillId="0" borderId="25" xfId="6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7" xfId="6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6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6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6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68" applyNumberFormat="1" applyFont="1" applyFill="1" applyBorder="1" applyAlignment="1" applyProtection="1">
      <alignment horizontal="right" vertical="center" wrapText="1" indent="1"/>
      <protection/>
    </xf>
    <xf numFmtId="164" fontId="17" fillId="0" borderId="38" xfId="6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0" xfId="0" applyNumberFormat="1" applyFont="1" applyBorder="1" applyAlignment="1" applyProtection="1">
      <alignment horizontal="right" vertical="center" wrapText="1" indent="1"/>
      <protection/>
    </xf>
    <xf numFmtId="0" fontId="5" fillId="0" borderId="41" xfId="0" applyFont="1" applyFill="1" applyBorder="1" applyAlignment="1" applyProtection="1">
      <alignment horizontal="right" vertical="center"/>
      <protection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30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53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54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50" xfId="46" applyNumberFormat="1" applyFont="1" applyFill="1" applyBorder="1" applyAlignment="1" applyProtection="1">
      <alignment/>
      <protection locked="0"/>
    </xf>
    <xf numFmtId="166" fontId="17" fillId="0" borderId="46" xfId="46" applyNumberFormat="1" applyFont="1" applyFill="1" applyBorder="1" applyAlignment="1" applyProtection="1">
      <alignment/>
      <protection locked="0"/>
    </xf>
    <xf numFmtId="0" fontId="17" fillId="0" borderId="12" xfId="6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 quotePrefix="1">
      <alignment horizontal="right" vertical="center" indent="1"/>
      <protection/>
    </xf>
    <xf numFmtId="0" fontId="7" fillId="0" borderId="56" xfId="0" applyFont="1" applyFill="1" applyBorder="1" applyAlignment="1" applyProtection="1">
      <alignment horizontal="right" vertical="center" indent="1"/>
      <protection/>
    </xf>
    <xf numFmtId="0" fontId="7" fillId="0" borderId="39" xfId="0" applyFont="1" applyFill="1" applyBorder="1" applyAlignment="1" applyProtection="1">
      <alignment horizontal="right" vertical="center" wrapText="1" indent="1"/>
      <protection/>
    </xf>
    <xf numFmtId="164" fontId="7" fillId="0" borderId="46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29" xfId="0" applyNumberFormat="1" applyFont="1" applyFill="1" applyBorder="1" applyAlignment="1" applyProtection="1">
      <alignment horizontal="right" vertical="center"/>
      <protection/>
    </xf>
    <xf numFmtId="49" fontId="7" fillId="0" borderId="56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0" xfId="0" applyFont="1" applyAlignment="1">
      <alignment horizontal="center" wrapText="1"/>
    </xf>
    <xf numFmtId="0" fontId="27" fillId="0" borderId="0" xfId="0" applyFont="1" applyFill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20" fillId="0" borderId="32" xfId="0" applyFont="1" applyBorder="1" applyAlignment="1" applyProtection="1">
      <alignment horizontal="left" vertical="center" wrapText="1" indent="1"/>
      <protection/>
    </xf>
    <xf numFmtId="0" fontId="2" fillId="0" borderId="0" xfId="68" applyFont="1" applyFill="1" applyProtection="1">
      <alignment/>
      <protection/>
    </xf>
    <xf numFmtId="0" fontId="2" fillId="0" borderId="0" xfId="68" applyFont="1" applyFill="1" applyAlignment="1" applyProtection="1">
      <alignment horizontal="right" vertical="center" indent="1"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42" xfId="0" applyFont="1" applyBorder="1" applyAlignment="1">
      <alignment wrapText="1"/>
    </xf>
    <xf numFmtId="164" fontId="0" fillId="0" borderId="36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68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58" xfId="0" applyFont="1" applyFill="1" applyBorder="1" applyAlignment="1" applyProtection="1">
      <alignment horizontal="center" vertical="center" wrapText="1"/>
      <protection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0" fontId="15" fillId="0" borderId="24" xfId="68" applyFont="1" applyFill="1" applyBorder="1" applyAlignment="1" applyProtection="1">
      <alignment horizontal="center" vertical="center" wrapText="1"/>
      <protection/>
    </xf>
    <xf numFmtId="0" fontId="15" fillId="0" borderId="28" xfId="68" applyFont="1" applyFill="1" applyBorder="1" applyAlignment="1" applyProtection="1">
      <alignment horizontal="center" vertical="center" wrapText="1"/>
      <protection/>
    </xf>
    <xf numFmtId="0" fontId="15" fillId="0" borderId="39" xfId="68" applyFont="1" applyFill="1" applyBorder="1" applyAlignment="1" applyProtection="1">
      <alignment horizontal="center" vertical="center" wrapText="1"/>
      <protection/>
    </xf>
    <xf numFmtId="164" fontId="17" fillId="0" borderId="37" xfId="68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68" applyFont="1" applyFill="1" applyBorder="1" applyAlignment="1" applyProtection="1">
      <alignment horizontal="left" vertical="center" wrapText="1" indent="6"/>
      <protection/>
    </xf>
    <xf numFmtId="0" fontId="2" fillId="0" borderId="0" xfId="68" applyFill="1" applyProtection="1">
      <alignment/>
      <protection/>
    </xf>
    <xf numFmtId="0" fontId="17" fillId="0" borderId="0" xfId="68" applyFont="1" applyFill="1" applyProtection="1">
      <alignment/>
      <protection/>
    </xf>
    <xf numFmtId="0" fontId="0" fillId="0" borderId="0" xfId="68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2" fillId="0" borderId="22" xfId="0" applyFont="1" applyBorder="1" applyAlignment="1" applyProtection="1">
      <alignment wrapTex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31" xfId="0" applyFont="1" applyBorder="1" applyAlignment="1" applyProtection="1">
      <alignment wrapText="1"/>
      <protection/>
    </xf>
    <xf numFmtId="0" fontId="22" fillId="0" borderId="32" xfId="0" applyFont="1" applyBorder="1" applyAlignment="1" applyProtection="1">
      <alignment wrapText="1"/>
      <protection/>
    </xf>
    <xf numFmtId="0" fontId="2" fillId="0" borderId="0" xfId="68" applyFill="1" applyAlignment="1" applyProtection="1">
      <alignment/>
      <protection/>
    </xf>
    <xf numFmtId="164" fontId="20" fillId="0" borderId="30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68" applyFont="1" applyFill="1" applyProtection="1">
      <alignment/>
      <protection/>
    </xf>
    <xf numFmtId="0" fontId="6" fillId="0" borderId="0" xfId="68" applyFont="1" applyFill="1" applyProtection="1">
      <alignment/>
      <protection/>
    </xf>
    <xf numFmtId="0" fontId="2" fillId="0" borderId="0" xfId="68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18" xfId="68" applyNumberFormat="1" applyFont="1" applyFill="1" applyBorder="1" applyAlignment="1" applyProtection="1">
      <alignment horizontal="center" vertical="center" wrapText="1"/>
      <protection/>
    </xf>
    <xf numFmtId="49" fontId="17" fillId="0" borderId="17" xfId="68" applyNumberFormat="1" applyFont="1" applyFill="1" applyBorder="1" applyAlignment="1" applyProtection="1">
      <alignment horizontal="center" vertical="center" wrapText="1"/>
      <protection/>
    </xf>
    <xf numFmtId="49" fontId="17" fillId="0" borderId="19" xfId="68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31" xfId="0" applyFont="1" applyBorder="1" applyAlignment="1" applyProtection="1">
      <alignment horizontal="center" wrapText="1"/>
      <protection/>
    </xf>
    <xf numFmtId="0" fontId="17" fillId="0" borderId="0" xfId="0" applyFont="1" applyFill="1" applyAlignment="1" applyProtection="1">
      <alignment horizontal="center" vertical="center" wrapText="1"/>
      <protection/>
    </xf>
    <xf numFmtId="49" fontId="17" fillId="0" borderId="20" xfId="68" applyNumberFormat="1" applyFont="1" applyFill="1" applyBorder="1" applyAlignment="1" applyProtection="1">
      <alignment horizontal="center" vertical="center" wrapText="1"/>
      <protection/>
    </xf>
    <xf numFmtId="49" fontId="17" fillId="0" borderId="16" xfId="68" applyNumberFormat="1" applyFont="1" applyFill="1" applyBorder="1" applyAlignment="1" applyProtection="1">
      <alignment horizontal="center" vertical="center" wrapText="1"/>
      <protection/>
    </xf>
    <xf numFmtId="49" fontId="17" fillId="0" borderId="21" xfId="68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Font="1" applyBorder="1" applyAlignment="1" applyProtection="1">
      <alignment horizontal="center" vertical="center" wrapText="1"/>
      <protection/>
    </xf>
    <xf numFmtId="0" fontId="7" fillId="0" borderId="43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68" applyFont="1" applyFill="1" applyBorder="1" applyAlignment="1" applyProtection="1">
      <alignment horizontal="left" vertical="center" wrapText="1" indent="1"/>
      <protection/>
    </xf>
    <xf numFmtId="0" fontId="17" fillId="0" borderId="11" xfId="68" applyFont="1" applyFill="1" applyBorder="1" applyAlignment="1" applyProtection="1">
      <alignment horizontal="left" vertical="center" wrapText="1" indent="1"/>
      <protection/>
    </xf>
    <xf numFmtId="0" fontId="17" fillId="0" borderId="32" xfId="68" applyFont="1" applyFill="1" applyBorder="1" applyAlignment="1" applyProtection="1" quotePrefix="1">
      <alignment horizontal="left" vertical="center" wrapText="1" indent="1"/>
      <protection/>
    </xf>
    <xf numFmtId="0" fontId="26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7" fillId="0" borderId="37" xfId="6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6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70" applyFont="1" applyFill="1" applyBorder="1" applyAlignment="1" applyProtection="1">
      <alignment horizontal="left" vertical="center" wrapText="1" inden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48" fillId="0" borderId="25" xfId="0" applyNumberFormat="1" applyFont="1" applyFill="1" applyBorder="1" applyAlignment="1" applyProtection="1">
      <alignment vertical="center" wrapText="1"/>
      <protection/>
    </xf>
    <xf numFmtId="164" fontId="17" fillId="20" borderId="25" xfId="68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72" fontId="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67" applyFont="1">
      <alignment/>
      <protection/>
    </xf>
    <xf numFmtId="166" fontId="8" fillId="0" borderId="0" xfId="46" applyNumberFormat="1" applyFont="1" applyAlignment="1">
      <alignment horizontal="center"/>
    </xf>
    <xf numFmtId="0" fontId="50" fillId="0" borderId="0" xfId="67">
      <alignment/>
      <protection/>
    </xf>
    <xf numFmtId="0" fontId="8" fillId="0" borderId="0" xfId="67" applyFont="1" applyAlignment="1">
      <alignment horizontal="center"/>
      <protection/>
    </xf>
    <xf numFmtId="166" fontId="0" fillId="0" borderId="0" xfId="46" applyNumberFormat="1" applyFont="1" applyAlignment="1">
      <alignment/>
    </xf>
    <xf numFmtId="166" fontId="2" fillId="0" borderId="0" xfId="46" applyNumberFormat="1" applyFont="1" applyAlignment="1">
      <alignment/>
    </xf>
    <xf numFmtId="0" fontId="52" fillId="0" borderId="0" xfId="67" applyFont="1" applyAlignment="1">
      <alignment horizontal="centerContinuous"/>
      <protection/>
    </xf>
    <xf numFmtId="166" fontId="52" fillId="0" borderId="0" xfId="46" applyNumberFormat="1" applyFont="1" applyAlignment="1">
      <alignment horizontal="centerContinuous"/>
    </xf>
    <xf numFmtId="166" fontId="8" fillId="0" borderId="0" xfId="46" applyNumberFormat="1" applyFont="1" applyAlignment="1">
      <alignment horizontal="right"/>
    </xf>
    <xf numFmtId="0" fontId="6" fillId="0" borderId="59" xfId="67" applyFont="1" applyBorder="1" applyAlignment="1">
      <alignment vertical="center"/>
      <protection/>
    </xf>
    <xf numFmtId="0" fontId="2" fillId="0" borderId="60" xfId="67" applyFont="1" applyBorder="1" applyAlignment="1">
      <alignment vertical="center"/>
      <protection/>
    </xf>
    <xf numFmtId="0" fontId="2" fillId="0" borderId="61" xfId="67" applyFont="1" applyBorder="1" applyAlignment="1">
      <alignment vertical="center"/>
      <protection/>
    </xf>
    <xf numFmtId="166" fontId="6" fillId="0" borderId="34" xfId="46" applyNumberFormat="1" applyFont="1" applyBorder="1" applyAlignment="1">
      <alignment horizontal="center" vertical="center"/>
    </xf>
    <xf numFmtId="0" fontId="50" fillId="0" borderId="0" xfId="67" applyAlignment="1">
      <alignment vertical="center"/>
      <protection/>
    </xf>
    <xf numFmtId="166" fontId="6" fillId="0" borderId="58" xfId="46" applyNumberFormat="1" applyFont="1" applyBorder="1" applyAlignment="1">
      <alignment/>
    </xf>
    <xf numFmtId="166" fontId="6" fillId="0" borderId="62" xfId="46" applyNumberFormat="1" applyFont="1" applyBorder="1" applyAlignment="1">
      <alignment/>
    </xf>
    <xf numFmtId="166" fontId="6" fillId="0" borderId="63" xfId="46" applyNumberFormat="1" applyFont="1" applyBorder="1" applyAlignment="1">
      <alignment/>
    </xf>
    <xf numFmtId="0" fontId="50" fillId="0" borderId="0" xfId="67" applyFill="1" applyBorder="1">
      <alignment/>
      <protection/>
    </xf>
    <xf numFmtId="0" fontId="50" fillId="0" borderId="0" xfId="67" applyBorder="1">
      <alignment/>
      <protection/>
    </xf>
    <xf numFmtId="166" fontId="6" fillId="0" borderId="64" xfId="46" applyNumberFormat="1" applyFont="1" applyBorder="1" applyAlignment="1">
      <alignment/>
    </xf>
    <xf numFmtId="166" fontId="2" fillId="0" borderId="65" xfId="46" applyNumberFormat="1" applyFont="1" applyBorder="1" applyAlignment="1" quotePrefix="1">
      <alignment/>
    </xf>
    <xf numFmtId="166" fontId="2" fillId="0" borderId="50" xfId="46" applyNumberFormat="1" applyFont="1" applyBorder="1" applyAlignment="1" quotePrefix="1">
      <alignment/>
    </xf>
    <xf numFmtId="166" fontId="2" fillId="0" borderId="50" xfId="46" applyNumberFormat="1" applyFont="1" applyBorder="1" applyAlignment="1">
      <alignment/>
    </xf>
    <xf numFmtId="0" fontId="0" fillId="0" borderId="64" xfId="67" applyFont="1" applyBorder="1" quotePrefix="1">
      <alignment/>
      <protection/>
    </xf>
    <xf numFmtId="0" fontId="0" fillId="0" borderId="65" xfId="67" applyFont="1" applyBorder="1">
      <alignment/>
      <protection/>
    </xf>
    <xf numFmtId="0" fontId="0" fillId="0" borderId="50" xfId="67" applyFont="1" applyBorder="1">
      <alignment/>
      <protection/>
    </xf>
    <xf numFmtId="166" fontId="0" fillId="0" borderId="50" xfId="46" applyNumberFormat="1" applyFont="1" applyBorder="1" applyAlignment="1">
      <alignment/>
    </xf>
    <xf numFmtId="0" fontId="0" fillId="0" borderId="0" xfId="67" applyFont="1" applyBorder="1">
      <alignment/>
      <protection/>
    </xf>
    <xf numFmtId="166" fontId="0" fillId="0" borderId="0" xfId="46" applyNumberFormat="1" applyFont="1" applyBorder="1" applyAlignment="1">
      <alignment/>
    </xf>
    <xf numFmtId="166" fontId="0" fillId="0" borderId="0" xfId="46" applyNumberFormat="1" applyFont="1" applyBorder="1" applyAlignment="1">
      <alignment/>
    </xf>
    <xf numFmtId="0" fontId="0" fillId="0" borderId="64" xfId="67" applyFont="1" applyBorder="1">
      <alignment/>
      <protection/>
    </xf>
    <xf numFmtId="166" fontId="53" fillId="0" borderId="0" xfId="46" applyNumberFormat="1" applyFont="1" applyBorder="1" applyAlignment="1">
      <alignment/>
    </xf>
    <xf numFmtId="0" fontId="0" fillId="0" borderId="64" xfId="67" applyFont="1" applyBorder="1">
      <alignment/>
      <protection/>
    </xf>
    <xf numFmtId="0" fontId="0" fillId="0" borderId="65" xfId="67" applyFont="1" applyBorder="1">
      <alignment/>
      <protection/>
    </xf>
    <xf numFmtId="0" fontId="53" fillId="0" borderId="65" xfId="67" applyFont="1" applyBorder="1">
      <alignment/>
      <protection/>
    </xf>
    <xf numFmtId="0" fontId="53" fillId="0" borderId="50" xfId="67" applyFont="1" applyBorder="1">
      <alignment/>
      <protection/>
    </xf>
    <xf numFmtId="166" fontId="0" fillId="0" borderId="50" xfId="46" applyNumberFormat="1" applyFont="1" applyBorder="1" applyAlignment="1">
      <alignment/>
    </xf>
    <xf numFmtId="166" fontId="6" fillId="0" borderId="65" xfId="46" applyNumberFormat="1" applyFont="1" applyBorder="1" applyAlignment="1">
      <alignment/>
    </xf>
    <xf numFmtId="166" fontId="6" fillId="0" borderId="50" xfId="46" applyNumberFormat="1" applyFont="1" applyBorder="1" applyAlignment="1">
      <alignment/>
    </xf>
    <xf numFmtId="166" fontId="3" fillId="0" borderId="50" xfId="46" applyNumberFormat="1" applyFont="1" applyBorder="1" applyAlignment="1">
      <alignment/>
    </xf>
    <xf numFmtId="166" fontId="6" fillId="0" borderId="43" xfId="46" applyNumberFormat="1" applyFont="1" applyBorder="1" applyAlignment="1">
      <alignment/>
    </xf>
    <xf numFmtId="166" fontId="6" fillId="0" borderId="66" xfId="46" applyNumberFormat="1" applyFont="1" applyBorder="1" applyAlignment="1">
      <alignment/>
    </xf>
    <xf numFmtId="166" fontId="6" fillId="0" borderId="67" xfId="46" applyNumberFormat="1" applyFont="1" applyBorder="1" applyAlignment="1">
      <alignment/>
    </xf>
    <xf numFmtId="166" fontId="3" fillId="0" borderId="67" xfId="46" applyNumberFormat="1" applyFont="1" applyBorder="1" applyAlignment="1">
      <alignment/>
    </xf>
    <xf numFmtId="0" fontId="0" fillId="0" borderId="0" xfId="72" applyFont="1">
      <alignment/>
      <protection/>
    </xf>
    <xf numFmtId="0" fontId="18" fillId="0" borderId="0" xfId="69" applyFont="1" applyAlignment="1">
      <alignment horizontal="centerContinuous"/>
      <protection/>
    </xf>
    <xf numFmtId="0" fontId="50" fillId="0" borderId="0" xfId="72">
      <alignment/>
      <protection/>
    </xf>
    <xf numFmtId="0" fontId="18" fillId="0" borderId="0" xfId="72" applyFont="1" applyAlignment="1">
      <alignment horizontal="centerContinuous"/>
      <protection/>
    </xf>
    <xf numFmtId="0" fontId="23" fillId="0" borderId="0" xfId="72" applyFont="1" applyAlignment="1">
      <alignment horizontal="centerContinuous"/>
      <protection/>
    </xf>
    <xf numFmtId="0" fontId="23" fillId="0" borderId="0" xfId="69" applyFont="1" applyFill="1" applyAlignment="1">
      <alignment horizontal="centerContinuous"/>
      <protection/>
    </xf>
    <xf numFmtId="0" fontId="23" fillId="0" borderId="0" xfId="69" applyFont="1" applyAlignment="1">
      <alignment horizontal="centerContinuous"/>
      <protection/>
    </xf>
    <xf numFmtId="0" fontId="50" fillId="0" borderId="0" xfId="72" applyAlignment="1">
      <alignment horizontal="right"/>
      <protection/>
    </xf>
    <xf numFmtId="0" fontId="52" fillId="0" borderId="0" xfId="72" applyFont="1" applyAlignment="1">
      <alignment horizontal="left"/>
      <protection/>
    </xf>
    <xf numFmtId="0" fontId="52" fillId="0" borderId="0" xfId="72" applyFont="1" applyAlignment="1">
      <alignment horizontal="centerContinuous"/>
      <protection/>
    </xf>
    <xf numFmtId="0" fontId="0" fillId="0" borderId="0" xfId="72" applyFont="1" applyBorder="1">
      <alignment/>
      <protection/>
    </xf>
    <xf numFmtId="0" fontId="8" fillId="0" borderId="0" xfId="72" applyFont="1" applyAlignment="1">
      <alignment horizontal="right"/>
      <protection/>
    </xf>
    <xf numFmtId="0" fontId="17" fillId="0" borderId="68" xfId="72" applyFont="1" applyBorder="1">
      <alignment/>
      <protection/>
    </xf>
    <xf numFmtId="0" fontId="15" fillId="0" borderId="0" xfId="72" applyFont="1" applyBorder="1" applyAlignment="1">
      <alignment horizontal="left"/>
      <protection/>
    </xf>
    <xf numFmtId="0" fontId="50" fillId="0" borderId="0" xfId="72" applyBorder="1" applyAlignment="1">
      <alignment horizontal="left"/>
      <protection/>
    </xf>
    <xf numFmtId="0" fontId="15" fillId="0" borderId="0" xfId="72" applyFont="1" applyBorder="1" applyAlignment="1">
      <alignment horizontal="center"/>
      <protection/>
    </xf>
    <xf numFmtId="0" fontId="55" fillId="0" borderId="0" xfId="72" applyFont="1" applyBorder="1" applyAlignment="1">
      <alignment horizontal="center"/>
      <protection/>
    </xf>
    <xf numFmtId="0" fontId="15" fillId="0" borderId="36" xfId="72" applyFont="1" applyBorder="1" applyAlignment="1">
      <alignment horizontal="center"/>
      <protection/>
    </xf>
    <xf numFmtId="0" fontId="15" fillId="0" borderId="69" xfId="72" applyFont="1" applyBorder="1" applyAlignment="1">
      <alignment horizontal="center"/>
      <protection/>
    </xf>
    <xf numFmtId="49" fontId="17" fillId="0" borderId="70" xfId="71" applyNumberFormat="1" applyFont="1" applyBorder="1">
      <alignment/>
      <protection/>
    </xf>
    <xf numFmtId="3" fontId="17" fillId="0" borderId="0" xfId="72" applyNumberFormat="1" applyFont="1" applyBorder="1">
      <alignment/>
      <protection/>
    </xf>
    <xf numFmtId="3" fontId="17" fillId="0" borderId="0" xfId="72" applyNumberFormat="1" applyFont="1" applyFill="1" applyBorder="1">
      <alignment/>
      <protection/>
    </xf>
    <xf numFmtId="3" fontId="15" fillId="0" borderId="0" xfId="72" applyNumberFormat="1" applyFont="1" applyBorder="1" applyAlignment="1">
      <alignment horizontal="right"/>
      <protection/>
    </xf>
    <xf numFmtId="0" fontId="50" fillId="0" borderId="0" xfId="72" applyFont="1">
      <alignment/>
      <protection/>
    </xf>
    <xf numFmtId="0" fontId="17" fillId="0" borderId="64" xfId="71" applyFont="1" applyBorder="1" quotePrefix="1">
      <alignment/>
      <protection/>
    </xf>
    <xf numFmtId="3" fontId="17" fillId="0" borderId="0" xfId="46" applyNumberFormat="1" applyFont="1" applyBorder="1" applyAlignment="1" quotePrefix="1">
      <alignment horizontal="right"/>
    </xf>
    <xf numFmtId="3" fontId="17" fillId="0" borderId="0" xfId="46" applyNumberFormat="1" applyFont="1" applyBorder="1" applyAlignment="1">
      <alignment horizontal="right"/>
    </xf>
    <xf numFmtId="3" fontId="17" fillId="0" borderId="0" xfId="46" applyNumberFormat="1" applyFont="1" applyFill="1" applyBorder="1" applyAlignment="1">
      <alignment horizontal="right"/>
    </xf>
    <xf numFmtId="3" fontId="15" fillId="0" borderId="0" xfId="46" applyNumberFormat="1" applyFont="1" applyBorder="1" applyAlignment="1">
      <alignment horizontal="right"/>
    </xf>
    <xf numFmtId="49" fontId="17" fillId="0" borderId="64" xfId="71" applyNumberFormat="1" applyFont="1" applyBorder="1">
      <alignment/>
      <protection/>
    </xf>
    <xf numFmtId="177" fontId="17" fillId="0" borderId="25" xfId="72" applyNumberFormat="1" applyFont="1" applyFill="1" applyBorder="1">
      <alignment/>
      <protection/>
    </xf>
    <xf numFmtId="0" fontId="17" fillId="0" borderId="64" xfId="71" applyFont="1" applyBorder="1" quotePrefix="1">
      <alignment/>
      <protection/>
    </xf>
    <xf numFmtId="0" fontId="0" fillId="0" borderId="44" xfId="72" applyFont="1" applyBorder="1">
      <alignment/>
      <protection/>
    </xf>
    <xf numFmtId="177" fontId="17" fillId="0" borderId="27" xfId="72" applyNumberFormat="1" applyFont="1" applyBorder="1">
      <alignment/>
      <protection/>
    </xf>
    <xf numFmtId="0" fontId="17" fillId="0" borderId="0" xfId="72" applyFont="1" applyBorder="1">
      <alignment/>
      <protection/>
    </xf>
    <xf numFmtId="0" fontId="3" fillId="0" borderId="48" xfId="72" applyFont="1" applyBorder="1">
      <alignment/>
      <protection/>
    </xf>
    <xf numFmtId="177" fontId="15" fillId="0" borderId="34" xfId="72" applyNumberFormat="1" applyFont="1" applyBorder="1">
      <alignment/>
      <protection/>
    </xf>
    <xf numFmtId="3" fontId="15" fillId="0" borderId="0" xfId="72" applyNumberFormat="1" applyFont="1" applyBorder="1">
      <alignment/>
      <protection/>
    </xf>
    <xf numFmtId="3" fontId="6" fillId="0" borderId="0" xfId="72" applyNumberFormat="1" applyFont="1" applyBorder="1">
      <alignment/>
      <protection/>
    </xf>
    <xf numFmtId="0" fontId="3" fillId="0" borderId="43" xfId="72" applyFont="1" applyBorder="1">
      <alignment/>
      <protection/>
    </xf>
    <xf numFmtId="177" fontId="15" fillId="0" borderId="38" xfId="72" applyNumberFormat="1" applyFont="1" applyBorder="1">
      <alignment/>
      <protection/>
    </xf>
    <xf numFmtId="0" fontId="17" fillId="0" borderId="59" xfId="72" applyFont="1" applyBorder="1">
      <alignment/>
      <protection/>
    </xf>
    <xf numFmtId="0" fontId="15" fillId="0" borderId="54" xfId="72" applyFont="1" applyBorder="1" applyAlignment="1">
      <alignment horizontal="center"/>
      <protection/>
    </xf>
    <xf numFmtId="0" fontId="15" fillId="0" borderId="20" xfId="72" applyFont="1" applyBorder="1" applyAlignment="1">
      <alignment horizontal="center"/>
      <protection/>
    </xf>
    <xf numFmtId="0" fontId="15" fillId="0" borderId="13" xfId="72" applyFont="1" applyBorder="1" applyAlignment="1">
      <alignment horizontal="center"/>
      <protection/>
    </xf>
    <xf numFmtId="0" fontId="15" fillId="0" borderId="29" xfId="72" applyFont="1" applyBorder="1" applyAlignment="1">
      <alignment horizontal="center"/>
      <protection/>
    </xf>
    <xf numFmtId="0" fontId="15" fillId="0" borderId="71" xfId="72" applyFont="1" applyBorder="1" applyAlignment="1">
      <alignment horizontal="center"/>
      <protection/>
    </xf>
    <xf numFmtId="0" fontId="15" fillId="0" borderId="72" xfId="72" applyFont="1" applyBorder="1" applyAlignment="1">
      <alignment horizontal="center"/>
      <protection/>
    </xf>
    <xf numFmtId="0" fontId="15" fillId="0" borderId="21" xfId="72" applyFont="1" applyBorder="1" applyAlignment="1">
      <alignment horizontal="center"/>
      <protection/>
    </xf>
    <xf numFmtId="0" fontId="15" fillId="0" borderId="42" xfId="72" applyFont="1" applyBorder="1" applyAlignment="1">
      <alignment horizontal="center"/>
      <protection/>
    </xf>
    <xf numFmtId="0" fontId="15" fillId="0" borderId="38" xfId="72" applyFont="1" applyBorder="1" applyAlignment="1">
      <alignment horizontal="center"/>
      <protection/>
    </xf>
    <xf numFmtId="0" fontId="15" fillId="0" borderId="51" xfId="72" applyFont="1" applyBorder="1" applyAlignment="1">
      <alignment horizontal="center"/>
      <protection/>
    </xf>
    <xf numFmtId="0" fontId="17" fillId="0" borderId="68" xfId="72" applyFont="1" applyBorder="1" applyAlignment="1">
      <alignment horizontal="left"/>
      <protection/>
    </xf>
    <xf numFmtId="0" fontId="17" fillId="0" borderId="28" xfId="72" applyFont="1" applyBorder="1" applyAlignment="1">
      <alignment horizontal="center"/>
      <protection/>
    </xf>
    <xf numFmtId="0" fontId="15" fillId="0" borderId="39" xfId="72" applyFont="1" applyBorder="1" applyAlignment="1">
      <alignment horizontal="center"/>
      <protection/>
    </xf>
    <xf numFmtId="0" fontId="17" fillId="0" borderId="15" xfId="72" applyFont="1" applyBorder="1" applyAlignment="1">
      <alignment horizontal="center"/>
      <protection/>
    </xf>
    <xf numFmtId="0" fontId="17" fillId="0" borderId="73" xfId="72" applyFont="1" applyBorder="1" applyAlignment="1">
      <alignment horizontal="center"/>
      <protection/>
    </xf>
    <xf numFmtId="0" fontId="17" fillId="0" borderId="35" xfId="72" applyFont="1" applyBorder="1" applyAlignment="1">
      <alignment horizontal="left"/>
      <protection/>
    </xf>
    <xf numFmtId="0" fontId="15" fillId="0" borderId="27" xfId="72" applyFont="1" applyBorder="1" applyAlignment="1">
      <alignment horizontal="center"/>
      <protection/>
    </xf>
    <xf numFmtId="0" fontId="17" fillId="0" borderId="11" xfId="72" applyFont="1" applyBorder="1" applyAlignment="1">
      <alignment horizontal="center"/>
      <protection/>
    </xf>
    <xf numFmtId="0" fontId="17" fillId="0" borderId="35" xfId="71" applyFont="1" applyBorder="1" applyAlignment="1" quotePrefix="1">
      <alignment horizontal="left"/>
      <protection/>
    </xf>
    <xf numFmtId="0" fontId="15" fillId="0" borderId="27" xfId="72" applyFont="1" applyBorder="1" applyAlignment="1">
      <alignment horizontal="center"/>
      <protection/>
    </xf>
    <xf numFmtId="3" fontId="17" fillId="0" borderId="11" xfId="46" applyNumberFormat="1" applyFont="1" applyBorder="1" applyAlignment="1">
      <alignment horizontal="right"/>
    </xf>
    <xf numFmtId="0" fontId="15" fillId="0" borderId="29" xfId="72" applyFont="1" applyBorder="1" applyAlignment="1">
      <alignment horizontal="center"/>
      <protection/>
    </xf>
    <xf numFmtId="0" fontId="17" fillId="0" borderId="74" xfId="71" applyFont="1" applyBorder="1" applyAlignment="1">
      <alignment horizontal="left"/>
      <protection/>
    </xf>
    <xf numFmtId="3" fontId="17" fillId="0" borderId="15" xfId="46" applyNumberFormat="1" applyFont="1" applyBorder="1" applyAlignment="1">
      <alignment horizontal="right"/>
    </xf>
    <xf numFmtId="0" fontId="15" fillId="0" borderId="39" xfId="72" applyFont="1" applyBorder="1" applyAlignment="1">
      <alignment horizontal="center"/>
      <protection/>
    </xf>
    <xf numFmtId="0" fontId="0" fillId="0" borderId="48" xfId="71" applyFont="1" applyBorder="1">
      <alignment/>
      <protection/>
    </xf>
    <xf numFmtId="3" fontId="15" fillId="0" borderId="22" xfId="46" applyNumberFormat="1" applyFont="1" applyBorder="1" applyAlignment="1">
      <alignment horizontal="right"/>
    </xf>
    <xf numFmtId="3" fontId="15" fillId="0" borderId="34" xfId="46" applyNumberFormat="1" applyFont="1" applyBorder="1" applyAlignment="1">
      <alignment horizontal="right"/>
    </xf>
    <xf numFmtId="177" fontId="17" fillId="0" borderId="25" xfId="72" applyNumberFormat="1" applyFont="1" applyFill="1" applyBorder="1">
      <alignment/>
      <protection/>
    </xf>
    <xf numFmtId="177" fontId="17" fillId="0" borderId="26" xfId="72" applyNumberFormat="1" applyFont="1" applyBorder="1">
      <alignment/>
      <protection/>
    </xf>
    <xf numFmtId="164" fontId="4" fillId="0" borderId="0" xfId="0" applyNumberFormat="1" applyFont="1" applyFill="1" applyAlignment="1">
      <alignment vertical="center" wrapText="1"/>
    </xf>
    <xf numFmtId="164" fontId="5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 wrapText="1"/>
    </xf>
    <xf numFmtId="164" fontId="17" fillId="0" borderId="23" xfId="0" applyNumberFormat="1" applyFont="1" applyFill="1" applyBorder="1" applyAlignment="1" applyProtection="1">
      <alignment horizontal="left" vertical="center" wrapText="1" indent="2"/>
      <protection locked="0"/>
    </xf>
    <xf numFmtId="164" fontId="17" fillId="0" borderId="34" xfId="0" applyNumberFormat="1" applyFont="1" applyFill="1" applyBorder="1" applyAlignment="1" applyProtection="1">
      <alignment vertical="center" wrapText="1"/>
      <protection locked="0"/>
    </xf>
    <xf numFmtId="164" fontId="17" fillId="0" borderId="22" xfId="0" applyNumberFormat="1" applyFont="1" applyFill="1" applyBorder="1" applyAlignment="1" applyProtection="1">
      <alignment vertical="center" wrapText="1"/>
      <protection locked="0"/>
    </xf>
    <xf numFmtId="164" fontId="17" fillId="0" borderId="23" xfId="0" applyNumberFormat="1" applyFont="1" applyFill="1" applyBorder="1" applyAlignment="1" applyProtection="1">
      <alignment vertical="center" wrapText="1"/>
      <protection locked="0"/>
    </xf>
    <xf numFmtId="164" fontId="17" fillId="0" borderId="30" xfId="0" applyNumberFormat="1" applyFont="1" applyFill="1" applyBorder="1" applyAlignment="1" applyProtection="1">
      <alignment vertical="center" wrapText="1"/>
      <protection locked="0"/>
    </xf>
    <xf numFmtId="164" fontId="17" fillId="0" borderId="36" xfId="0" applyNumberFormat="1" applyFont="1" applyFill="1" applyBorder="1" applyAlignment="1" applyProtection="1">
      <alignment horizontal="left" vertical="center" wrapText="1" indent="1"/>
      <protection/>
    </xf>
    <xf numFmtId="1" fontId="17" fillId="0" borderId="10" xfId="0" applyNumberFormat="1" applyFont="1" applyFill="1" applyBorder="1" applyAlignment="1" applyProtection="1">
      <alignment horizontal="left" vertical="center" wrapText="1" indent="2"/>
      <protection locked="0"/>
    </xf>
    <xf numFmtId="164" fontId="15" fillId="0" borderId="35" xfId="0" applyNumberFormat="1" applyFont="1" applyFill="1" applyBorder="1" applyAlignment="1" applyProtection="1">
      <alignment vertical="center" wrapText="1"/>
      <protection/>
    </xf>
    <xf numFmtId="164" fontId="0" fillId="0" borderId="23" xfId="0" applyNumberFormat="1" applyFont="1" applyFill="1" applyBorder="1" applyAlignment="1" applyProtection="1">
      <alignment horizontal="left" vertical="center" wrapText="1" indent="2"/>
      <protection locked="0"/>
    </xf>
    <xf numFmtId="164" fontId="15" fillId="0" borderId="34" xfId="0" applyNumberFormat="1" applyFont="1" applyFill="1" applyBorder="1" applyAlignment="1" applyProtection="1">
      <alignment vertical="center" wrapText="1"/>
      <protection/>
    </xf>
    <xf numFmtId="165" fontId="0" fillId="0" borderId="11" xfId="0" applyNumberFormat="1" applyFont="1" applyFill="1" applyBorder="1" applyAlignment="1" applyProtection="1">
      <alignment horizontal="left" vertical="center" wrapText="1" indent="2"/>
      <protection locked="0"/>
    </xf>
    <xf numFmtId="164" fontId="17" fillId="0" borderId="50" xfId="0" applyNumberFormat="1" applyFont="1" applyFill="1" applyBorder="1" applyAlignment="1" applyProtection="1">
      <alignment horizontal="left" vertical="center" wrapText="1" indent="1"/>
      <protection locked="0"/>
    </xf>
    <xf numFmtId="166" fontId="0" fillId="0" borderId="11" xfId="46" applyNumberFormat="1" applyFont="1" applyFill="1" applyBorder="1" applyAlignment="1" applyProtection="1">
      <alignment horizontal="center"/>
      <protection locked="0"/>
    </xf>
    <xf numFmtId="164" fontId="17" fillId="0" borderId="25" xfId="0" applyNumberFormat="1" applyFont="1" applyFill="1" applyBorder="1" applyAlignment="1" applyProtection="1">
      <alignment horizontal="center" vertical="center"/>
      <protection locked="0"/>
    </xf>
    <xf numFmtId="164" fontId="17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25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0" xfId="0" applyNumberFormat="1" applyFont="1" applyFill="1" applyBorder="1" applyAlignment="1" applyProtection="1">
      <alignment horizontal="left" vertical="center" wrapText="1" indent="2"/>
      <protection locked="0"/>
    </xf>
    <xf numFmtId="1" fontId="0" fillId="0" borderId="11" xfId="0" applyNumberFormat="1" applyFont="1" applyFill="1" applyBorder="1" applyAlignment="1" applyProtection="1">
      <alignment horizontal="left" vertical="center" wrapText="1" indent="2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15" fillId="0" borderId="22" xfId="0" applyNumberFormat="1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vertical="center" wrapText="1"/>
      <protection/>
    </xf>
    <xf numFmtId="164" fontId="56" fillId="0" borderId="0" xfId="0" applyNumberFormat="1" applyFont="1" applyFill="1" applyAlignment="1">
      <alignment vertical="center" wrapText="1"/>
    </xf>
    <xf numFmtId="164" fontId="3" fillId="0" borderId="0" xfId="0" applyNumberFormat="1" applyFont="1" applyFill="1" applyAlignment="1">
      <alignment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6" fillId="0" borderId="0" xfId="0" applyNumberFormat="1" applyFont="1" applyFill="1" applyAlignment="1">
      <alignment vertical="center" wrapText="1"/>
    </xf>
    <xf numFmtId="164" fontId="3" fillId="0" borderId="0" xfId="0" applyNumberFormat="1" applyFont="1" applyFill="1" applyAlignment="1">
      <alignment horizontal="left" vertical="center" wrapText="1"/>
    </xf>
    <xf numFmtId="0" fontId="50" fillId="0" borderId="0" xfId="65">
      <alignment/>
      <protection/>
    </xf>
    <xf numFmtId="0" fontId="0" fillId="0" borderId="0" xfId="65" applyFont="1">
      <alignment/>
      <protection/>
    </xf>
    <xf numFmtId="0" fontId="57" fillId="0" borderId="0" xfId="65" applyFont="1" applyAlignment="1">
      <alignment horizontal="centerContinuous"/>
      <protection/>
    </xf>
    <xf numFmtId="0" fontId="3" fillId="0" borderId="75" xfId="65" applyFont="1" applyBorder="1" applyAlignment="1">
      <alignment horizontal="center" vertical="center" wrapText="1"/>
      <protection/>
    </xf>
    <xf numFmtId="166" fontId="50" fillId="0" borderId="0" xfId="65" applyNumberFormat="1">
      <alignment/>
      <protection/>
    </xf>
    <xf numFmtId="0" fontId="50" fillId="0" borderId="0" xfId="65" applyFont="1">
      <alignment/>
      <protection/>
    </xf>
    <xf numFmtId="0" fontId="0" fillId="0" borderId="54" xfId="65" applyFont="1" applyBorder="1">
      <alignment/>
      <protection/>
    </xf>
    <xf numFmtId="0" fontId="0" fillId="0" borderId="54" xfId="65" applyFont="1" applyBorder="1" applyAlignment="1">
      <alignment wrapText="1"/>
      <protection/>
    </xf>
    <xf numFmtId="0" fontId="6" fillId="0" borderId="54" xfId="65" applyFont="1" applyBorder="1">
      <alignment/>
      <protection/>
    </xf>
    <xf numFmtId="0" fontId="3" fillId="0" borderId="58" xfId="65" applyFont="1" applyBorder="1" applyAlignment="1">
      <alignment horizontal="left" vertical="center" wrapText="1"/>
      <protection/>
    </xf>
    <xf numFmtId="0" fontId="0" fillId="0" borderId="70" xfId="65" applyFont="1" applyBorder="1" applyAlignment="1">
      <alignment horizontal="left" vertical="center" wrapText="1"/>
      <protection/>
    </xf>
    <xf numFmtId="0" fontId="0" fillId="0" borderId="70" xfId="65" applyFont="1" applyBorder="1" applyAlignment="1">
      <alignment wrapText="1"/>
      <protection/>
    </xf>
    <xf numFmtId="0" fontId="6" fillId="0" borderId="70" xfId="65" applyFont="1" applyBorder="1" applyAlignment="1">
      <alignment wrapText="1"/>
      <protection/>
    </xf>
    <xf numFmtId="0" fontId="0" fillId="0" borderId="64" xfId="65" applyFont="1" applyBorder="1" applyAlignment="1">
      <alignment wrapText="1"/>
      <protection/>
    </xf>
    <xf numFmtId="0" fontId="0" fillId="0" borderId="64" xfId="65" applyFont="1" applyBorder="1">
      <alignment/>
      <protection/>
    </xf>
    <xf numFmtId="0" fontId="6" fillId="0" borderId="64" xfId="65" applyFont="1" applyBorder="1" applyAlignment="1">
      <alignment wrapText="1"/>
      <protection/>
    </xf>
    <xf numFmtId="0" fontId="0" fillId="0" borderId="64" xfId="65" applyFont="1" applyBorder="1">
      <alignment/>
      <protection/>
    </xf>
    <xf numFmtId="0" fontId="0" fillId="0" borderId="64" xfId="65" applyFont="1" applyBorder="1" applyAlignment="1">
      <alignment wrapText="1"/>
      <protection/>
    </xf>
    <xf numFmtId="0" fontId="0" fillId="0" borderId="64" xfId="65" applyFont="1" applyBorder="1" applyAlignment="1" quotePrefix="1">
      <alignment wrapText="1"/>
      <protection/>
    </xf>
    <xf numFmtId="0" fontId="6" fillId="0" borderId="72" xfId="65" applyFont="1" applyBorder="1">
      <alignment/>
      <protection/>
    </xf>
    <xf numFmtId="3" fontId="3" fillId="0" borderId="76" xfId="65" applyNumberFormat="1" applyFont="1" applyBorder="1" applyAlignment="1">
      <alignment horizontal="center" vertical="center" wrapText="1"/>
      <protection/>
    </xf>
    <xf numFmtId="166" fontId="0" fillId="0" borderId="53" xfId="46" applyNumberFormat="1" applyFont="1" applyBorder="1" applyAlignment="1">
      <alignment horizontal="right"/>
    </xf>
    <xf numFmtId="166" fontId="0" fillId="0" borderId="53" xfId="46" applyNumberFormat="1" applyFont="1" applyBorder="1" applyAlignment="1">
      <alignment horizontal="center"/>
    </xf>
    <xf numFmtId="166" fontId="24" fillId="0" borderId="53" xfId="46" applyNumberFormat="1" applyFont="1" applyBorder="1" applyAlignment="1">
      <alignment horizontal="center"/>
    </xf>
    <xf numFmtId="166" fontId="24" fillId="0" borderId="53" xfId="46" applyNumberFormat="1" applyFont="1" applyBorder="1" applyAlignment="1">
      <alignment/>
    </xf>
    <xf numFmtId="166" fontId="0" fillId="0" borderId="53" xfId="46" applyNumberFormat="1" applyFont="1" applyBorder="1" applyAlignment="1">
      <alignment/>
    </xf>
    <xf numFmtId="166" fontId="24" fillId="0" borderId="53" xfId="46" applyNumberFormat="1" applyFont="1" applyBorder="1" applyAlignment="1">
      <alignment horizontal="right"/>
    </xf>
    <xf numFmtId="166" fontId="24" fillId="0" borderId="69" xfId="46" applyNumberFormat="1" applyFont="1" applyBorder="1" applyAlignment="1">
      <alignment horizontal="center"/>
    </xf>
    <xf numFmtId="166" fontId="0" fillId="0" borderId="35" xfId="46" applyNumberFormat="1" applyFont="1" applyBorder="1" applyAlignment="1">
      <alignment/>
    </xf>
    <xf numFmtId="166" fontId="0" fillId="0" borderId="74" xfId="46" applyNumberFormat="1" applyFont="1" applyBorder="1" applyAlignment="1">
      <alignment/>
    </xf>
    <xf numFmtId="0" fontId="13" fillId="0" borderId="48" xfId="65" applyFont="1" applyBorder="1" applyAlignment="1">
      <alignment horizontal="left"/>
      <protection/>
    </xf>
    <xf numFmtId="166" fontId="58" fillId="0" borderId="34" xfId="65" applyNumberFormat="1" applyFont="1" applyBorder="1">
      <alignment/>
      <protection/>
    </xf>
    <xf numFmtId="3" fontId="0" fillId="0" borderId="53" xfId="65" applyNumberFormat="1" applyFont="1" applyBorder="1" applyAlignment="1">
      <alignment horizontal="right"/>
      <protection/>
    </xf>
    <xf numFmtId="0" fontId="17" fillId="0" borderId="28" xfId="0" applyFont="1" applyBorder="1" applyAlignment="1" applyProtection="1">
      <alignment horizontal="left" vertical="center" indent="1"/>
      <protection locked="0"/>
    </xf>
    <xf numFmtId="0" fontId="17" fillId="0" borderId="12" xfId="0" applyFont="1" applyBorder="1" applyAlignment="1" applyProtection="1">
      <alignment horizontal="left" vertical="center" indent="1"/>
      <protection locked="0"/>
    </xf>
    <xf numFmtId="0" fontId="17" fillId="0" borderId="10" xfId="0" applyFont="1" applyBorder="1" applyAlignment="1" applyProtection="1">
      <alignment horizontal="left" vertical="center" indent="1"/>
      <protection locked="0"/>
    </xf>
    <xf numFmtId="177" fontId="17" fillId="0" borderId="27" xfId="72" applyNumberFormat="1" applyFont="1" applyFill="1" applyBorder="1">
      <alignment/>
      <protection/>
    </xf>
    <xf numFmtId="177" fontId="17" fillId="0" borderId="37" xfId="72" applyNumberFormat="1" applyFont="1" applyFill="1" applyBorder="1">
      <alignment/>
      <protection/>
    </xf>
    <xf numFmtId="177" fontId="17" fillId="0" borderId="27" xfId="72" applyNumberFormat="1" applyFont="1" applyFill="1" applyBorder="1">
      <alignment/>
      <protection/>
    </xf>
    <xf numFmtId="164" fontId="17" fillId="0" borderId="18" xfId="0" applyNumberFormat="1" applyFont="1" applyFill="1" applyBorder="1" applyAlignment="1" applyProtection="1">
      <alignment vertical="center" wrapText="1"/>
      <protection locked="0"/>
    </xf>
    <xf numFmtId="49" fontId="0" fillId="0" borderId="76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62" xfId="0" applyNumberFormat="1" applyFont="1" applyFill="1" applyBorder="1" applyAlignment="1" applyProtection="1">
      <alignment vertical="center" wrapText="1"/>
      <protection locked="0"/>
    </xf>
    <xf numFmtId="49" fontId="0" fillId="0" borderId="35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65" xfId="0" applyNumberFormat="1" applyFont="1" applyFill="1" applyBorder="1" applyAlignment="1" applyProtection="1">
      <alignment vertical="center" wrapText="1"/>
      <protection locked="0"/>
    </xf>
    <xf numFmtId="164" fontId="17" fillId="0" borderId="7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77" xfId="0" applyNumberFormat="1" applyFont="1" applyFill="1" applyBorder="1" applyAlignment="1" applyProtection="1">
      <alignment horizontal="left" vertical="center" wrapText="1" indent="1"/>
      <protection locked="0"/>
    </xf>
    <xf numFmtId="0" fontId="50" fillId="0" borderId="0" xfId="66">
      <alignment/>
      <protection/>
    </xf>
    <xf numFmtId="0" fontId="17" fillId="0" borderId="0" xfId="66" applyFont="1">
      <alignment/>
      <protection/>
    </xf>
    <xf numFmtId="0" fontId="15" fillId="0" borderId="0" xfId="66" applyFont="1">
      <alignment/>
      <protection/>
    </xf>
    <xf numFmtId="0" fontId="55" fillId="0" borderId="0" xfId="66" applyFont="1">
      <alignment/>
      <protection/>
    </xf>
    <xf numFmtId="0" fontId="0" fillId="0" borderId="0" xfId="66" applyFont="1">
      <alignment/>
      <protection/>
    </xf>
    <xf numFmtId="0" fontId="16" fillId="0" borderId="0" xfId="66" applyFont="1" applyAlignment="1">
      <alignment horizontal="right"/>
      <protection/>
    </xf>
    <xf numFmtId="49" fontId="52" fillId="0" borderId="0" xfId="66" applyNumberFormat="1" applyFont="1" applyAlignment="1">
      <alignment horizontal="centerContinuous"/>
      <protection/>
    </xf>
    <xf numFmtId="0" fontId="17" fillId="0" borderId="0" xfId="66" applyFont="1" applyAlignment="1">
      <alignment horizontal="centerContinuous"/>
      <protection/>
    </xf>
    <xf numFmtId="0" fontId="15" fillId="0" borderId="0" xfId="66" applyFont="1" applyAlignment="1">
      <alignment horizontal="centerContinuous"/>
      <protection/>
    </xf>
    <xf numFmtId="0" fontId="0" fillId="0" borderId="0" xfId="66" applyFont="1" applyAlignment="1">
      <alignment horizontal="centerContinuous"/>
      <protection/>
    </xf>
    <xf numFmtId="0" fontId="3" fillId="0" borderId="0" xfId="66" applyFont="1" applyAlignment="1">
      <alignment horizontal="centerContinuous"/>
      <protection/>
    </xf>
    <xf numFmtId="0" fontId="52" fillId="0" borderId="0" xfId="66" applyFont="1" applyAlignment="1">
      <alignment horizontal="centerContinuous"/>
      <protection/>
    </xf>
    <xf numFmtId="0" fontId="59" fillId="0" borderId="0" xfId="66" applyFont="1" applyAlignment="1">
      <alignment horizontal="centerContinuous"/>
      <protection/>
    </xf>
    <xf numFmtId="0" fontId="6" fillId="0" borderId="59" xfId="66" applyFont="1" applyBorder="1">
      <alignment/>
      <protection/>
    </xf>
    <xf numFmtId="0" fontId="6" fillId="0" borderId="60" xfId="66" applyFont="1" applyBorder="1" applyAlignment="1">
      <alignment horizontal="center"/>
      <protection/>
    </xf>
    <xf numFmtId="0" fontId="16" fillId="0" borderId="54" xfId="66" applyFont="1" applyBorder="1" applyAlignment="1">
      <alignment horizontal="center"/>
      <protection/>
    </xf>
    <xf numFmtId="0" fontId="7" fillId="0" borderId="19" xfId="66" applyFont="1" applyBorder="1" applyAlignment="1">
      <alignment horizontal="center"/>
      <protection/>
    </xf>
    <xf numFmtId="0" fontId="7" fillId="0" borderId="15" xfId="66" applyFont="1" applyBorder="1" applyAlignment="1">
      <alignment horizontal="center"/>
      <protection/>
    </xf>
    <xf numFmtId="0" fontId="7" fillId="0" borderId="27" xfId="66" applyFont="1" applyBorder="1" applyAlignment="1">
      <alignment horizontal="center"/>
      <protection/>
    </xf>
    <xf numFmtId="0" fontId="7" fillId="0" borderId="36" xfId="66" applyFont="1" applyBorder="1" applyAlignment="1">
      <alignment horizontal="center"/>
      <protection/>
    </xf>
    <xf numFmtId="0" fontId="14" fillId="0" borderId="72" xfId="66" applyFont="1" applyBorder="1">
      <alignment/>
      <protection/>
    </xf>
    <xf numFmtId="0" fontId="7" fillId="0" borderId="16" xfId="66" applyFont="1" applyBorder="1" applyAlignment="1">
      <alignment horizontal="center"/>
      <protection/>
    </xf>
    <xf numFmtId="0" fontId="7" fillId="0" borderId="10" xfId="66" applyFont="1" applyBorder="1" applyAlignment="1">
      <alignment horizontal="center"/>
      <protection/>
    </xf>
    <xf numFmtId="0" fontId="7" fillId="0" borderId="26" xfId="66" applyFont="1" applyBorder="1" applyAlignment="1">
      <alignment horizontal="center"/>
      <protection/>
    </xf>
    <xf numFmtId="0" fontId="7" fillId="0" borderId="0" xfId="66" applyFont="1" applyBorder="1" applyAlignment="1">
      <alignment horizontal="center"/>
      <protection/>
    </xf>
    <xf numFmtId="0" fontId="14" fillId="0" borderId="58" xfId="66" applyFont="1" applyBorder="1">
      <alignment/>
      <protection/>
    </xf>
    <xf numFmtId="3" fontId="7" fillId="0" borderId="13" xfId="66" applyNumberFormat="1" applyFont="1" applyBorder="1" applyAlignment="1">
      <alignment horizontal="center"/>
      <protection/>
    </xf>
    <xf numFmtId="3" fontId="14" fillId="0" borderId="13" xfId="66" applyNumberFormat="1" applyFont="1" applyBorder="1" applyAlignment="1">
      <alignment horizontal="right"/>
      <protection/>
    </xf>
    <xf numFmtId="3" fontId="14" fillId="0" borderId="13" xfId="66" applyNumberFormat="1" applyFont="1" applyBorder="1" applyAlignment="1">
      <alignment horizontal="center"/>
      <protection/>
    </xf>
    <xf numFmtId="3" fontId="7" fillId="0" borderId="29" xfId="66" applyNumberFormat="1" applyFont="1" applyBorder="1">
      <alignment/>
      <protection/>
    </xf>
    <xf numFmtId="3" fontId="7" fillId="0" borderId="60" xfId="66" applyNumberFormat="1" applyFont="1" applyBorder="1">
      <alignment/>
      <protection/>
    </xf>
    <xf numFmtId="3" fontId="14" fillId="0" borderId="20" xfId="66" applyNumberFormat="1" applyFont="1" applyBorder="1" applyAlignment="1">
      <alignment horizontal="right"/>
      <protection/>
    </xf>
    <xf numFmtId="3" fontId="14" fillId="0" borderId="13" xfId="66" applyNumberFormat="1" applyFont="1" applyBorder="1" applyAlignment="1">
      <alignment/>
      <protection/>
    </xf>
    <xf numFmtId="0" fontId="51" fillId="0" borderId="0" xfId="66" applyFont="1">
      <alignment/>
      <protection/>
    </xf>
    <xf numFmtId="0" fontId="14" fillId="0" borderId="64" xfId="66" applyFont="1" applyBorder="1">
      <alignment/>
      <protection/>
    </xf>
    <xf numFmtId="3" fontId="14" fillId="0" borderId="17" xfId="66" applyNumberFormat="1" applyFont="1" applyBorder="1">
      <alignment/>
      <protection/>
    </xf>
    <xf numFmtId="3" fontId="14" fillId="0" borderId="11" xfId="66" applyNumberFormat="1" applyFont="1" applyBorder="1">
      <alignment/>
      <protection/>
    </xf>
    <xf numFmtId="3" fontId="7" fillId="0" borderId="25" xfId="66" applyNumberFormat="1" applyFont="1" applyBorder="1">
      <alignment/>
      <protection/>
    </xf>
    <xf numFmtId="3" fontId="7" fillId="0" borderId="36" xfId="66" applyNumberFormat="1" applyFont="1" applyBorder="1">
      <alignment/>
      <protection/>
    </xf>
    <xf numFmtId="0" fontId="14" fillId="0" borderId="64" xfId="66" applyFont="1" applyBorder="1">
      <alignment/>
      <protection/>
    </xf>
    <xf numFmtId="3" fontId="14" fillId="0" borderId="17" xfId="66" applyNumberFormat="1" applyFont="1" applyBorder="1">
      <alignment/>
      <protection/>
    </xf>
    <xf numFmtId="3" fontId="7" fillId="0" borderId="17" xfId="66" applyNumberFormat="1" applyFont="1" applyBorder="1">
      <alignment/>
      <protection/>
    </xf>
    <xf numFmtId="3" fontId="7" fillId="0" borderId="11" xfId="66" applyNumberFormat="1" applyFont="1" applyBorder="1">
      <alignment/>
      <protection/>
    </xf>
    <xf numFmtId="3" fontId="14" fillId="0" borderId="11" xfId="66" applyNumberFormat="1" applyFont="1" applyBorder="1">
      <alignment/>
      <protection/>
    </xf>
    <xf numFmtId="49" fontId="14" fillId="0" borderId="64" xfId="66" applyNumberFormat="1" applyFont="1" applyBorder="1">
      <alignment/>
      <protection/>
    </xf>
    <xf numFmtId="3" fontId="61" fillId="0" borderId="17" xfId="66" applyNumberFormat="1" applyFont="1" applyBorder="1">
      <alignment/>
      <protection/>
    </xf>
    <xf numFmtId="3" fontId="61" fillId="0" borderId="11" xfId="66" applyNumberFormat="1" applyFont="1" applyBorder="1">
      <alignment/>
      <protection/>
    </xf>
    <xf numFmtId="3" fontId="62" fillId="0" borderId="11" xfId="66" applyNumberFormat="1" applyFont="1" applyBorder="1">
      <alignment/>
      <protection/>
    </xf>
    <xf numFmtId="3" fontId="7" fillId="0" borderId="25" xfId="66" applyNumberFormat="1" applyFont="1" applyBorder="1">
      <alignment/>
      <protection/>
    </xf>
    <xf numFmtId="3" fontId="16" fillId="0" borderId="11" xfId="66" applyNumberFormat="1" applyFont="1" applyBorder="1">
      <alignment/>
      <protection/>
    </xf>
    <xf numFmtId="3" fontId="63" fillId="0" borderId="11" xfId="66" applyNumberFormat="1" applyFont="1" applyBorder="1">
      <alignment/>
      <protection/>
    </xf>
    <xf numFmtId="3" fontId="16" fillId="0" borderId="36" xfId="66" applyNumberFormat="1" applyFont="1" applyBorder="1">
      <alignment/>
      <protection/>
    </xf>
    <xf numFmtId="49" fontId="14" fillId="0" borderId="64" xfId="66" applyNumberFormat="1" applyFont="1" applyBorder="1">
      <alignment/>
      <protection/>
    </xf>
    <xf numFmtId="3" fontId="60" fillId="0" borderId="17" xfId="66" applyNumberFormat="1" applyFont="1" applyBorder="1">
      <alignment/>
      <protection/>
    </xf>
    <xf numFmtId="3" fontId="61" fillId="0" borderId="11" xfId="66" applyNumberFormat="1" applyFont="1" applyBorder="1">
      <alignment/>
      <protection/>
    </xf>
    <xf numFmtId="0" fontId="7" fillId="0" borderId="64" xfId="66" applyFont="1" applyBorder="1">
      <alignment/>
      <protection/>
    </xf>
    <xf numFmtId="3" fontId="7" fillId="0" borderId="11" xfId="66" applyNumberFormat="1" applyFont="1" applyBorder="1">
      <alignment/>
      <protection/>
    </xf>
    <xf numFmtId="49" fontId="61" fillId="0" borderId="64" xfId="66" applyNumberFormat="1" applyFont="1" applyBorder="1">
      <alignment/>
      <protection/>
    </xf>
    <xf numFmtId="3" fontId="16" fillId="0" borderId="25" xfId="66" applyNumberFormat="1" applyFont="1" applyBorder="1">
      <alignment/>
      <protection/>
    </xf>
    <xf numFmtId="0" fontId="0" fillId="0" borderId="17" xfId="66" applyFont="1" applyBorder="1">
      <alignment/>
      <protection/>
    </xf>
    <xf numFmtId="3" fontId="61" fillId="0" borderId="0" xfId="66" applyNumberFormat="1" applyFont="1" applyBorder="1">
      <alignment/>
      <protection/>
    </xf>
    <xf numFmtId="3" fontId="16" fillId="0" borderId="0" xfId="66" applyNumberFormat="1" applyFont="1" applyBorder="1">
      <alignment/>
      <protection/>
    </xf>
    <xf numFmtId="3" fontId="61" fillId="0" borderId="17" xfId="66" applyNumberFormat="1" applyFont="1" applyBorder="1">
      <alignment/>
      <protection/>
    </xf>
    <xf numFmtId="3" fontId="16" fillId="0" borderId="25" xfId="66" applyNumberFormat="1" applyFont="1" applyBorder="1">
      <alignment/>
      <protection/>
    </xf>
    <xf numFmtId="0" fontId="14" fillId="0" borderId="44" xfId="66" applyFont="1" applyBorder="1">
      <alignment/>
      <protection/>
    </xf>
    <xf numFmtId="3" fontId="14" fillId="0" borderId="19" xfId="66" applyNumberFormat="1" applyFont="1" applyBorder="1">
      <alignment/>
      <protection/>
    </xf>
    <xf numFmtId="3" fontId="14" fillId="0" borderId="15" xfId="66" applyNumberFormat="1" applyFont="1" applyBorder="1">
      <alignment/>
      <protection/>
    </xf>
    <xf numFmtId="3" fontId="14" fillId="0" borderId="19" xfId="66" applyNumberFormat="1" applyFont="1" applyBorder="1">
      <alignment/>
      <protection/>
    </xf>
    <xf numFmtId="3" fontId="14" fillId="0" borderId="15" xfId="66" applyNumberFormat="1" applyFont="1" applyBorder="1">
      <alignment/>
      <protection/>
    </xf>
    <xf numFmtId="0" fontId="14" fillId="0" borderId="54" xfId="66" applyFont="1" applyBorder="1">
      <alignment/>
      <protection/>
    </xf>
    <xf numFmtId="3" fontId="7" fillId="0" borderId="27" xfId="66" applyNumberFormat="1" applyFont="1" applyBorder="1">
      <alignment/>
      <protection/>
    </xf>
    <xf numFmtId="3" fontId="7" fillId="0" borderId="27" xfId="66" applyNumberFormat="1" applyFont="1" applyBorder="1">
      <alignment/>
      <protection/>
    </xf>
    <xf numFmtId="0" fontId="7" fillId="0" borderId="58" xfId="66" applyFont="1" applyBorder="1">
      <alignment/>
      <protection/>
    </xf>
    <xf numFmtId="3" fontId="7" fillId="0" borderId="20" xfId="66" applyNumberFormat="1" applyFont="1" applyBorder="1">
      <alignment/>
      <protection/>
    </xf>
    <xf numFmtId="3" fontId="7" fillId="0" borderId="76" xfId="66" applyNumberFormat="1" applyFont="1" applyBorder="1">
      <alignment/>
      <protection/>
    </xf>
    <xf numFmtId="0" fontId="14" fillId="0" borderId="64" xfId="66" applyFont="1" applyBorder="1" quotePrefix="1">
      <alignment/>
      <protection/>
    </xf>
    <xf numFmtId="3" fontId="7" fillId="0" borderId="0" xfId="66" applyNumberFormat="1" applyFont="1" applyBorder="1">
      <alignment/>
      <protection/>
    </xf>
    <xf numFmtId="3" fontId="14" fillId="0" borderId="25" xfId="66" applyNumberFormat="1" applyFont="1" applyBorder="1">
      <alignment/>
      <protection/>
    </xf>
    <xf numFmtId="0" fontId="7" fillId="0" borderId="77" xfId="66" applyFont="1" applyBorder="1">
      <alignment/>
      <protection/>
    </xf>
    <xf numFmtId="3" fontId="7" fillId="0" borderId="78" xfId="66" applyNumberFormat="1" applyFont="1" applyBorder="1">
      <alignment/>
      <protection/>
    </xf>
    <xf numFmtId="3" fontId="7" fillId="0" borderId="42" xfId="66" applyNumberFormat="1" applyFont="1" applyBorder="1">
      <alignment/>
      <protection/>
    </xf>
    <xf numFmtId="3" fontId="7" fillId="0" borderId="77" xfId="66" applyNumberFormat="1" applyFont="1" applyBorder="1">
      <alignment/>
      <protection/>
    </xf>
    <xf numFmtId="3" fontId="7" fillId="0" borderId="38" xfId="66" applyNumberFormat="1" applyFont="1" applyBorder="1">
      <alignment/>
      <protection/>
    </xf>
    <xf numFmtId="0" fontId="61" fillId="0" borderId="0" xfId="66" applyFont="1" applyBorder="1" quotePrefix="1">
      <alignment/>
      <protection/>
    </xf>
    <xf numFmtId="3" fontId="14" fillId="0" borderId="0" xfId="66" applyNumberFormat="1" applyFont="1" applyBorder="1">
      <alignment/>
      <protection/>
    </xf>
    <xf numFmtId="3" fontId="14" fillId="0" borderId="0" xfId="66" applyNumberFormat="1" applyFont="1" applyFill="1" applyBorder="1">
      <alignment/>
      <protection/>
    </xf>
    <xf numFmtId="3" fontId="61" fillId="0" borderId="0" xfId="66" applyNumberFormat="1" applyFont="1" applyFill="1" applyBorder="1">
      <alignment/>
      <protection/>
    </xf>
    <xf numFmtId="3" fontId="63" fillId="0" borderId="0" xfId="66" applyNumberFormat="1" applyFont="1" applyBorder="1">
      <alignment/>
      <protection/>
    </xf>
    <xf numFmtId="0" fontId="3" fillId="0" borderId="34" xfId="72" applyFont="1" applyBorder="1">
      <alignment/>
      <protection/>
    </xf>
    <xf numFmtId="0" fontId="17" fillId="0" borderId="54" xfId="72" applyFont="1" applyBorder="1">
      <alignment/>
      <protection/>
    </xf>
    <xf numFmtId="0" fontId="17" fillId="0" borderId="44" xfId="72" applyFont="1" applyBorder="1">
      <alignment/>
      <protection/>
    </xf>
    <xf numFmtId="0" fontId="27" fillId="0" borderId="48" xfId="72" applyFont="1" applyBorder="1">
      <alignment/>
      <protection/>
    </xf>
    <xf numFmtId="177" fontId="27" fillId="0" borderId="34" xfId="72" applyNumberFormat="1" applyFont="1" applyBorder="1">
      <alignment/>
      <protection/>
    </xf>
    <xf numFmtId="14" fontId="15" fillId="0" borderId="33" xfId="72" applyNumberFormat="1" applyFont="1" applyBorder="1" applyAlignment="1">
      <alignment horizontal="center"/>
      <protection/>
    </xf>
    <xf numFmtId="164" fontId="17" fillId="0" borderId="14" xfId="0" applyNumberFormat="1" applyFont="1" applyFill="1" applyBorder="1" applyAlignment="1" applyProtection="1">
      <alignment vertical="center" wrapText="1"/>
      <protection locked="0"/>
    </xf>
    <xf numFmtId="164" fontId="14" fillId="0" borderId="14" xfId="0" applyNumberFormat="1" applyFont="1" applyFill="1" applyBorder="1" applyAlignment="1" applyProtection="1">
      <alignment vertical="center" wrapText="1"/>
      <protection locked="0"/>
    </xf>
    <xf numFmtId="164" fontId="17" fillId="0" borderId="76" xfId="0" applyNumberFormat="1" applyFont="1" applyFill="1" applyBorder="1" applyAlignment="1" applyProtection="1">
      <alignment horizontal="left" vertical="center" wrapText="1"/>
      <protection locked="0"/>
    </xf>
    <xf numFmtId="164" fontId="17" fillId="0" borderId="35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36" xfId="0" applyNumberFormat="1" applyFill="1" applyBorder="1" applyAlignment="1" applyProtection="1">
      <alignment horizontal="left" vertical="center" wrapText="1"/>
      <protection locked="0"/>
    </xf>
    <xf numFmtId="0" fontId="17" fillId="0" borderId="35" xfId="68" applyFont="1" applyFill="1" applyBorder="1" applyProtection="1">
      <alignment/>
      <protection locked="0"/>
    </xf>
    <xf numFmtId="0" fontId="64" fillId="0" borderId="11" xfId="0" applyFont="1" applyBorder="1" applyAlignment="1" applyProtection="1">
      <alignment horizontal="left" wrapText="1" indent="1"/>
      <protection/>
    </xf>
    <xf numFmtId="3" fontId="61" fillId="0" borderId="15" xfId="66" applyNumberFormat="1" applyFont="1" applyBorder="1">
      <alignment/>
      <protection/>
    </xf>
    <xf numFmtId="3" fontId="61" fillId="0" borderId="15" xfId="66" applyNumberFormat="1" applyFont="1" applyBorder="1">
      <alignment/>
      <protection/>
    </xf>
    <xf numFmtId="3" fontId="16" fillId="0" borderId="74" xfId="66" applyNumberFormat="1" applyFont="1" applyBorder="1">
      <alignment/>
      <protection/>
    </xf>
    <xf numFmtId="3" fontId="7" fillId="0" borderId="52" xfId="66" applyNumberFormat="1" applyFont="1" applyBorder="1">
      <alignment/>
      <protection/>
    </xf>
    <xf numFmtId="164" fontId="65" fillId="0" borderId="25" xfId="68" applyNumberFormat="1" applyFont="1" applyFill="1" applyBorder="1" applyAlignment="1" applyProtection="1">
      <alignment horizontal="right" vertical="center" wrapText="1" indent="1"/>
      <protection locked="0"/>
    </xf>
    <xf numFmtId="164" fontId="65" fillId="0" borderId="27" xfId="68" applyNumberFormat="1" applyFont="1" applyFill="1" applyBorder="1" applyAlignment="1" applyProtection="1">
      <alignment horizontal="right" vertical="center" wrapText="1" indent="1"/>
      <protection locked="0"/>
    </xf>
    <xf numFmtId="164" fontId="65" fillId="0" borderId="29" xfId="68" applyNumberFormat="1" applyFont="1" applyFill="1" applyBorder="1" applyAlignment="1" applyProtection="1">
      <alignment horizontal="right" vertical="center" wrapText="1" indent="1"/>
      <protection locked="0"/>
    </xf>
    <xf numFmtId="164" fontId="65" fillId="0" borderId="37" xfId="68" applyNumberFormat="1" applyFont="1" applyFill="1" applyBorder="1" applyAlignment="1" applyProtection="1">
      <alignment horizontal="right" vertical="center" wrapText="1" indent="1"/>
      <protection locked="0"/>
    </xf>
    <xf numFmtId="164" fontId="6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65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6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3" fontId="65" fillId="0" borderId="13" xfId="0" applyNumberFormat="1" applyFont="1" applyFill="1" applyBorder="1" applyAlignment="1" applyProtection="1">
      <alignment vertical="center"/>
      <protection locked="0"/>
    </xf>
    <xf numFmtId="3" fontId="65" fillId="0" borderId="29" xfId="0" applyNumberFormat="1" applyFont="1" applyFill="1" applyBorder="1" applyAlignment="1" applyProtection="1">
      <alignment vertical="center"/>
      <protection/>
    </xf>
    <xf numFmtId="0" fontId="66" fillId="0" borderId="0" xfId="0" applyFont="1" applyFill="1" applyAlignment="1">
      <alignment/>
    </xf>
    <xf numFmtId="3" fontId="65" fillId="0" borderId="11" xfId="0" applyNumberFormat="1" applyFont="1" applyFill="1" applyBorder="1" applyAlignment="1" applyProtection="1">
      <alignment vertical="center"/>
      <protection locked="0"/>
    </xf>
    <xf numFmtId="3" fontId="65" fillId="0" borderId="25" xfId="0" applyNumberFormat="1" applyFont="1" applyFill="1" applyBorder="1" applyAlignment="1" applyProtection="1">
      <alignment vertical="center"/>
      <protection/>
    </xf>
    <xf numFmtId="164" fontId="65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65" fillId="0" borderId="11" xfId="72" applyFont="1" applyBorder="1" applyAlignment="1">
      <alignment horizontal="center"/>
      <protection/>
    </xf>
    <xf numFmtId="3" fontId="65" fillId="0" borderId="14" xfId="46" applyNumberFormat="1" applyFont="1" applyBorder="1" applyAlignment="1">
      <alignment horizontal="right"/>
    </xf>
    <xf numFmtId="3" fontId="65" fillId="0" borderId="11" xfId="46" applyNumberFormat="1" applyFont="1" applyBorder="1" applyAlignment="1">
      <alignment horizontal="right"/>
    </xf>
    <xf numFmtId="3" fontId="65" fillId="0" borderId="17" xfId="46" applyNumberFormat="1" applyFont="1" applyBorder="1" applyAlignment="1" quotePrefix="1">
      <alignment horizontal="right"/>
    </xf>
    <xf numFmtId="3" fontId="65" fillId="0" borderId="15" xfId="46" applyNumberFormat="1" applyFont="1" applyBorder="1" applyAlignment="1">
      <alignment horizontal="right"/>
    </xf>
    <xf numFmtId="0" fontId="67" fillId="0" borderId="0" xfId="72" applyFont="1">
      <alignment/>
      <protection/>
    </xf>
    <xf numFmtId="164" fontId="65" fillId="0" borderId="16" xfId="0" applyNumberFormat="1" applyFont="1" applyFill="1" applyBorder="1" applyAlignment="1" applyProtection="1">
      <alignment vertical="center" wrapText="1"/>
      <protection locked="0"/>
    </xf>
    <xf numFmtId="164" fontId="65" fillId="0" borderId="25" xfId="70" applyNumberFormat="1" applyFont="1" applyFill="1" applyBorder="1" applyAlignment="1" applyProtection="1">
      <alignment vertical="center"/>
      <protection/>
    </xf>
    <xf numFmtId="164" fontId="68" fillId="0" borderId="12" xfId="70" applyNumberFormat="1" applyFont="1" applyFill="1" applyBorder="1" applyAlignment="1" applyProtection="1">
      <alignment vertical="center"/>
      <protection locked="0"/>
    </xf>
    <xf numFmtId="164" fontId="65" fillId="0" borderId="37" xfId="70" applyNumberFormat="1" applyFont="1" applyFill="1" applyBorder="1" applyAlignment="1" applyProtection="1">
      <alignment vertical="center"/>
      <protection/>
    </xf>
    <xf numFmtId="3" fontId="65" fillId="0" borderId="25" xfId="0" applyNumberFormat="1" applyFont="1" applyBorder="1" applyAlignment="1" applyProtection="1">
      <alignment horizontal="right" vertical="center" indent="1"/>
      <protection locked="0"/>
    </xf>
    <xf numFmtId="3" fontId="60" fillId="0" borderId="11" xfId="66" applyNumberFormat="1" applyFont="1" applyBorder="1">
      <alignment/>
      <protection/>
    </xf>
    <xf numFmtId="3" fontId="60" fillId="0" borderId="19" xfId="66" applyNumberFormat="1" applyFont="1" applyBorder="1">
      <alignment/>
      <protection/>
    </xf>
    <xf numFmtId="164" fontId="17" fillId="0" borderId="38" xfId="6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0" xfId="6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14" xfId="0" applyNumberFormat="1" applyFont="1" applyFill="1" applyBorder="1" applyAlignment="1" applyProtection="1">
      <alignment vertical="center" wrapTex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65" fillId="0" borderId="79" xfId="0" applyNumberFormat="1" applyFont="1" applyFill="1" applyBorder="1" applyAlignment="1" applyProtection="1">
      <alignment vertical="center" wrapText="1"/>
      <protection locked="0"/>
    </xf>
    <xf numFmtId="49" fontId="65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65" fillId="0" borderId="15" xfId="0" applyNumberFormat="1" applyFont="1" applyFill="1" applyBorder="1" applyAlignment="1" applyProtection="1">
      <alignment vertical="center" wrapText="1"/>
      <protection locked="0"/>
    </xf>
    <xf numFmtId="164" fontId="6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65" fillId="0" borderId="17" xfId="72" applyFont="1" applyBorder="1" applyAlignment="1">
      <alignment horizontal="center"/>
      <protection/>
    </xf>
    <xf numFmtId="166" fontId="66" fillId="0" borderId="63" xfId="46" applyNumberFormat="1" applyFont="1" applyBorder="1" applyAlignment="1">
      <alignment/>
    </xf>
    <xf numFmtId="164" fontId="17" fillId="0" borderId="25" xfId="70" applyNumberFormat="1" applyFont="1" applyFill="1" applyBorder="1" applyAlignment="1" applyProtection="1">
      <alignment vertical="center"/>
      <protection/>
    </xf>
    <xf numFmtId="3" fontId="14" fillId="0" borderId="15" xfId="66" applyNumberFormat="1" applyFont="1" applyFill="1" applyBorder="1">
      <alignment/>
      <protection/>
    </xf>
    <xf numFmtId="0" fontId="8" fillId="0" borderId="0" xfId="65" applyFont="1" applyAlignment="1">
      <alignment horizontal="right"/>
      <protection/>
    </xf>
    <xf numFmtId="164" fontId="6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6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65" fillId="0" borderId="25" xfId="0" applyNumberFormat="1" applyFont="1" applyFill="1" applyBorder="1" applyAlignment="1" applyProtection="1">
      <alignment vertical="center" wrapText="1"/>
      <protection/>
    </xf>
    <xf numFmtId="164" fontId="14" fillId="0" borderId="74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79" xfId="0" applyNumberFormat="1" applyFont="1" applyFill="1" applyBorder="1" applyAlignment="1" applyProtection="1">
      <alignment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64" fontId="17" fillId="0" borderId="77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79" xfId="0" applyNumberFormat="1" applyFont="1" applyFill="1" applyBorder="1" applyAlignment="1" applyProtection="1">
      <alignment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164" fontId="65" fillId="0" borderId="74" xfId="0" applyNumberFormat="1" applyFont="1" applyFill="1" applyBorder="1" applyAlignment="1" applyProtection="1">
      <alignment horizontal="left" vertical="center" wrapText="1" inden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65" fillId="20" borderId="27" xfId="68" applyNumberFormat="1" applyFont="1" applyFill="1" applyBorder="1" applyAlignment="1" applyProtection="1">
      <alignment horizontal="right" vertical="center" wrapText="1" indent="1"/>
      <protection/>
    </xf>
    <xf numFmtId="164" fontId="17" fillId="0" borderId="29" xfId="68" applyNumberFormat="1" applyFont="1" applyFill="1" applyBorder="1" applyAlignment="1" applyProtection="1">
      <alignment horizontal="right" vertical="center" wrapText="1" indent="1"/>
      <protection locked="0"/>
    </xf>
    <xf numFmtId="0" fontId="66" fillId="0" borderId="0" xfId="0" applyFont="1" applyFill="1" applyAlignment="1">
      <alignment vertical="center" wrapText="1"/>
    </xf>
    <xf numFmtId="0" fontId="65" fillId="0" borderId="15" xfId="72" applyFont="1" applyBorder="1" applyAlignment="1">
      <alignment horizontal="center"/>
      <protection/>
    </xf>
    <xf numFmtId="3" fontId="65" fillId="0" borderId="19" xfId="46" applyNumberFormat="1" applyFont="1" applyBorder="1" applyAlignment="1" quotePrefix="1">
      <alignment horizontal="right"/>
    </xf>
    <xf numFmtId="3" fontId="65" fillId="0" borderId="79" xfId="46" applyNumberFormat="1" applyFont="1" applyBorder="1" applyAlignment="1">
      <alignment horizontal="right"/>
    </xf>
    <xf numFmtId="166" fontId="66" fillId="0" borderId="50" xfId="46" applyNumberFormat="1" applyFont="1" applyBorder="1" applyAlignment="1">
      <alignment/>
    </xf>
    <xf numFmtId="164" fontId="65" fillId="0" borderId="26" xfId="70" applyNumberFormat="1" applyFont="1" applyFill="1" applyBorder="1" applyAlignment="1" applyProtection="1">
      <alignment vertical="center"/>
      <protection/>
    </xf>
    <xf numFmtId="0" fontId="2" fillId="0" borderId="54" xfId="65" applyFont="1" applyBorder="1">
      <alignment/>
      <protection/>
    </xf>
    <xf numFmtId="0" fontId="2" fillId="0" borderId="64" xfId="65" applyFont="1" applyBorder="1">
      <alignment/>
      <protection/>
    </xf>
    <xf numFmtId="0" fontId="14" fillId="0" borderId="35" xfId="66" applyFont="1" applyBorder="1">
      <alignment/>
      <protection/>
    </xf>
    <xf numFmtId="3" fontId="69" fillId="0" borderId="15" xfId="66" applyNumberFormat="1" applyFont="1" applyBorder="1">
      <alignment/>
      <protection/>
    </xf>
    <xf numFmtId="164" fontId="65" fillId="0" borderId="50" xfId="68" applyNumberFormat="1" applyFont="1" applyFill="1" applyBorder="1" applyAlignment="1" applyProtection="1">
      <alignment horizontal="right" vertical="center" wrapText="1" indent="1"/>
      <protection locked="0"/>
    </xf>
    <xf numFmtId="164" fontId="65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5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36" xfId="0" applyNumberFormat="1" applyFont="1" applyFill="1" applyBorder="1" applyAlignment="1" applyProtection="1">
      <alignment horizontal="left" vertical="center" wrapText="1"/>
      <protection locked="0"/>
    </xf>
    <xf numFmtId="164" fontId="14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74" xfId="0" applyNumberFormat="1" applyFont="1" applyFill="1" applyBorder="1" applyAlignment="1" applyProtection="1">
      <alignment horizontal="left" vertical="center" wrapText="1" indent="1"/>
      <protection locked="0"/>
    </xf>
    <xf numFmtId="3" fontId="0" fillId="0" borderId="52" xfId="46" applyNumberFormat="1" applyFont="1" applyFill="1" applyBorder="1" applyAlignment="1" applyProtection="1">
      <alignment horizontal="left"/>
      <protection locked="0"/>
    </xf>
    <xf numFmtId="3" fontId="0" fillId="16" borderId="52" xfId="46" applyNumberFormat="1" applyFont="1" applyFill="1" applyBorder="1" applyAlignment="1" applyProtection="1">
      <alignment/>
      <protection locked="0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70" fillId="0" borderId="0" xfId="0" applyFont="1" applyFill="1" applyAlignment="1" applyProtection="1">
      <alignment vertical="center" wrapText="1"/>
      <protection/>
    </xf>
    <xf numFmtId="0" fontId="65" fillId="0" borderId="79" xfId="72" applyFont="1" applyBorder="1" applyAlignment="1">
      <alignment horizontal="center"/>
      <protection/>
    </xf>
    <xf numFmtId="0" fontId="17" fillId="0" borderId="17" xfId="72" applyFont="1" applyBorder="1" applyAlignment="1">
      <alignment horizontal="center"/>
      <protection/>
    </xf>
    <xf numFmtId="3" fontId="65" fillId="0" borderId="52" xfId="46" applyNumberFormat="1" applyFont="1" applyBorder="1" applyAlignment="1">
      <alignment horizontal="right"/>
    </xf>
    <xf numFmtId="166" fontId="66" fillId="0" borderId="53" xfId="46" applyNumberFormat="1" applyFont="1" applyBorder="1" applyAlignment="1">
      <alignment/>
    </xf>
    <xf numFmtId="0" fontId="53" fillId="0" borderId="0" xfId="0" applyFont="1" applyAlignment="1">
      <alignment/>
    </xf>
    <xf numFmtId="164" fontId="17" fillId="0" borderId="46" xfId="68" applyNumberFormat="1" applyFont="1" applyFill="1" applyBorder="1" applyAlignment="1" applyProtection="1">
      <alignment horizontal="right" vertical="center" wrapText="1" indent="1"/>
      <protection locked="0"/>
    </xf>
    <xf numFmtId="164" fontId="65" fillId="0" borderId="38" xfId="68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63" xfId="46" applyNumberFormat="1" applyFont="1" applyFill="1" applyBorder="1" applyAlignment="1" applyProtection="1">
      <alignment/>
      <protection locked="0"/>
    </xf>
    <xf numFmtId="166" fontId="65" fillId="0" borderId="50" xfId="46" applyNumberFormat="1" applyFont="1" applyFill="1" applyBorder="1" applyAlignment="1" applyProtection="1">
      <alignment/>
      <protection locked="0"/>
    </xf>
    <xf numFmtId="164" fontId="68" fillId="0" borderId="74" xfId="0" applyNumberFormat="1" applyFont="1" applyFill="1" applyBorder="1" applyAlignment="1" applyProtection="1">
      <alignment horizontal="left" vertical="center" wrapText="1" indent="1"/>
      <protection locked="0"/>
    </xf>
    <xf numFmtId="164" fontId="68" fillId="0" borderId="79" xfId="0" applyNumberFormat="1" applyFont="1" applyFill="1" applyBorder="1" applyAlignment="1" applyProtection="1">
      <alignment vertical="center" wrapText="1"/>
      <protection locked="0"/>
    </xf>
    <xf numFmtId="49" fontId="68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68" fillId="0" borderId="15" xfId="0" applyNumberFormat="1" applyFont="1" applyFill="1" applyBorder="1" applyAlignment="1" applyProtection="1">
      <alignment vertical="center" wrapText="1"/>
      <protection locked="0"/>
    </xf>
    <xf numFmtId="49" fontId="68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68" fillId="0" borderId="11" xfId="0" applyNumberFormat="1" applyFont="1" applyFill="1" applyBorder="1" applyAlignment="1" applyProtection="1">
      <alignment vertical="center" wrapText="1"/>
      <protection locked="0"/>
    </xf>
    <xf numFmtId="164" fontId="68" fillId="0" borderId="14" xfId="0" applyNumberFormat="1" applyFont="1" applyFill="1" applyBorder="1" applyAlignment="1" applyProtection="1">
      <alignment vertical="center" wrapText="1"/>
      <protection locked="0"/>
    </xf>
    <xf numFmtId="164" fontId="60" fillId="0" borderId="27" xfId="0" applyNumberFormat="1" applyFont="1" applyFill="1" applyBorder="1" applyAlignment="1" applyProtection="1">
      <alignment vertical="center" wrapText="1"/>
      <protection/>
    </xf>
    <xf numFmtId="164" fontId="60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60" fillId="0" borderId="11" xfId="0" applyNumberFormat="1" applyFont="1" applyFill="1" applyBorder="1" applyAlignment="1" applyProtection="1">
      <alignment vertical="center" wrapText="1"/>
      <protection locked="0"/>
    </xf>
    <xf numFmtId="49" fontId="60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65" fillId="0" borderId="23" xfId="0" applyNumberFormat="1" applyFont="1" applyFill="1" applyBorder="1" applyAlignment="1" applyProtection="1">
      <alignment vertical="center"/>
      <protection/>
    </xf>
    <xf numFmtId="3" fontId="65" fillId="0" borderId="30" xfId="0" applyNumberFormat="1" applyFont="1" applyFill="1" applyBorder="1" applyAlignment="1" applyProtection="1">
      <alignment vertical="center"/>
      <protection/>
    </xf>
    <xf numFmtId="3" fontId="65" fillId="0" borderId="15" xfId="0" applyNumberFormat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/>
    </xf>
    <xf numFmtId="0" fontId="66" fillId="0" borderId="11" xfId="0" applyFont="1" applyFill="1" applyBorder="1" applyAlignment="1">
      <alignment/>
    </xf>
    <xf numFmtId="0" fontId="65" fillId="0" borderId="14" xfId="72" applyFont="1" applyBorder="1" applyAlignment="1">
      <alignment horizontal="center"/>
      <protection/>
    </xf>
    <xf numFmtId="0" fontId="65" fillId="0" borderId="24" xfId="72" applyFont="1" applyBorder="1" applyAlignment="1">
      <alignment horizontal="center"/>
      <protection/>
    </xf>
    <xf numFmtId="177" fontId="65" fillId="0" borderId="27" xfId="72" applyNumberFormat="1" applyFont="1" applyFill="1" applyBorder="1">
      <alignment/>
      <protection/>
    </xf>
    <xf numFmtId="164" fontId="17" fillId="20" borderId="25" xfId="68" applyNumberFormat="1" applyFont="1" applyFill="1" applyBorder="1" applyAlignment="1" applyProtection="1">
      <alignment horizontal="right" vertical="center" wrapText="1" indent="1"/>
      <protection/>
    </xf>
    <xf numFmtId="164" fontId="65" fillId="20" borderId="27" xfId="68" applyNumberFormat="1" applyFont="1" applyFill="1" applyBorder="1" applyAlignment="1" applyProtection="1">
      <alignment horizontal="center" vertical="center" wrapText="1"/>
      <protection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65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48" fillId="0" borderId="35" xfId="0" applyNumberFormat="1" applyFont="1" applyFill="1" applyBorder="1" applyAlignment="1" applyProtection="1">
      <alignment horizontal="left" vertical="center" wrapText="1"/>
      <protection locked="0"/>
    </xf>
    <xf numFmtId="164" fontId="71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48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48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48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65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" fontId="66" fillId="0" borderId="10" xfId="0" applyNumberFormat="1" applyFont="1" applyFill="1" applyBorder="1" applyAlignment="1" applyProtection="1">
      <alignment horizontal="left" vertical="center" wrapText="1" indent="2"/>
      <protection locked="0"/>
    </xf>
    <xf numFmtId="164" fontId="65" fillId="0" borderId="36" xfId="0" applyNumberFormat="1" applyFont="1" applyFill="1" applyBorder="1" applyAlignment="1" applyProtection="1">
      <alignment vertical="center" wrapText="1"/>
      <protection locked="0"/>
    </xf>
    <xf numFmtId="164" fontId="65" fillId="0" borderId="10" xfId="0" applyNumberFormat="1" applyFont="1" applyFill="1" applyBorder="1" applyAlignment="1" applyProtection="1">
      <alignment vertical="center" wrapText="1"/>
      <protection locked="0"/>
    </xf>
    <xf numFmtId="164" fontId="17" fillId="0" borderId="16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6" fontId="0" fillId="0" borderId="53" xfId="46" applyNumberFormat="1" applyFont="1" applyBorder="1" applyAlignment="1">
      <alignment/>
    </xf>
    <xf numFmtId="0" fontId="65" fillId="0" borderId="11" xfId="0" applyFont="1" applyBorder="1" applyAlignment="1" applyProtection="1">
      <alignment horizontal="left" vertical="center" indent="1"/>
      <protection locked="0"/>
    </xf>
    <xf numFmtId="3" fontId="60" fillId="0" borderId="15" xfId="66" applyNumberFormat="1" applyFont="1" applyBorder="1">
      <alignment/>
      <protection/>
    </xf>
    <xf numFmtId="3" fontId="16" fillId="0" borderId="15" xfId="66" applyNumberFormat="1" applyFont="1" applyBorder="1">
      <alignment/>
      <protection/>
    </xf>
    <xf numFmtId="3" fontId="14" fillId="0" borderId="20" xfId="66" applyNumberFormat="1" applyFont="1" applyBorder="1" applyAlignment="1">
      <alignment horizontal="center"/>
      <protection/>
    </xf>
    <xf numFmtId="166" fontId="19" fillId="0" borderId="36" xfId="46" applyNumberFormat="1" applyFont="1" applyBorder="1" applyAlignment="1">
      <alignment horizontal="center"/>
    </xf>
    <xf numFmtId="166" fontId="19" fillId="0" borderId="35" xfId="46" applyNumberFormat="1" applyFont="1" applyBorder="1" applyAlignment="1">
      <alignment horizontal="center"/>
    </xf>
    <xf numFmtId="164" fontId="17" fillId="0" borderId="11" xfId="70" applyNumberFormat="1" applyFont="1" applyFill="1" applyBorder="1" applyAlignment="1" applyProtection="1">
      <alignment vertical="center"/>
      <protection locked="0"/>
    </xf>
    <xf numFmtId="164" fontId="17" fillId="0" borderId="12" xfId="70" applyNumberFormat="1" applyFont="1" applyFill="1" applyBorder="1" applyAlignment="1" applyProtection="1">
      <alignment vertical="center"/>
      <protection locked="0"/>
    </xf>
    <xf numFmtId="164" fontId="16" fillId="0" borderId="41" xfId="68" applyNumberFormat="1" applyFont="1" applyFill="1" applyBorder="1" applyAlignment="1" applyProtection="1">
      <alignment horizontal="left" vertical="center"/>
      <protection/>
    </xf>
    <xf numFmtId="164" fontId="6" fillId="0" borderId="0" xfId="68" applyNumberFormat="1" applyFont="1" applyFill="1" applyBorder="1" applyAlignment="1" applyProtection="1">
      <alignment horizontal="center" vertical="center"/>
      <protection/>
    </xf>
    <xf numFmtId="0" fontId="6" fillId="0" borderId="0" xfId="68" applyFont="1" applyFill="1" applyAlignment="1" applyProtection="1">
      <alignment horizontal="center"/>
      <protection/>
    </xf>
    <xf numFmtId="164" fontId="16" fillId="0" borderId="41" xfId="68" applyNumberFormat="1" applyFont="1" applyFill="1" applyBorder="1" applyAlignment="1" applyProtection="1">
      <alignment horizontal="left"/>
      <protection/>
    </xf>
    <xf numFmtId="164" fontId="7" fillId="0" borderId="68" xfId="0" applyNumberFormat="1" applyFont="1" applyFill="1" applyBorder="1" applyAlignment="1" applyProtection="1">
      <alignment horizontal="center" vertical="center" wrapText="1"/>
      <protection/>
    </xf>
    <xf numFmtId="164" fontId="7" fillId="0" borderId="69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47" fillId="0" borderId="60" xfId="0" applyNumberFormat="1" applyFont="1" applyFill="1" applyBorder="1" applyAlignment="1" applyProtection="1">
      <alignment horizontal="center" vertical="center" wrapText="1"/>
      <protection/>
    </xf>
    <xf numFmtId="164" fontId="7" fillId="0" borderId="76" xfId="0" applyNumberFormat="1" applyFont="1" applyFill="1" applyBorder="1" applyAlignment="1" applyProtection="1">
      <alignment horizontal="center" vertical="center" wrapText="1"/>
      <protection/>
    </xf>
    <xf numFmtId="164" fontId="7" fillId="0" borderId="77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68" applyNumberFormat="1" applyFont="1" applyFill="1" applyBorder="1" applyAlignment="1" applyProtection="1">
      <alignment horizontal="center" vertical="center" wrapText="1"/>
      <protection/>
    </xf>
    <xf numFmtId="0" fontId="7" fillId="0" borderId="22" xfId="68" applyFont="1" applyFill="1" applyBorder="1" applyAlignment="1" applyProtection="1">
      <alignment horizontal="left"/>
      <protection/>
    </xf>
    <xf numFmtId="0" fontId="7" fillId="0" borderId="23" xfId="68" applyFont="1" applyFill="1" applyBorder="1" applyAlignment="1" applyProtection="1">
      <alignment horizontal="left"/>
      <protection/>
    </xf>
    <xf numFmtId="0" fontId="17" fillId="0" borderId="60" xfId="6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 applyProtection="1">
      <alignment horizontal="left" wrapText="1"/>
      <protection/>
    </xf>
    <xf numFmtId="0" fontId="5" fillId="0" borderId="0" xfId="0" applyFont="1" applyFill="1" applyBorder="1" applyAlignment="1" applyProtection="1">
      <alignment horizontal="right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 applyProtection="1">
      <alignment horizontal="right" indent="1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 horizontal="left" indent="1"/>
      <protection locked="0"/>
    </xf>
    <xf numFmtId="0" fontId="7" fillId="0" borderId="0" xfId="0" applyFont="1" applyFill="1" applyBorder="1" applyAlignment="1" applyProtection="1">
      <alignment horizontal="left" indent="1"/>
      <protection/>
    </xf>
    <xf numFmtId="0" fontId="17" fillId="0" borderId="0" xfId="0" applyFont="1" applyFill="1" applyBorder="1" applyAlignment="1" applyProtection="1">
      <alignment horizontal="right" indent="1"/>
      <protection locked="0"/>
    </xf>
    <xf numFmtId="0" fontId="15" fillId="0" borderId="48" xfId="72" applyFont="1" applyBorder="1" applyAlignment="1">
      <alignment horizontal="left"/>
      <protection/>
    </xf>
    <xf numFmtId="0" fontId="50" fillId="0" borderId="49" xfId="72" applyBorder="1" applyAlignment="1">
      <alignment horizontal="left"/>
      <protection/>
    </xf>
    <xf numFmtId="0" fontId="50" fillId="0" borderId="55" xfId="72" applyBorder="1" applyAlignment="1">
      <alignment horizontal="left"/>
      <protection/>
    </xf>
    <xf numFmtId="0" fontId="15" fillId="0" borderId="39" xfId="72" applyFont="1" applyBorder="1" applyAlignment="1">
      <alignment horizontal="center" wrapText="1"/>
      <protection/>
    </xf>
    <xf numFmtId="0" fontId="51" fillId="0" borderId="26" xfId="69" applyFont="1" applyBorder="1" applyAlignment="1">
      <alignment wrapText="1"/>
      <protection/>
    </xf>
    <xf numFmtId="0" fontId="23" fillId="0" borderId="0" xfId="69" applyFont="1" applyFill="1" applyAlignment="1">
      <alignment horizontal="center"/>
      <protection/>
    </xf>
    <xf numFmtId="164" fontId="7" fillId="0" borderId="48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55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68" xfId="0" applyNumberFormat="1" applyFont="1" applyFill="1" applyBorder="1" applyAlignment="1" applyProtection="1">
      <alignment horizontal="center" vertical="center"/>
      <protection/>
    </xf>
    <xf numFmtId="164" fontId="7" fillId="0" borderId="69" xfId="0" applyNumberFormat="1" applyFont="1" applyFill="1" applyBorder="1" applyAlignment="1" applyProtection="1">
      <alignment horizontal="center" vertical="center"/>
      <protection/>
    </xf>
    <xf numFmtId="164" fontId="7" fillId="0" borderId="58" xfId="0" applyNumberFormat="1" applyFont="1" applyFill="1" applyBorder="1" applyAlignment="1" applyProtection="1">
      <alignment horizontal="center" vertical="center"/>
      <protection/>
    </xf>
    <xf numFmtId="164" fontId="7" fillId="0" borderId="62" xfId="0" applyNumberFormat="1" applyFont="1" applyFill="1" applyBorder="1" applyAlignment="1" applyProtection="1">
      <alignment horizontal="center" vertical="center"/>
      <protection/>
    </xf>
    <xf numFmtId="164" fontId="7" fillId="0" borderId="63" xfId="0" applyNumberFormat="1" applyFont="1" applyFill="1" applyBorder="1" applyAlignment="1" applyProtection="1">
      <alignment horizontal="center" vertical="center"/>
      <protection/>
    </xf>
    <xf numFmtId="164" fontId="7" fillId="0" borderId="68" xfId="0" applyNumberFormat="1" applyFont="1" applyFill="1" applyBorder="1" applyAlignment="1" applyProtection="1">
      <alignment horizontal="center" vertical="center" wrapText="1"/>
      <protection/>
    </xf>
    <xf numFmtId="164" fontId="7" fillId="0" borderId="69" xfId="0" applyNumberFormat="1" applyFont="1" applyFill="1" applyBorder="1" applyAlignment="1" applyProtection="1">
      <alignment horizontal="center" vertical="center" wrapText="1"/>
      <protection/>
    </xf>
    <xf numFmtId="0" fontId="16" fillId="0" borderId="40" xfId="70" applyFont="1" applyFill="1" applyBorder="1" applyAlignment="1" applyProtection="1">
      <alignment horizontal="left" vertical="center" indent="1"/>
      <protection/>
    </xf>
    <xf numFmtId="0" fontId="16" fillId="0" borderId="49" xfId="70" applyFont="1" applyFill="1" applyBorder="1" applyAlignment="1" applyProtection="1">
      <alignment horizontal="left" vertical="center" indent="1"/>
      <protection/>
    </xf>
    <xf numFmtId="0" fontId="16" fillId="0" borderId="55" xfId="70" applyFont="1" applyFill="1" applyBorder="1" applyAlignment="1" applyProtection="1">
      <alignment horizontal="left" vertical="center" indent="1"/>
      <protection/>
    </xf>
    <xf numFmtId="0" fontId="6" fillId="0" borderId="0" xfId="70" applyFont="1" applyFill="1" applyAlignment="1" applyProtection="1">
      <alignment horizontal="center" wrapText="1"/>
      <protection/>
    </xf>
    <xf numFmtId="0" fontId="6" fillId="0" borderId="0" xfId="70" applyFont="1" applyFill="1" applyAlignment="1" applyProtection="1">
      <alignment horizontal="center"/>
      <protection/>
    </xf>
    <xf numFmtId="0" fontId="8" fillId="0" borderId="0" xfId="65" applyFont="1" applyAlignment="1">
      <alignment horizontal="right"/>
      <protection/>
    </xf>
    <xf numFmtId="0" fontId="3" fillId="0" borderId="68" xfId="65" applyFont="1" applyBorder="1" applyAlignment="1">
      <alignment horizontal="center" vertical="center" wrapText="1"/>
      <protection/>
    </xf>
    <xf numFmtId="0" fontId="3" fillId="0" borderId="36" xfId="65" applyFont="1" applyBorder="1" applyAlignment="1">
      <alignment horizontal="center" vertical="center" wrapText="1"/>
      <protection/>
    </xf>
    <xf numFmtId="0" fontId="3" fillId="0" borderId="69" xfId="65" applyFont="1" applyBorder="1" applyAlignment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right"/>
      <protection/>
    </xf>
    <xf numFmtId="0" fontId="7" fillId="0" borderId="48" xfId="0" applyFont="1" applyBorder="1" applyAlignment="1" applyProtection="1">
      <alignment horizontal="left" vertical="center" indent="2"/>
      <protection/>
    </xf>
    <xf numFmtId="0" fontId="7" fillId="0" borderId="47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  <xf numFmtId="0" fontId="0" fillId="0" borderId="0" xfId="66" applyFont="1" applyAlignment="1">
      <alignment horizontal="center"/>
      <protection/>
    </xf>
    <xf numFmtId="0" fontId="8" fillId="0" borderId="0" xfId="66" applyFont="1" applyAlignment="1">
      <alignment horizontal="center"/>
      <protection/>
    </xf>
    <xf numFmtId="0" fontId="6" fillId="0" borderId="20" xfId="66" applyFont="1" applyBorder="1" applyAlignment="1">
      <alignment horizontal="center"/>
      <protection/>
    </xf>
    <xf numFmtId="0" fontId="6" fillId="0" borderId="13" xfId="66" applyFont="1" applyBorder="1" applyAlignment="1">
      <alignment horizontal="center"/>
      <protection/>
    </xf>
    <xf numFmtId="0" fontId="6" fillId="0" borderId="29" xfId="66" applyFont="1" applyBorder="1" applyAlignment="1">
      <alignment horizontal="center"/>
      <protection/>
    </xf>
  </cellXfs>
  <cellStyles count="6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yperlink" xfId="50"/>
    <cellStyle name="Hiperhivatkozás" xfId="51"/>
    <cellStyle name="Hivatkozott cella" xfId="52"/>
    <cellStyle name="Jegyzet" xfId="53"/>
    <cellStyle name="Jelölőszín (1)" xfId="54"/>
    <cellStyle name="Jelölőszín (2)" xfId="55"/>
    <cellStyle name="Jelölőszín (3)" xfId="56"/>
    <cellStyle name="Jelölőszín (4)" xfId="57"/>
    <cellStyle name="Jelölőszín (5)" xfId="58"/>
    <cellStyle name="Jelölőszín (6)" xfId="59"/>
    <cellStyle name="Jó" xfId="60"/>
    <cellStyle name="Kimenet" xfId="61"/>
    <cellStyle name="Magyarázó szöveg" xfId="62"/>
    <cellStyle name="Már látott hiperhivatkozás" xfId="63"/>
    <cellStyle name="Followed Hyperlink" xfId="64"/>
    <cellStyle name="Normál_2013.évi normatíva költségvetéshez" xfId="65"/>
    <cellStyle name="Normál_Göngyölített 12.13" xfId="66"/>
    <cellStyle name="Normál_költségvetési rend. mód. melléklet" xfId="67"/>
    <cellStyle name="Normál_KVRENMUNKA" xfId="68"/>
    <cellStyle name="Normál_Önkormányzati%20melléklet%202013.(1)" xfId="69"/>
    <cellStyle name="Normál_SEGEDLETEK" xfId="70"/>
    <cellStyle name="Normál_szakfeladat táblázat költségvetéshez" xfId="71"/>
    <cellStyle name="Normál_szakfeladatokhoz táblázat" xfId="72"/>
    <cellStyle name="Összesen" xfId="73"/>
    <cellStyle name="Currency" xfId="74"/>
    <cellStyle name="Currency [0]" xfId="75"/>
    <cellStyle name="Rossz" xfId="76"/>
    <cellStyle name="Semleges" xfId="77"/>
    <cellStyle name="Számítás" xfId="78"/>
    <cellStyle name="Percent" xfId="79"/>
  </cellStyles>
  <dxfs count="3">
    <dxf>
      <font>
        <color indexed="9"/>
      </font>
    </dxf>
    <dxf>
      <font>
        <color indexed="9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zoomScale="120" zoomScaleNormal="120" zoomScaleSheetLayoutView="100" workbookViewId="0" topLeftCell="A1">
      <selection activeCell="A118" sqref="A118"/>
    </sheetView>
  </sheetViews>
  <sheetFormatPr defaultColWidth="9.00390625" defaultRowHeight="12.75"/>
  <cols>
    <col min="1" max="1" width="9.50390625" style="300" customWidth="1"/>
    <col min="2" max="2" width="91.625" style="300" customWidth="1"/>
    <col min="3" max="3" width="21.625" style="301" customWidth="1"/>
    <col min="4" max="4" width="9.00390625" style="316" customWidth="1"/>
    <col min="5" max="16384" width="9.375" style="316" customWidth="1"/>
  </cols>
  <sheetData>
    <row r="1" spans="1:3" ht="15.75" customHeight="1">
      <c r="A1" s="810" t="s">
        <v>14</v>
      </c>
      <c r="B1" s="810"/>
      <c r="C1" s="810"/>
    </row>
    <row r="2" spans="1:3" ht="37.5" customHeight="1" thickBot="1">
      <c r="A2" s="809" t="s">
        <v>149</v>
      </c>
      <c r="B2" s="809"/>
      <c r="C2" s="228" t="s">
        <v>199</v>
      </c>
    </row>
    <row r="3" spans="1:3" s="317" customFormat="1" ht="12" customHeight="1" thickBot="1">
      <c r="A3" s="22" t="s">
        <v>74</v>
      </c>
      <c r="B3" s="23" t="s">
        <v>16</v>
      </c>
      <c r="C3" s="40" t="s">
        <v>225</v>
      </c>
    </row>
    <row r="4" spans="1:3" s="318" customFormat="1" ht="12" customHeight="1" thickBot="1">
      <c r="A4" s="311">
        <v>1</v>
      </c>
      <c r="B4" s="312">
        <v>2</v>
      </c>
      <c r="C4" s="313">
        <v>3</v>
      </c>
    </row>
    <row r="5" spans="1:3" s="318" customFormat="1" ht="12" customHeight="1" thickBot="1">
      <c r="A5" s="19" t="s">
        <v>17</v>
      </c>
      <c r="B5" s="20" t="s">
        <v>226</v>
      </c>
      <c r="C5" s="219">
        <f>+C6+C7+C8+C9+C10+C11</f>
        <v>1055097</v>
      </c>
    </row>
    <row r="6" spans="1:3" s="318" customFormat="1" ht="12" customHeight="1">
      <c r="A6" s="14" t="s">
        <v>102</v>
      </c>
      <c r="B6" s="319" t="s">
        <v>227</v>
      </c>
      <c r="C6" s="221">
        <v>253915</v>
      </c>
    </row>
    <row r="7" spans="1:3" s="318" customFormat="1" ht="12" customHeight="1">
      <c r="A7" s="13" t="s">
        <v>103</v>
      </c>
      <c r="B7" s="320" t="s">
        <v>228</v>
      </c>
      <c r="C7" s="223">
        <v>190125</v>
      </c>
    </row>
    <row r="8" spans="1:3" s="318" customFormat="1" ht="12" customHeight="1">
      <c r="A8" s="13" t="s">
        <v>104</v>
      </c>
      <c r="B8" s="673" t="s">
        <v>229</v>
      </c>
      <c r="C8" s="678">
        <v>527845</v>
      </c>
    </row>
    <row r="9" spans="1:3" s="318" customFormat="1" ht="12" customHeight="1">
      <c r="A9" s="13" t="s">
        <v>105</v>
      </c>
      <c r="B9" s="320" t="s">
        <v>230</v>
      </c>
      <c r="C9" s="223">
        <v>23953</v>
      </c>
    </row>
    <row r="10" spans="1:3" s="318" customFormat="1" ht="12" customHeight="1">
      <c r="A10" s="13" t="s">
        <v>146</v>
      </c>
      <c r="B10" s="320" t="s">
        <v>231</v>
      </c>
      <c r="C10" s="223">
        <v>22298</v>
      </c>
    </row>
    <row r="11" spans="1:3" s="318" customFormat="1" ht="12" customHeight="1" thickBot="1">
      <c r="A11" s="15" t="s">
        <v>106</v>
      </c>
      <c r="B11" s="321" t="s">
        <v>232</v>
      </c>
      <c r="C11" s="678">
        <v>36961</v>
      </c>
    </row>
    <row r="12" spans="1:3" s="318" customFormat="1" ht="12" customHeight="1" thickBot="1">
      <c r="A12" s="19" t="s">
        <v>18</v>
      </c>
      <c r="B12" s="214" t="s">
        <v>233</v>
      </c>
      <c r="C12" s="219">
        <f>+C13+C14+C15+C16+C17</f>
        <v>367770</v>
      </c>
    </row>
    <row r="13" spans="1:3" s="318" customFormat="1" ht="12" customHeight="1">
      <c r="A13" s="14" t="s">
        <v>108</v>
      </c>
      <c r="B13" s="319" t="s">
        <v>234</v>
      </c>
      <c r="C13" s="221"/>
    </row>
    <row r="14" spans="1:3" s="318" customFormat="1" ht="12" customHeight="1">
      <c r="A14" s="13" t="s">
        <v>109</v>
      </c>
      <c r="B14" s="320" t="s">
        <v>235</v>
      </c>
      <c r="C14" s="220"/>
    </row>
    <row r="15" spans="1:3" s="318" customFormat="1" ht="12" customHeight="1">
      <c r="A15" s="13" t="s">
        <v>110</v>
      </c>
      <c r="B15" s="320" t="s">
        <v>454</v>
      </c>
      <c r="C15" s="220"/>
    </row>
    <row r="16" spans="1:3" s="318" customFormat="1" ht="12" customHeight="1">
      <c r="A16" s="13" t="s">
        <v>111</v>
      </c>
      <c r="B16" s="320" t="s">
        <v>455</v>
      </c>
      <c r="C16" s="220"/>
    </row>
    <row r="17" spans="1:3" s="318" customFormat="1" ht="12" customHeight="1">
      <c r="A17" s="13" t="s">
        <v>112</v>
      </c>
      <c r="B17" s="320" t="s">
        <v>236</v>
      </c>
      <c r="C17" s="678">
        <v>367770</v>
      </c>
    </row>
    <row r="18" spans="1:3" s="318" customFormat="1" ht="12" customHeight="1" thickBot="1">
      <c r="A18" s="15" t="s">
        <v>121</v>
      </c>
      <c r="B18" s="321" t="s">
        <v>237</v>
      </c>
      <c r="C18" s="679">
        <v>18990</v>
      </c>
    </row>
    <row r="19" spans="1:3" s="318" customFormat="1" ht="12" customHeight="1" thickBot="1">
      <c r="A19" s="19" t="s">
        <v>19</v>
      </c>
      <c r="B19" s="20" t="s">
        <v>238</v>
      </c>
      <c r="C19" s="219">
        <f>+C20+C21+C22+C23+C24</f>
        <v>272711</v>
      </c>
    </row>
    <row r="20" spans="1:3" s="318" customFormat="1" ht="12" customHeight="1">
      <c r="A20" s="14" t="s">
        <v>91</v>
      </c>
      <c r="B20" s="319" t="s">
        <v>239</v>
      </c>
      <c r="C20" s="681">
        <v>266328</v>
      </c>
    </row>
    <row r="21" spans="1:3" s="318" customFormat="1" ht="12" customHeight="1">
      <c r="A21" s="13" t="s">
        <v>92</v>
      </c>
      <c r="B21" s="320" t="s">
        <v>240</v>
      </c>
      <c r="C21" s="220"/>
    </row>
    <row r="22" spans="1:3" s="318" customFormat="1" ht="12" customHeight="1">
      <c r="A22" s="13" t="s">
        <v>93</v>
      </c>
      <c r="B22" s="320" t="s">
        <v>456</v>
      </c>
      <c r="C22" s="220"/>
    </row>
    <row r="23" spans="1:3" s="318" customFormat="1" ht="12" customHeight="1">
      <c r="A23" s="13" t="s">
        <v>94</v>
      </c>
      <c r="B23" s="320" t="s">
        <v>457</v>
      </c>
      <c r="C23" s="220"/>
    </row>
    <row r="24" spans="1:3" s="318" customFormat="1" ht="12" customHeight="1">
      <c r="A24" s="13" t="s">
        <v>158</v>
      </c>
      <c r="B24" s="320" t="s">
        <v>241</v>
      </c>
      <c r="C24" s="223">
        <v>6383</v>
      </c>
    </row>
    <row r="25" spans="1:3" s="318" customFormat="1" ht="12" customHeight="1" thickBot="1">
      <c r="A25" s="15" t="s">
        <v>159</v>
      </c>
      <c r="B25" s="321" t="s">
        <v>242</v>
      </c>
      <c r="C25" s="222"/>
    </row>
    <row r="26" spans="1:3" s="318" customFormat="1" ht="12" customHeight="1" thickBot="1">
      <c r="A26" s="19" t="s">
        <v>160</v>
      </c>
      <c r="B26" s="20" t="s">
        <v>243</v>
      </c>
      <c r="C26" s="224">
        <f>+C27+C30+C31+C32</f>
        <v>331983</v>
      </c>
    </row>
    <row r="27" spans="1:3" s="318" customFormat="1" ht="12" customHeight="1">
      <c r="A27" s="14" t="s">
        <v>244</v>
      </c>
      <c r="B27" s="319" t="s">
        <v>250</v>
      </c>
      <c r="C27" s="314">
        <f>+C28+C29</f>
        <v>296476</v>
      </c>
    </row>
    <row r="28" spans="1:3" s="318" customFormat="1" ht="12" customHeight="1">
      <c r="A28" s="13" t="s">
        <v>245</v>
      </c>
      <c r="B28" s="320" t="s">
        <v>251</v>
      </c>
      <c r="C28" s="223">
        <v>101900</v>
      </c>
    </row>
    <row r="29" spans="1:3" s="318" customFormat="1" ht="12" customHeight="1">
      <c r="A29" s="13" t="s">
        <v>246</v>
      </c>
      <c r="B29" s="320" t="s">
        <v>252</v>
      </c>
      <c r="C29" s="220">
        <v>194576</v>
      </c>
    </row>
    <row r="30" spans="1:3" s="318" customFormat="1" ht="12" customHeight="1">
      <c r="A30" s="13" t="s">
        <v>247</v>
      </c>
      <c r="B30" s="320" t="s">
        <v>253</v>
      </c>
      <c r="C30" s="220">
        <v>25507</v>
      </c>
    </row>
    <row r="31" spans="1:3" s="318" customFormat="1" ht="12" customHeight="1">
      <c r="A31" s="13" t="s">
        <v>248</v>
      </c>
      <c r="B31" s="320" t="s">
        <v>254</v>
      </c>
      <c r="C31" s="220">
        <v>3500</v>
      </c>
    </row>
    <row r="32" spans="1:3" s="318" customFormat="1" ht="12" customHeight="1" thickBot="1">
      <c r="A32" s="15" t="s">
        <v>249</v>
      </c>
      <c r="B32" s="321" t="s">
        <v>255</v>
      </c>
      <c r="C32" s="222">
        <v>6500</v>
      </c>
    </row>
    <row r="33" spans="1:3" s="318" customFormat="1" ht="12" customHeight="1" thickBot="1">
      <c r="A33" s="19" t="s">
        <v>21</v>
      </c>
      <c r="B33" s="20" t="s">
        <v>256</v>
      </c>
      <c r="C33" s="219">
        <f>SUM(C34:C43)</f>
        <v>409219</v>
      </c>
    </row>
    <row r="34" spans="1:3" s="318" customFormat="1" ht="12" customHeight="1">
      <c r="A34" s="14" t="s">
        <v>95</v>
      </c>
      <c r="B34" s="319" t="s">
        <v>259</v>
      </c>
      <c r="C34" s="363">
        <v>13356</v>
      </c>
    </row>
    <row r="35" spans="1:3" s="318" customFormat="1" ht="12" customHeight="1">
      <c r="A35" s="13" t="s">
        <v>96</v>
      </c>
      <c r="B35" s="320" t="s">
        <v>260</v>
      </c>
      <c r="C35" s="223">
        <v>65065</v>
      </c>
    </row>
    <row r="36" spans="1:3" s="318" customFormat="1" ht="12" customHeight="1">
      <c r="A36" s="13" t="s">
        <v>97</v>
      </c>
      <c r="B36" s="320" t="s">
        <v>261</v>
      </c>
      <c r="C36" s="223">
        <v>62454</v>
      </c>
    </row>
    <row r="37" spans="1:3" s="318" customFormat="1" ht="12" customHeight="1">
      <c r="A37" s="13" t="s">
        <v>162</v>
      </c>
      <c r="B37" s="320" t="s">
        <v>262</v>
      </c>
      <c r="C37" s="678">
        <v>27952</v>
      </c>
    </row>
    <row r="38" spans="1:3" s="318" customFormat="1" ht="12" customHeight="1">
      <c r="A38" s="13" t="s">
        <v>163</v>
      </c>
      <c r="B38" s="320" t="s">
        <v>263</v>
      </c>
      <c r="C38" s="223">
        <v>174559</v>
      </c>
    </row>
    <row r="39" spans="1:3" s="318" customFormat="1" ht="12" customHeight="1">
      <c r="A39" s="13" t="s">
        <v>164</v>
      </c>
      <c r="B39" s="320" t="s">
        <v>264</v>
      </c>
      <c r="C39" s="678">
        <v>35907</v>
      </c>
    </row>
    <row r="40" spans="1:3" s="318" customFormat="1" ht="12" customHeight="1">
      <c r="A40" s="13" t="s">
        <v>165</v>
      </c>
      <c r="B40" s="320" t="s">
        <v>265</v>
      </c>
      <c r="C40" s="223">
        <v>26095</v>
      </c>
    </row>
    <row r="41" spans="1:3" s="318" customFormat="1" ht="12" customHeight="1">
      <c r="A41" s="13" t="s">
        <v>166</v>
      </c>
      <c r="B41" s="320" t="s">
        <v>266</v>
      </c>
      <c r="C41" s="223">
        <v>693</v>
      </c>
    </row>
    <row r="42" spans="1:3" s="318" customFormat="1" ht="12" customHeight="1">
      <c r="A42" s="13" t="s">
        <v>257</v>
      </c>
      <c r="B42" s="320" t="s">
        <v>267</v>
      </c>
      <c r="C42" s="223"/>
    </row>
    <row r="43" spans="1:3" s="318" customFormat="1" ht="12" customHeight="1" thickBot="1">
      <c r="A43" s="15" t="s">
        <v>258</v>
      </c>
      <c r="B43" s="321" t="s">
        <v>268</v>
      </c>
      <c r="C43" s="679">
        <v>3138</v>
      </c>
    </row>
    <row r="44" spans="1:3" s="318" customFormat="1" ht="12" customHeight="1" thickBot="1">
      <c r="A44" s="19" t="s">
        <v>22</v>
      </c>
      <c r="B44" s="20" t="s">
        <v>269</v>
      </c>
      <c r="C44" s="219">
        <f>SUM(C45:C49)</f>
        <v>25261</v>
      </c>
    </row>
    <row r="45" spans="1:3" s="318" customFormat="1" ht="12" customHeight="1">
      <c r="A45" s="14" t="s">
        <v>98</v>
      </c>
      <c r="B45" s="319" t="s">
        <v>273</v>
      </c>
      <c r="C45" s="363"/>
    </row>
    <row r="46" spans="1:3" s="318" customFormat="1" ht="12" customHeight="1">
      <c r="A46" s="13" t="s">
        <v>99</v>
      </c>
      <c r="B46" s="320" t="s">
        <v>274</v>
      </c>
      <c r="C46" s="678">
        <v>24558</v>
      </c>
    </row>
    <row r="47" spans="1:3" s="318" customFormat="1" ht="12" customHeight="1">
      <c r="A47" s="13" t="s">
        <v>270</v>
      </c>
      <c r="B47" s="320" t="s">
        <v>275</v>
      </c>
      <c r="C47" s="678">
        <v>703</v>
      </c>
    </row>
    <row r="48" spans="1:3" s="318" customFormat="1" ht="12" customHeight="1">
      <c r="A48" s="13" t="s">
        <v>271</v>
      </c>
      <c r="B48" s="320" t="s">
        <v>276</v>
      </c>
      <c r="C48" s="223"/>
    </row>
    <row r="49" spans="1:3" s="318" customFormat="1" ht="12" customHeight="1" thickBot="1">
      <c r="A49" s="15" t="s">
        <v>272</v>
      </c>
      <c r="B49" s="321" t="s">
        <v>277</v>
      </c>
      <c r="C49" s="308"/>
    </row>
    <row r="50" spans="1:3" s="318" customFormat="1" ht="12" customHeight="1" thickBot="1">
      <c r="A50" s="19" t="s">
        <v>167</v>
      </c>
      <c r="B50" s="20" t="s">
        <v>278</v>
      </c>
      <c r="C50" s="219">
        <f>SUM(C51:C53)</f>
        <v>183782</v>
      </c>
    </row>
    <row r="51" spans="1:3" s="318" customFormat="1" ht="12" customHeight="1">
      <c r="A51" s="14" t="s">
        <v>100</v>
      </c>
      <c r="B51" s="319" t="s">
        <v>279</v>
      </c>
      <c r="C51" s="221"/>
    </row>
    <row r="52" spans="1:3" s="318" customFormat="1" ht="12" customHeight="1">
      <c r="A52" s="13" t="s">
        <v>101</v>
      </c>
      <c r="B52" s="320" t="s">
        <v>458</v>
      </c>
      <c r="C52" s="223">
        <v>20000</v>
      </c>
    </row>
    <row r="53" spans="1:3" s="318" customFormat="1" ht="12" customHeight="1">
      <c r="A53" s="13" t="s">
        <v>283</v>
      </c>
      <c r="B53" s="320" t="s">
        <v>281</v>
      </c>
      <c r="C53" s="678">
        <v>163782</v>
      </c>
    </row>
    <row r="54" spans="1:3" s="318" customFormat="1" ht="12" customHeight="1" thickBot="1">
      <c r="A54" s="15" t="s">
        <v>284</v>
      </c>
      <c r="B54" s="321" t="s">
        <v>282</v>
      </c>
      <c r="C54" s="679">
        <v>48384</v>
      </c>
    </row>
    <row r="55" spans="1:3" s="318" customFormat="1" ht="12" customHeight="1" thickBot="1">
      <c r="A55" s="19" t="s">
        <v>24</v>
      </c>
      <c r="B55" s="214" t="s">
        <v>285</v>
      </c>
      <c r="C55" s="219">
        <f>SUM(C56:C58)</f>
        <v>170569</v>
      </c>
    </row>
    <row r="56" spans="1:3" s="318" customFormat="1" ht="12" customHeight="1">
      <c r="A56" s="14" t="s">
        <v>168</v>
      </c>
      <c r="B56" s="319" t="s">
        <v>287</v>
      </c>
      <c r="C56" s="223"/>
    </row>
    <row r="57" spans="1:3" s="318" customFormat="1" ht="12" customHeight="1">
      <c r="A57" s="13" t="s">
        <v>169</v>
      </c>
      <c r="B57" s="320" t="s">
        <v>459</v>
      </c>
      <c r="C57" s="223">
        <v>488</v>
      </c>
    </row>
    <row r="58" spans="1:3" s="318" customFormat="1" ht="12" customHeight="1">
      <c r="A58" s="13" t="s">
        <v>200</v>
      </c>
      <c r="B58" s="320" t="s">
        <v>288</v>
      </c>
      <c r="C58" s="678">
        <v>170081</v>
      </c>
    </row>
    <row r="59" spans="1:3" s="318" customFormat="1" ht="12" customHeight="1" thickBot="1">
      <c r="A59" s="15" t="s">
        <v>286</v>
      </c>
      <c r="B59" s="321" t="s">
        <v>289</v>
      </c>
      <c r="C59" s="678">
        <v>168800</v>
      </c>
    </row>
    <row r="60" spans="1:3" s="318" customFormat="1" ht="12" customHeight="1" thickBot="1">
      <c r="A60" s="19" t="s">
        <v>25</v>
      </c>
      <c r="B60" s="20" t="s">
        <v>290</v>
      </c>
      <c r="C60" s="224">
        <f>+C5+C12+C19+C26+C33+C44+C50+C55</f>
        <v>2816392</v>
      </c>
    </row>
    <row r="61" spans="1:3" s="318" customFormat="1" ht="12" customHeight="1" thickBot="1">
      <c r="A61" s="322" t="s">
        <v>291</v>
      </c>
      <c r="B61" s="214" t="s">
        <v>292</v>
      </c>
      <c r="C61" s="219">
        <f>SUM(C62:C64)</f>
        <v>83746</v>
      </c>
    </row>
    <row r="62" spans="1:3" s="318" customFormat="1" ht="12" customHeight="1">
      <c r="A62" s="14" t="s">
        <v>325</v>
      </c>
      <c r="B62" s="319" t="s">
        <v>293</v>
      </c>
      <c r="C62" s="678">
        <v>8746</v>
      </c>
    </row>
    <row r="63" spans="1:3" s="318" customFormat="1" ht="12" customHeight="1">
      <c r="A63" s="13" t="s">
        <v>334</v>
      </c>
      <c r="B63" s="320" t="s">
        <v>294</v>
      </c>
      <c r="C63" s="223">
        <v>75000</v>
      </c>
    </row>
    <row r="64" spans="1:3" s="318" customFormat="1" ht="12" customHeight="1" thickBot="1">
      <c r="A64" s="15" t="s">
        <v>335</v>
      </c>
      <c r="B64" s="323" t="s">
        <v>295</v>
      </c>
      <c r="C64" s="223"/>
    </row>
    <row r="65" spans="1:3" s="318" customFormat="1" ht="12" customHeight="1" thickBot="1">
      <c r="A65" s="322" t="s">
        <v>296</v>
      </c>
      <c r="B65" s="214" t="s">
        <v>297</v>
      </c>
      <c r="C65" s="219">
        <f>SUM(C66:C69)</f>
        <v>0</v>
      </c>
    </row>
    <row r="66" spans="1:3" s="318" customFormat="1" ht="12" customHeight="1">
      <c r="A66" s="14" t="s">
        <v>147</v>
      </c>
      <c r="B66" s="319" t="s">
        <v>298</v>
      </c>
      <c r="C66" s="223"/>
    </row>
    <row r="67" spans="1:3" s="318" customFormat="1" ht="12" customHeight="1">
      <c r="A67" s="13" t="s">
        <v>148</v>
      </c>
      <c r="B67" s="320" t="s">
        <v>299</v>
      </c>
      <c r="C67" s="223"/>
    </row>
    <row r="68" spans="1:3" s="318" customFormat="1" ht="12" customHeight="1">
      <c r="A68" s="13" t="s">
        <v>326</v>
      </c>
      <c r="B68" s="320" t="s">
        <v>300</v>
      </c>
      <c r="C68" s="223"/>
    </row>
    <row r="69" spans="1:3" s="318" customFormat="1" ht="12" customHeight="1" thickBot="1">
      <c r="A69" s="15" t="s">
        <v>327</v>
      </c>
      <c r="B69" s="321" t="s">
        <v>301</v>
      </c>
      <c r="C69" s="223"/>
    </row>
    <row r="70" spans="1:3" s="318" customFormat="1" ht="12" customHeight="1" thickBot="1">
      <c r="A70" s="322" t="s">
        <v>302</v>
      </c>
      <c r="B70" s="214" t="s">
        <v>303</v>
      </c>
      <c r="C70" s="219">
        <f>SUM(C71:C72)</f>
        <v>262292</v>
      </c>
    </row>
    <row r="71" spans="1:3" s="318" customFormat="1" ht="12" customHeight="1">
      <c r="A71" s="14" t="s">
        <v>328</v>
      </c>
      <c r="B71" s="319" t="s">
        <v>304</v>
      </c>
      <c r="C71" s="223">
        <v>262292</v>
      </c>
    </row>
    <row r="72" spans="1:3" s="318" customFormat="1" ht="12" customHeight="1" thickBot="1">
      <c r="A72" s="15" t="s">
        <v>329</v>
      </c>
      <c r="B72" s="321" t="s">
        <v>305</v>
      </c>
      <c r="C72" s="223"/>
    </row>
    <row r="73" spans="1:3" s="318" customFormat="1" ht="12" customHeight="1" thickBot="1">
      <c r="A73" s="322" t="s">
        <v>306</v>
      </c>
      <c r="B73" s="214" t="s">
        <v>307</v>
      </c>
      <c r="C73" s="219">
        <f>SUM(C74:C76)</f>
        <v>0</v>
      </c>
    </row>
    <row r="74" spans="1:3" s="318" customFormat="1" ht="12" customHeight="1">
      <c r="A74" s="14" t="s">
        <v>330</v>
      </c>
      <c r="B74" s="319" t="s">
        <v>308</v>
      </c>
      <c r="C74" s="223"/>
    </row>
    <row r="75" spans="1:3" s="318" customFormat="1" ht="12" customHeight="1">
      <c r="A75" s="13" t="s">
        <v>331</v>
      </c>
      <c r="B75" s="320" t="s">
        <v>309</v>
      </c>
      <c r="C75" s="223"/>
    </row>
    <row r="76" spans="1:3" s="318" customFormat="1" ht="12" customHeight="1" thickBot="1">
      <c r="A76" s="15" t="s">
        <v>332</v>
      </c>
      <c r="B76" s="321" t="s">
        <v>310</v>
      </c>
      <c r="C76" s="223"/>
    </row>
    <row r="77" spans="1:3" s="318" customFormat="1" ht="12" customHeight="1" thickBot="1">
      <c r="A77" s="322" t="s">
        <v>311</v>
      </c>
      <c r="B77" s="214" t="s">
        <v>333</v>
      </c>
      <c r="C77" s="219">
        <f>SUM(C78:C81)</f>
        <v>0</v>
      </c>
    </row>
    <row r="78" spans="1:3" s="318" customFormat="1" ht="12" customHeight="1">
      <c r="A78" s="324" t="s">
        <v>312</v>
      </c>
      <c r="B78" s="319" t="s">
        <v>313</v>
      </c>
      <c r="C78" s="223"/>
    </row>
    <row r="79" spans="1:3" s="318" customFormat="1" ht="12" customHeight="1">
      <c r="A79" s="325" t="s">
        <v>314</v>
      </c>
      <c r="B79" s="320" t="s">
        <v>315</v>
      </c>
      <c r="C79" s="223"/>
    </row>
    <row r="80" spans="1:3" s="318" customFormat="1" ht="12" customHeight="1">
      <c r="A80" s="325" t="s">
        <v>316</v>
      </c>
      <c r="B80" s="320" t="s">
        <v>317</v>
      </c>
      <c r="C80" s="223"/>
    </row>
    <row r="81" spans="1:3" s="318" customFormat="1" ht="13.5" customHeight="1" thickBot="1">
      <c r="A81" s="326" t="s">
        <v>318</v>
      </c>
      <c r="B81" s="321" t="s">
        <v>319</v>
      </c>
      <c r="C81" s="223"/>
    </row>
    <row r="82" spans="1:3" s="318" customFormat="1" ht="15.75" customHeight="1" thickBot="1">
      <c r="A82" s="322" t="s">
        <v>320</v>
      </c>
      <c r="B82" s="214" t="s">
        <v>321</v>
      </c>
      <c r="C82" s="364"/>
    </row>
    <row r="83" spans="1:3" s="318" customFormat="1" ht="16.5" customHeight="1" thickBot="1">
      <c r="A83" s="322" t="s">
        <v>322</v>
      </c>
      <c r="B83" s="327" t="s">
        <v>323</v>
      </c>
      <c r="C83" s="224">
        <f>+C61+C65+C70+C73+C77+C82</f>
        <v>346038</v>
      </c>
    </row>
    <row r="84" spans="1:3" s="318" customFormat="1" ht="83.25" customHeight="1" thickBot="1">
      <c r="A84" s="328" t="s">
        <v>336</v>
      </c>
      <c r="B84" s="329" t="s">
        <v>324</v>
      </c>
      <c r="C84" s="224">
        <f>+C60+C83</f>
        <v>3162430</v>
      </c>
    </row>
    <row r="85" spans="1:3" ht="16.5" customHeight="1">
      <c r="A85" s="4"/>
      <c r="B85" s="5"/>
      <c r="C85" s="225"/>
    </row>
    <row r="86" spans="1:3" s="330" customFormat="1" ht="16.5" customHeight="1">
      <c r="A86" s="810" t="s">
        <v>46</v>
      </c>
      <c r="B86" s="810"/>
      <c r="C86" s="810"/>
    </row>
    <row r="87" spans="1:3" ht="37.5" customHeight="1" thickBot="1">
      <c r="A87" s="812" t="s">
        <v>150</v>
      </c>
      <c r="B87" s="812"/>
      <c r="C87" s="120" t="s">
        <v>199</v>
      </c>
    </row>
    <row r="88" spans="1:3" s="317" customFormat="1" ht="12" customHeight="1" thickBot="1">
      <c r="A88" s="22" t="s">
        <v>74</v>
      </c>
      <c r="B88" s="23" t="s">
        <v>47</v>
      </c>
      <c r="C88" s="40" t="s">
        <v>225</v>
      </c>
    </row>
    <row r="89" spans="1:3" ht="12" customHeight="1" thickBot="1">
      <c r="A89" s="36">
        <v>1</v>
      </c>
      <c r="B89" s="37">
        <v>2</v>
      </c>
      <c r="C89" s="38">
        <v>3</v>
      </c>
    </row>
    <row r="90" spans="1:3" ht="12" customHeight="1" thickBot="1">
      <c r="A90" s="21" t="s">
        <v>17</v>
      </c>
      <c r="B90" s="30" t="s">
        <v>339</v>
      </c>
      <c r="C90" s="218">
        <f>SUM(C91:C95)</f>
        <v>2447927</v>
      </c>
    </row>
    <row r="91" spans="1:3" ht="12" customHeight="1">
      <c r="A91" s="16" t="s">
        <v>102</v>
      </c>
      <c r="B91" s="9" t="s">
        <v>48</v>
      </c>
      <c r="C91" s="680">
        <v>883877</v>
      </c>
    </row>
    <row r="92" spans="1:3" ht="12" customHeight="1">
      <c r="A92" s="13" t="s">
        <v>103</v>
      </c>
      <c r="B92" s="7" t="s">
        <v>170</v>
      </c>
      <c r="C92" s="678">
        <v>211558</v>
      </c>
    </row>
    <row r="93" spans="1:3" ht="12" customHeight="1">
      <c r="A93" s="13" t="s">
        <v>104</v>
      </c>
      <c r="B93" s="7" t="s">
        <v>139</v>
      </c>
      <c r="C93" s="679">
        <v>912857</v>
      </c>
    </row>
    <row r="94" spans="1:3" ht="12" customHeight="1">
      <c r="A94" s="13" t="s">
        <v>105</v>
      </c>
      <c r="B94" s="10" t="s">
        <v>171</v>
      </c>
      <c r="C94" s="308">
        <v>265500</v>
      </c>
    </row>
    <row r="95" spans="1:3" ht="12" customHeight="1">
      <c r="A95" s="13" t="s">
        <v>116</v>
      </c>
      <c r="B95" s="18" t="s">
        <v>172</v>
      </c>
      <c r="C95" s="679">
        <v>174135</v>
      </c>
    </row>
    <row r="96" spans="1:3" ht="12" customHeight="1">
      <c r="A96" s="13" t="s">
        <v>106</v>
      </c>
      <c r="B96" s="7" t="s">
        <v>340</v>
      </c>
      <c r="C96" s="308">
        <v>10965</v>
      </c>
    </row>
    <row r="97" spans="1:3" ht="12" customHeight="1">
      <c r="A97" s="13" t="s">
        <v>107</v>
      </c>
      <c r="B97" s="122" t="s">
        <v>341</v>
      </c>
      <c r="C97" s="308"/>
    </row>
    <row r="98" spans="1:3" ht="12" customHeight="1">
      <c r="A98" s="13" t="s">
        <v>117</v>
      </c>
      <c r="B98" s="123" t="s">
        <v>342</v>
      </c>
      <c r="C98" s="308"/>
    </row>
    <row r="99" spans="1:3" ht="12" customHeight="1">
      <c r="A99" s="13" t="s">
        <v>118</v>
      </c>
      <c r="B99" s="123" t="s">
        <v>343</v>
      </c>
      <c r="C99" s="308"/>
    </row>
    <row r="100" spans="1:3" ht="12" customHeight="1">
      <c r="A100" s="13" t="s">
        <v>119</v>
      </c>
      <c r="B100" s="122" t="s">
        <v>344</v>
      </c>
      <c r="C100" s="308">
        <v>104040</v>
      </c>
    </row>
    <row r="101" spans="1:3" ht="12" customHeight="1">
      <c r="A101" s="13" t="s">
        <v>120</v>
      </c>
      <c r="B101" s="122" t="s">
        <v>345</v>
      </c>
      <c r="C101" s="308"/>
    </row>
    <row r="102" spans="1:3" ht="12" customHeight="1">
      <c r="A102" s="13" t="s">
        <v>122</v>
      </c>
      <c r="B102" s="123" t="s">
        <v>346</v>
      </c>
      <c r="C102" s="308">
        <v>21566</v>
      </c>
    </row>
    <row r="103" spans="1:3" ht="12" customHeight="1">
      <c r="A103" s="12" t="s">
        <v>173</v>
      </c>
      <c r="B103" s="124" t="s">
        <v>347</v>
      </c>
      <c r="C103" s="308"/>
    </row>
    <row r="104" spans="1:3" ht="12" customHeight="1">
      <c r="A104" s="13" t="s">
        <v>337</v>
      </c>
      <c r="B104" s="124" t="s">
        <v>348</v>
      </c>
      <c r="C104" s="308"/>
    </row>
    <row r="105" spans="1:3" ht="12" customHeight="1" thickBot="1">
      <c r="A105" s="17" t="s">
        <v>338</v>
      </c>
      <c r="B105" s="125" t="s">
        <v>349</v>
      </c>
      <c r="C105" s="762">
        <v>37564</v>
      </c>
    </row>
    <row r="106" spans="1:3" ht="12" customHeight="1" thickBot="1">
      <c r="A106" s="19" t="s">
        <v>18</v>
      </c>
      <c r="B106" s="29" t="s">
        <v>350</v>
      </c>
      <c r="C106" s="219">
        <f>+C107+C109+C111</f>
        <v>272495</v>
      </c>
    </row>
    <row r="107" spans="1:3" ht="12" customHeight="1">
      <c r="A107" s="14" t="s">
        <v>108</v>
      </c>
      <c r="B107" s="7" t="s">
        <v>198</v>
      </c>
      <c r="C107" s="681">
        <v>223231</v>
      </c>
    </row>
    <row r="108" spans="1:3" ht="12" customHeight="1">
      <c r="A108" s="14" t="s">
        <v>109</v>
      </c>
      <c r="B108" s="11" t="s">
        <v>354</v>
      </c>
      <c r="C108" s="681">
        <v>167328</v>
      </c>
    </row>
    <row r="109" spans="1:3" ht="12" customHeight="1">
      <c r="A109" s="14" t="s">
        <v>110</v>
      </c>
      <c r="B109" s="11" t="s">
        <v>174</v>
      </c>
      <c r="C109" s="678">
        <v>31854</v>
      </c>
    </row>
    <row r="110" spans="1:3" ht="12" customHeight="1">
      <c r="A110" s="14" t="s">
        <v>111</v>
      </c>
      <c r="B110" s="11" t="s">
        <v>355</v>
      </c>
      <c r="C110" s="705"/>
    </row>
    <row r="111" spans="1:3" ht="12" customHeight="1">
      <c r="A111" s="14" t="s">
        <v>112</v>
      </c>
      <c r="B111" s="216" t="s">
        <v>201</v>
      </c>
      <c r="C111" s="745">
        <v>17410</v>
      </c>
    </row>
    <row r="112" spans="1:3" ht="12" customHeight="1">
      <c r="A112" s="14" t="s">
        <v>121</v>
      </c>
      <c r="B112" s="215" t="s">
        <v>460</v>
      </c>
      <c r="C112" s="705"/>
    </row>
    <row r="113" spans="1:3" ht="15.75">
      <c r="A113" s="14" t="s">
        <v>123</v>
      </c>
      <c r="B113" s="315" t="s">
        <v>360</v>
      </c>
      <c r="C113" s="705"/>
    </row>
    <row r="114" spans="1:3" ht="12" customHeight="1">
      <c r="A114" s="14" t="s">
        <v>175</v>
      </c>
      <c r="B114" s="123" t="s">
        <v>343</v>
      </c>
      <c r="C114" s="705"/>
    </row>
    <row r="115" spans="1:3" ht="12" customHeight="1">
      <c r="A115" s="14" t="s">
        <v>176</v>
      </c>
      <c r="B115" s="123" t="s">
        <v>359</v>
      </c>
      <c r="C115" s="745">
        <v>572</v>
      </c>
    </row>
    <row r="116" spans="1:3" ht="12" customHeight="1">
      <c r="A116" s="14" t="s">
        <v>177</v>
      </c>
      <c r="B116" s="123" t="s">
        <v>358</v>
      </c>
      <c r="C116" s="705"/>
    </row>
    <row r="117" spans="1:3" ht="12" customHeight="1">
      <c r="A117" s="14" t="s">
        <v>351</v>
      </c>
      <c r="B117" s="123" t="s">
        <v>346</v>
      </c>
      <c r="C117" s="705"/>
    </row>
    <row r="118" spans="1:3" ht="15.75">
      <c r="A118" s="14" t="s">
        <v>352</v>
      </c>
      <c r="B118" s="123" t="s">
        <v>357</v>
      </c>
      <c r="C118" s="705"/>
    </row>
    <row r="119" spans="1:3" ht="12" customHeight="1" thickBot="1">
      <c r="A119" s="12" t="s">
        <v>353</v>
      </c>
      <c r="B119" s="123" t="s">
        <v>356</v>
      </c>
      <c r="C119" s="761">
        <v>16238</v>
      </c>
    </row>
    <row r="120" spans="1:3" ht="12" customHeight="1" thickBot="1">
      <c r="A120" s="19" t="s">
        <v>19</v>
      </c>
      <c r="B120" s="118" t="s">
        <v>361</v>
      </c>
      <c r="C120" s="219">
        <f>+C121+C122</f>
        <v>86587</v>
      </c>
    </row>
    <row r="121" spans="1:3" ht="12" customHeight="1">
      <c r="A121" s="14" t="s">
        <v>91</v>
      </c>
      <c r="B121" s="8" t="s">
        <v>61</v>
      </c>
      <c r="C121" s="681">
        <v>8055</v>
      </c>
    </row>
    <row r="122" spans="1:3" ht="12" customHeight="1" thickBot="1">
      <c r="A122" s="15" t="s">
        <v>92</v>
      </c>
      <c r="B122" s="11" t="s">
        <v>62</v>
      </c>
      <c r="C122" s="679">
        <v>78532</v>
      </c>
    </row>
    <row r="123" spans="1:3" ht="12" customHeight="1" thickBot="1">
      <c r="A123" s="19" t="s">
        <v>20</v>
      </c>
      <c r="B123" s="118" t="s">
        <v>362</v>
      </c>
      <c r="C123" s="219">
        <f>+C90+C106+C120</f>
        <v>2807009</v>
      </c>
    </row>
    <row r="124" spans="1:3" ht="12" customHeight="1" thickBot="1">
      <c r="A124" s="19" t="s">
        <v>21</v>
      </c>
      <c r="B124" s="118" t="s">
        <v>363</v>
      </c>
      <c r="C124" s="219">
        <f>+C125+C126+C127</f>
        <v>355421</v>
      </c>
    </row>
    <row r="125" spans="1:3" ht="12" customHeight="1">
      <c r="A125" s="14" t="s">
        <v>95</v>
      </c>
      <c r="B125" s="8" t="s">
        <v>364</v>
      </c>
      <c r="C125" s="745">
        <v>258540</v>
      </c>
    </row>
    <row r="126" spans="1:3" ht="12" customHeight="1">
      <c r="A126" s="14" t="s">
        <v>96</v>
      </c>
      <c r="B126" s="8" t="s">
        <v>365</v>
      </c>
      <c r="C126" s="197">
        <v>75000</v>
      </c>
    </row>
    <row r="127" spans="1:3" ht="12" customHeight="1" thickBot="1">
      <c r="A127" s="12" t="s">
        <v>97</v>
      </c>
      <c r="B127" s="6" t="s">
        <v>366</v>
      </c>
      <c r="C127" s="745">
        <v>21881</v>
      </c>
    </row>
    <row r="128" spans="1:3" ht="12" customHeight="1" thickBot="1">
      <c r="A128" s="19" t="s">
        <v>22</v>
      </c>
      <c r="B128" s="118" t="s">
        <v>415</v>
      </c>
      <c r="C128" s="219">
        <f>+C129+C130+C131+C132</f>
        <v>0</v>
      </c>
    </row>
    <row r="129" spans="1:3" ht="12" customHeight="1">
      <c r="A129" s="14" t="s">
        <v>98</v>
      </c>
      <c r="B129" s="8" t="s">
        <v>367</v>
      </c>
      <c r="C129" s="197"/>
    </row>
    <row r="130" spans="1:3" ht="12" customHeight="1">
      <c r="A130" s="14" t="s">
        <v>99</v>
      </c>
      <c r="B130" s="8" t="s">
        <v>368</v>
      </c>
      <c r="C130" s="197"/>
    </row>
    <row r="131" spans="1:3" ht="12" customHeight="1">
      <c r="A131" s="14" t="s">
        <v>270</v>
      </c>
      <c r="B131" s="8" t="s">
        <v>369</v>
      </c>
      <c r="C131" s="197"/>
    </row>
    <row r="132" spans="1:3" ht="12" customHeight="1" thickBot="1">
      <c r="A132" s="12" t="s">
        <v>271</v>
      </c>
      <c r="B132" s="6" t="s">
        <v>370</v>
      </c>
      <c r="C132" s="197"/>
    </row>
    <row r="133" spans="1:3" ht="12" customHeight="1" thickBot="1">
      <c r="A133" s="19" t="s">
        <v>23</v>
      </c>
      <c r="B133" s="118" t="s">
        <v>371</v>
      </c>
      <c r="C133" s="224">
        <f>+C134+C135+C136+C137</f>
        <v>0</v>
      </c>
    </row>
    <row r="134" spans="1:3" ht="12" customHeight="1">
      <c r="A134" s="14" t="s">
        <v>100</v>
      </c>
      <c r="B134" s="8" t="s">
        <v>372</v>
      </c>
      <c r="C134" s="197"/>
    </row>
    <row r="135" spans="1:3" ht="12" customHeight="1">
      <c r="A135" s="14" t="s">
        <v>101</v>
      </c>
      <c r="B135" s="8" t="s">
        <v>382</v>
      </c>
      <c r="C135" s="197"/>
    </row>
    <row r="136" spans="1:3" ht="12" customHeight="1">
      <c r="A136" s="14" t="s">
        <v>283</v>
      </c>
      <c r="B136" s="8" t="s">
        <v>373</v>
      </c>
      <c r="C136" s="197"/>
    </row>
    <row r="137" spans="1:3" ht="12" customHeight="1" thickBot="1">
      <c r="A137" s="12" t="s">
        <v>284</v>
      </c>
      <c r="B137" s="6" t="s">
        <v>374</v>
      </c>
      <c r="C137" s="197"/>
    </row>
    <row r="138" spans="1:3" ht="12" customHeight="1" thickBot="1">
      <c r="A138" s="19" t="s">
        <v>24</v>
      </c>
      <c r="B138" s="118" t="s">
        <v>375</v>
      </c>
      <c r="C138" s="227">
        <f>+C139+C140+C141+C142</f>
        <v>0</v>
      </c>
    </row>
    <row r="139" spans="1:3" ht="12" customHeight="1">
      <c r="A139" s="14" t="s">
        <v>168</v>
      </c>
      <c r="B139" s="8" t="s">
        <v>376</v>
      </c>
      <c r="C139" s="197"/>
    </row>
    <row r="140" spans="1:3" ht="12" customHeight="1">
      <c r="A140" s="14" t="s">
        <v>169</v>
      </c>
      <c r="B140" s="8" t="s">
        <v>377</v>
      </c>
      <c r="C140" s="197"/>
    </row>
    <row r="141" spans="1:3" ht="12" customHeight="1">
      <c r="A141" s="14" t="s">
        <v>200</v>
      </c>
      <c r="B141" s="8" t="s">
        <v>378</v>
      </c>
      <c r="C141" s="197"/>
    </row>
    <row r="142" spans="1:9" ht="15" customHeight="1" thickBot="1">
      <c r="A142" s="14" t="s">
        <v>286</v>
      </c>
      <c r="B142" s="8" t="s">
        <v>379</v>
      </c>
      <c r="C142" s="197"/>
      <c r="F142" s="332"/>
      <c r="G142" s="333"/>
      <c r="H142" s="333"/>
      <c r="I142" s="333"/>
    </row>
    <row r="143" spans="1:3" s="318" customFormat="1" ht="12.75" customHeight="1" thickBot="1">
      <c r="A143" s="19" t="s">
        <v>25</v>
      </c>
      <c r="B143" s="118" t="s">
        <v>380</v>
      </c>
      <c r="C143" s="331">
        <f>+C124+C128+C133+C138</f>
        <v>355421</v>
      </c>
    </row>
    <row r="144" spans="1:3" ht="13.5" customHeight="1" thickBot="1">
      <c r="A144" s="217" t="s">
        <v>26</v>
      </c>
      <c r="B144" s="299" t="s">
        <v>381</v>
      </c>
      <c r="C144" s="331">
        <f>+C123+C143</f>
        <v>3162430</v>
      </c>
    </row>
    <row r="146" spans="1:3" ht="15" customHeight="1">
      <c r="A146" s="811" t="s">
        <v>383</v>
      </c>
      <c r="B146" s="811"/>
      <c r="C146" s="811"/>
    </row>
    <row r="147" spans="1:4" ht="13.5" customHeight="1" thickBot="1">
      <c r="A147" s="809" t="s">
        <v>151</v>
      </c>
      <c r="B147" s="809"/>
      <c r="C147" s="228" t="s">
        <v>199</v>
      </c>
      <c r="D147" s="334"/>
    </row>
    <row r="148" spans="1:3" ht="27.75" customHeight="1" thickBot="1">
      <c r="A148" s="19">
        <v>1</v>
      </c>
      <c r="B148" s="29" t="s">
        <v>384</v>
      </c>
      <c r="C148" s="219">
        <f>+C60-C123</f>
        <v>9383</v>
      </c>
    </row>
    <row r="149" spans="1:3" ht="21.75" thickBot="1">
      <c r="A149" s="19" t="s">
        <v>18</v>
      </c>
      <c r="B149" s="29" t="s">
        <v>385</v>
      </c>
      <c r="C149" s="219">
        <f>+C83-C143</f>
        <v>-9383</v>
      </c>
    </row>
  </sheetData>
  <sheetProtection/>
  <mergeCells count="6">
    <mergeCell ref="A2:B2"/>
    <mergeCell ref="A1:C1"/>
    <mergeCell ref="A147:B147"/>
    <mergeCell ref="A146:C146"/>
    <mergeCell ref="A87:B87"/>
    <mergeCell ref="A86:C8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8" r:id="rId1"/>
  <headerFooter alignWithMargins="0">
    <oddHeader>&amp;C&amp;"Times New Roman CE,Félkövér"&amp;12
Tiszavasvári Város Önkormányzata
2014. ÉVI KÖLTSÉGVETÉSÉNEK ÖSSZEVONT MÉRLEGE&amp;10
&amp;R&amp;"Times New Roman CE,Félkövér dőlt"&amp;11 1. melléklet a 30/2014.(IX.16.) önkormányzati rendelethez</oddHeader>
  </headerFooter>
  <rowBreaks count="1" manualBreakCount="1">
    <brk id="85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H73"/>
  <sheetViews>
    <sheetView workbookViewId="0" topLeftCell="A1">
      <selection activeCell="H60" sqref="H60"/>
    </sheetView>
  </sheetViews>
  <sheetFormatPr defaultColWidth="9.00390625" defaultRowHeight="12.75"/>
  <cols>
    <col min="1" max="1" width="38.625" style="45" customWidth="1"/>
    <col min="2" max="5" width="13.875" style="45" customWidth="1"/>
    <col min="6" max="16384" width="9.375" style="45" customWidth="1"/>
  </cols>
  <sheetData>
    <row r="1" spans="1:5" ht="12.75">
      <c r="A1" s="155"/>
      <c r="B1" s="155"/>
      <c r="C1" s="155"/>
      <c r="D1" s="155"/>
      <c r="E1" s="155"/>
    </row>
    <row r="2" spans="1:5" ht="28.5" customHeight="1">
      <c r="A2" s="156" t="s">
        <v>138</v>
      </c>
      <c r="B2" s="824" t="s">
        <v>494</v>
      </c>
      <c r="C2" s="824"/>
      <c r="D2" s="824"/>
      <c r="E2" s="824"/>
    </row>
    <row r="3" spans="1:5" ht="14.25" thickBot="1">
      <c r="A3" s="155"/>
      <c r="B3" s="155"/>
      <c r="C3" s="155"/>
      <c r="D3" s="825" t="s">
        <v>131</v>
      </c>
      <c r="E3" s="825"/>
    </row>
    <row r="4" spans="1:5" ht="15" customHeight="1" thickBot="1">
      <c r="A4" s="157" t="s">
        <v>130</v>
      </c>
      <c r="B4" s="158" t="s">
        <v>185</v>
      </c>
      <c r="C4" s="158" t="s">
        <v>220</v>
      </c>
      <c r="D4" s="158" t="s">
        <v>414</v>
      </c>
      <c r="E4" s="159" t="s">
        <v>50</v>
      </c>
    </row>
    <row r="5" spans="1:5" ht="12.75">
      <c r="A5" s="160" t="s">
        <v>132</v>
      </c>
      <c r="B5" s="685">
        <v>12702</v>
      </c>
      <c r="C5" s="80"/>
      <c r="D5" s="80"/>
      <c r="E5" s="686">
        <f aca="true" t="shared" si="0" ref="E5:E11">SUM(B5:D5)</f>
        <v>12702</v>
      </c>
    </row>
    <row r="6" spans="1:5" ht="12.75">
      <c r="A6" s="162" t="s">
        <v>144</v>
      </c>
      <c r="B6" s="81"/>
      <c r="C6" s="81"/>
      <c r="D6" s="81"/>
      <c r="E6" s="163">
        <f t="shared" si="0"/>
        <v>0</v>
      </c>
    </row>
    <row r="7" spans="1:5" ht="12.75">
      <c r="A7" s="164" t="s">
        <v>133</v>
      </c>
      <c r="B7" s="82">
        <v>114316</v>
      </c>
      <c r="C7" s="82"/>
      <c r="D7" s="82"/>
      <c r="E7" s="165">
        <f t="shared" si="0"/>
        <v>114316</v>
      </c>
    </row>
    <row r="8" spans="1:5" ht="12.75">
      <c r="A8" s="164" t="s">
        <v>145</v>
      </c>
      <c r="B8" s="82"/>
      <c r="C8" s="82"/>
      <c r="D8" s="82"/>
      <c r="E8" s="165">
        <f t="shared" si="0"/>
        <v>0</v>
      </c>
    </row>
    <row r="9" spans="1:5" ht="12.75">
      <c r="A9" s="164" t="s">
        <v>134</v>
      </c>
      <c r="B9" s="82"/>
      <c r="C9" s="82"/>
      <c r="D9" s="82"/>
      <c r="E9" s="165">
        <f t="shared" si="0"/>
        <v>0</v>
      </c>
    </row>
    <row r="10" spans="1:5" ht="12.75">
      <c r="A10" s="164" t="s">
        <v>135</v>
      </c>
      <c r="B10" s="82"/>
      <c r="C10" s="82"/>
      <c r="D10" s="82"/>
      <c r="E10" s="165">
        <f t="shared" si="0"/>
        <v>0</v>
      </c>
    </row>
    <row r="11" spans="1:5" ht="13.5" thickBot="1">
      <c r="A11" s="83"/>
      <c r="B11" s="84"/>
      <c r="C11" s="84"/>
      <c r="D11" s="84"/>
      <c r="E11" s="165">
        <f t="shared" si="0"/>
        <v>0</v>
      </c>
    </row>
    <row r="12" spans="1:7" ht="13.5" thickBot="1">
      <c r="A12" s="166" t="s">
        <v>137</v>
      </c>
      <c r="B12" s="167">
        <f>B5+SUM(B7:B11)</f>
        <v>127018</v>
      </c>
      <c r="C12" s="167">
        <f>C5+SUM(C7:C11)</f>
        <v>0</v>
      </c>
      <c r="D12" s="167">
        <f>D5+SUM(D7:D11)</f>
        <v>0</v>
      </c>
      <c r="E12" s="168">
        <f>E5+SUM(E7:E11)</f>
        <v>127018</v>
      </c>
      <c r="G12" s="687"/>
    </row>
    <row r="13" spans="1:5" ht="13.5" thickBot="1">
      <c r="A13" s="47"/>
      <c r="B13" s="47"/>
      <c r="C13" s="47"/>
      <c r="D13" s="47"/>
      <c r="E13" s="47"/>
    </row>
    <row r="14" spans="1:5" ht="15" customHeight="1" thickBot="1">
      <c r="A14" s="157" t="s">
        <v>136</v>
      </c>
      <c r="B14" s="158" t="s">
        <v>185</v>
      </c>
      <c r="C14" s="158" t="s">
        <v>220</v>
      </c>
      <c r="D14" s="158" t="s">
        <v>414</v>
      </c>
      <c r="E14" s="159" t="s">
        <v>50</v>
      </c>
    </row>
    <row r="15" spans="1:5" ht="12.75">
      <c r="A15" s="160" t="s">
        <v>140</v>
      </c>
      <c r="B15" s="80"/>
      <c r="C15" s="80"/>
      <c r="D15" s="80"/>
      <c r="E15" s="161">
        <f aca="true" t="shared" si="1" ref="E15:E21">SUM(B15:D15)</f>
        <v>0</v>
      </c>
    </row>
    <row r="16" spans="1:5" ht="12.75">
      <c r="A16" s="169" t="s">
        <v>141</v>
      </c>
      <c r="B16" s="688">
        <v>118984</v>
      </c>
      <c r="C16" s="82"/>
      <c r="D16" s="82"/>
      <c r="E16" s="689">
        <f t="shared" si="1"/>
        <v>118984</v>
      </c>
    </row>
    <row r="17" spans="1:5" ht="12.75">
      <c r="A17" s="164" t="s">
        <v>142</v>
      </c>
      <c r="B17" s="82">
        <v>8034</v>
      </c>
      <c r="C17" s="82"/>
      <c r="D17" s="82"/>
      <c r="E17" s="165">
        <f t="shared" si="1"/>
        <v>8034</v>
      </c>
    </row>
    <row r="18" spans="1:5" ht="12.75">
      <c r="A18" s="164" t="s">
        <v>143</v>
      </c>
      <c r="B18" s="82"/>
      <c r="C18" s="82"/>
      <c r="D18" s="82"/>
      <c r="E18" s="165">
        <f t="shared" si="1"/>
        <v>0</v>
      </c>
    </row>
    <row r="19" spans="1:5" ht="12.75">
      <c r="A19" s="85"/>
      <c r="B19" s="82"/>
      <c r="C19" s="82"/>
      <c r="D19" s="82"/>
      <c r="E19" s="165">
        <f t="shared" si="1"/>
        <v>0</v>
      </c>
    </row>
    <row r="20" spans="1:5" ht="12.75">
      <c r="A20" s="85"/>
      <c r="B20" s="82"/>
      <c r="C20" s="82"/>
      <c r="D20" s="82"/>
      <c r="E20" s="165">
        <f t="shared" si="1"/>
        <v>0</v>
      </c>
    </row>
    <row r="21" spans="1:5" ht="13.5" thickBot="1">
      <c r="A21" s="83"/>
      <c r="B21" s="84"/>
      <c r="C21" s="84"/>
      <c r="D21" s="84"/>
      <c r="E21" s="165">
        <f t="shared" si="1"/>
        <v>0</v>
      </c>
    </row>
    <row r="22" spans="1:5" ht="13.5" thickBot="1">
      <c r="A22" s="166" t="s">
        <v>52</v>
      </c>
      <c r="B22" s="167">
        <f>SUM(B15:B21)</f>
        <v>127018</v>
      </c>
      <c r="C22" s="167">
        <f>SUM(C15:C21)</f>
        <v>0</v>
      </c>
      <c r="D22" s="167">
        <f>SUM(D15:D21)</f>
        <v>0</v>
      </c>
      <c r="E22" s="168">
        <f>SUM(E15:E21)</f>
        <v>127018</v>
      </c>
    </row>
    <row r="23" spans="1:5" ht="12.75">
      <c r="A23" s="155"/>
      <c r="B23" s="155"/>
      <c r="C23" s="155"/>
      <c r="D23" s="155"/>
      <c r="E23" s="155"/>
    </row>
    <row r="24" spans="1:5" ht="39" customHeight="1">
      <c r="A24" s="156" t="s">
        <v>138</v>
      </c>
      <c r="B24" s="824" t="s">
        <v>495</v>
      </c>
      <c r="C24" s="824"/>
      <c r="D24" s="824"/>
      <c r="E24" s="824"/>
    </row>
    <row r="25" spans="1:5" ht="14.25" thickBot="1">
      <c r="A25" s="155"/>
      <c r="B25" s="155"/>
      <c r="C25" s="155"/>
      <c r="D25" s="825" t="s">
        <v>131</v>
      </c>
      <c r="E25" s="825"/>
    </row>
    <row r="26" spans="1:5" ht="13.5" thickBot="1">
      <c r="A26" s="157" t="s">
        <v>130</v>
      </c>
      <c r="B26" s="158" t="s">
        <v>185</v>
      </c>
      <c r="C26" s="158" t="s">
        <v>220</v>
      </c>
      <c r="D26" s="158" t="s">
        <v>414</v>
      </c>
      <c r="E26" s="159" t="s">
        <v>50</v>
      </c>
    </row>
    <row r="27" spans="1:5" ht="12.75">
      <c r="A27" s="160" t="s">
        <v>132</v>
      </c>
      <c r="B27" s="80">
        <v>820</v>
      </c>
      <c r="C27" s="80"/>
      <c r="D27" s="80"/>
      <c r="E27" s="161">
        <f aca="true" t="shared" si="2" ref="E27:E33">SUM(B27:D27)</f>
        <v>820</v>
      </c>
    </row>
    <row r="28" spans="1:5" ht="12.75">
      <c r="A28" s="162" t="s">
        <v>144</v>
      </c>
      <c r="B28" s="81"/>
      <c r="C28" s="81"/>
      <c r="D28" s="81"/>
      <c r="E28" s="163">
        <f t="shared" si="2"/>
        <v>0</v>
      </c>
    </row>
    <row r="29" spans="1:5" ht="12.75">
      <c r="A29" s="164" t="s">
        <v>133</v>
      </c>
      <c r="B29" s="82">
        <v>15571</v>
      </c>
      <c r="C29" s="82"/>
      <c r="D29" s="82"/>
      <c r="E29" s="165">
        <f t="shared" si="2"/>
        <v>15571</v>
      </c>
    </row>
    <row r="30" spans="1:5" ht="12.75">
      <c r="A30" s="164" t="s">
        <v>145</v>
      </c>
      <c r="B30" s="82"/>
      <c r="C30" s="82"/>
      <c r="D30" s="82"/>
      <c r="E30" s="165">
        <f t="shared" si="2"/>
        <v>0</v>
      </c>
    </row>
    <row r="31" spans="1:5" ht="12.75">
      <c r="A31" s="164" t="s">
        <v>134</v>
      </c>
      <c r="B31" s="82"/>
      <c r="C31" s="82"/>
      <c r="D31" s="82"/>
      <c r="E31" s="165">
        <f t="shared" si="2"/>
        <v>0</v>
      </c>
    </row>
    <row r="32" spans="1:5" ht="12.75">
      <c r="A32" s="164" t="s">
        <v>135</v>
      </c>
      <c r="B32" s="82"/>
      <c r="C32" s="82"/>
      <c r="D32" s="82"/>
      <c r="E32" s="165">
        <f t="shared" si="2"/>
        <v>0</v>
      </c>
    </row>
    <row r="33" spans="1:5" ht="13.5" thickBot="1">
      <c r="A33" s="83"/>
      <c r="B33" s="84"/>
      <c r="C33" s="84"/>
      <c r="D33" s="84"/>
      <c r="E33" s="165">
        <f t="shared" si="2"/>
        <v>0</v>
      </c>
    </row>
    <row r="34" spans="1:5" ht="13.5" thickBot="1">
      <c r="A34" s="166" t="s">
        <v>137</v>
      </c>
      <c r="B34" s="167">
        <f>B27+SUM(B29:B33)</f>
        <v>16391</v>
      </c>
      <c r="C34" s="167">
        <f>C27+SUM(C29:C33)</f>
        <v>0</v>
      </c>
      <c r="D34" s="167">
        <f>D27+SUM(D29:D33)</f>
        <v>0</v>
      </c>
      <c r="E34" s="168">
        <f>E27+SUM(E29:E33)</f>
        <v>16391</v>
      </c>
    </row>
    <row r="35" spans="1:5" ht="13.5" thickBot="1">
      <c r="A35" s="47"/>
      <c r="B35" s="47"/>
      <c r="C35" s="47"/>
      <c r="D35" s="47"/>
      <c r="E35" s="47"/>
    </row>
    <row r="36" spans="1:5" ht="13.5" thickBot="1">
      <c r="A36" s="157" t="s">
        <v>136</v>
      </c>
      <c r="B36" s="158" t="s">
        <v>185</v>
      </c>
      <c r="C36" s="158" t="s">
        <v>220</v>
      </c>
      <c r="D36" s="158" t="s">
        <v>414</v>
      </c>
      <c r="E36" s="159" t="s">
        <v>50</v>
      </c>
    </row>
    <row r="37" spans="1:5" ht="12.75">
      <c r="A37" s="160" t="s">
        <v>140</v>
      </c>
      <c r="B37" s="80"/>
      <c r="C37" s="80"/>
      <c r="D37" s="80"/>
      <c r="E37" s="161">
        <f aca="true" t="shared" si="3" ref="E37:E43">SUM(B37:D37)</f>
        <v>0</v>
      </c>
    </row>
    <row r="38" spans="1:5" ht="12.75">
      <c r="A38" s="169" t="s">
        <v>141</v>
      </c>
      <c r="B38" s="82">
        <v>15706</v>
      </c>
      <c r="C38" s="82"/>
      <c r="D38" s="82"/>
      <c r="E38" s="165">
        <f t="shared" si="3"/>
        <v>15706</v>
      </c>
    </row>
    <row r="39" spans="1:5" ht="12.75">
      <c r="A39" s="164" t="s">
        <v>142</v>
      </c>
      <c r="B39" s="82">
        <v>685</v>
      </c>
      <c r="C39" s="82"/>
      <c r="D39" s="82"/>
      <c r="E39" s="165">
        <f t="shared" si="3"/>
        <v>685</v>
      </c>
    </row>
    <row r="40" spans="1:5" ht="12.75">
      <c r="A40" s="164" t="s">
        <v>143</v>
      </c>
      <c r="B40" s="82"/>
      <c r="C40" s="82"/>
      <c r="D40" s="82"/>
      <c r="E40" s="165">
        <f t="shared" si="3"/>
        <v>0</v>
      </c>
    </row>
    <row r="41" spans="1:5" ht="12.75">
      <c r="A41" s="85"/>
      <c r="B41" s="82"/>
      <c r="C41" s="82"/>
      <c r="D41" s="82"/>
      <c r="E41" s="165">
        <f t="shared" si="3"/>
        <v>0</v>
      </c>
    </row>
    <row r="42" spans="1:5" ht="12.75">
      <c r="A42" s="85"/>
      <c r="B42" s="82"/>
      <c r="C42" s="82"/>
      <c r="D42" s="82"/>
      <c r="E42" s="165">
        <f t="shared" si="3"/>
        <v>0</v>
      </c>
    </row>
    <row r="43" spans="1:5" ht="13.5" thickBot="1">
      <c r="A43" s="83"/>
      <c r="B43" s="84"/>
      <c r="C43" s="84"/>
      <c r="D43" s="84"/>
      <c r="E43" s="165">
        <f t="shared" si="3"/>
        <v>0</v>
      </c>
    </row>
    <row r="44" spans="1:5" ht="13.5" thickBot="1">
      <c r="A44" s="166" t="s">
        <v>52</v>
      </c>
      <c r="B44" s="167">
        <f>SUM(B37:B43)</f>
        <v>16391</v>
      </c>
      <c r="C44" s="167">
        <f>SUM(C37:C43)</f>
        <v>0</v>
      </c>
      <c r="D44" s="167">
        <f>SUM(D37:D43)</f>
        <v>0</v>
      </c>
      <c r="E44" s="168">
        <f>SUM(E37:E43)</f>
        <v>16391</v>
      </c>
    </row>
    <row r="45" spans="1:5" ht="12.75">
      <c r="A45" s="155"/>
      <c r="B45" s="155"/>
      <c r="C45" s="155"/>
      <c r="D45" s="155"/>
      <c r="E45" s="155"/>
    </row>
    <row r="46" spans="1:5" ht="15.75">
      <c r="A46" s="826"/>
      <c r="B46" s="826"/>
      <c r="C46" s="826"/>
      <c r="D46" s="826"/>
      <c r="E46" s="826"/>
    </row>
    <row r="47" spans="1:5" ht="12.75">
      <c r="A47" s="155"/>
      <c r="B47" s="155"/>
      <c r="C47" s="155"/>
      <c r="D47" s="155"/>
      <c r="E47" s="155"/>
    </row>
    <row r="48" spans="1:8" ht="12.75">
      <c r="A48" s="828"/>
      <c r="B48" s="828"/>
      <c r="C48" s="828"/>
      <c r="D48" s="828"/>
      <c r="E48" s="828"/>
      <c r="H48" s="46"/>
    </row>
    <row r="49" spans="1:5" ht="12.75">
      <c r="A49" s="829"/>
      <c r="B49" s="829"/>
      <c r="C49" s="829"/>
      <c r="D49" s="831"/>
      <c r="E49" s="831"/>
    </row>
    <row r="50" spans="1:5" ht="12.75">
      <c r="A50" s="829"/>
      <c r="B50" s="829"/>
      <c r="C50" s="829"/>
      <c r="D50" s="831"/>
      <c r="E50" s="831"/>
    </row>
    <row r="51" spans="1:5" ht="12.75">
      <c r="A51" s="830"/>
      <c r="B51" s="830"/>
      <c r="C51" s="830"/>
      <c r="D51" s="827"/>
      <c r="E51" s="827"/>
    </row>
    <row r="53" spans="1:5" ht="57.75" customHeight="1">
      <c r="A53" s="156" t="s">
        <v>138</v>
      </c>
      <c r="B53" s="824" t="s">
        <v>719</v>
      </c>
      <c r="C53" s="824"/>
      <c r="D53" s="824"/>
      <c r="E53" s="824"/>
    </row>
    <row r="54" spans="1:5" ht="14.25" thickBot="1">
      <c r="A54" s="155"/>
      <c r="B54" s="155"/>
      <c r="C54" s="155"/>
      <c r="D54" s="825" t="s">
        <v>131</v>
      </c>
      <c r="E54" s="825"/>
    </row>
    <row r="55" spans="1:5" ht="13.5" thickBot="1">
      <c r="A55" s="157" t="s">
        <v>130</v>
      </c>
      <c r="B55" s="158" t="s">
        <v>722</v>
      </c>
      <c r="C55" s="158" t="s">
        <v>185</v>
      </c>
      <c r="D55" s="158" t="s">
        <v>220</v>
      </c>
      <c r="E55" s="159" t="s">
        <v>50</v>
      </c>
    </row>
    <row r="56" spans="1:5" ht="12.75">
      <c r="A56" s="160" t="s">
        <v>132</v>
      </c>
      <c r="B56" s="685"/>
      <c r="C56" s="80"/>
      <c r="D56" s="80"/>
      <c r="E56" s="686">
        <f aca="true" t="shared" si="4" ref="E56:E62">SUM(B56:D56)</f>
        <v>0</v>
      </c>
    </row>
    <row r="57" spans="1:5" ht="12.75">
      <c r="A57" s="162" t="s">
        <v>144</v>
      </c>
      <c r="B57" s="81"/>
      <c r="C57" s="81"/>
      <c r="D57" s="81"/>
      <c r="E57" s="163">
        <f t="shared" si="4"/>
        <v>0</v>
      </c>
    </row>
    <row r="58" spans="1:5" ht="12.75">
      <c r="A58" s="164" t="s">
        <v>133</v>
      </c>
      <c r="C58" s="688">
        <v>56253</v>
      </c>
      <c r="D58" s="688">
        <v>324193</v>
      </c>
      <c r="E58" s="689">
        <f>SUM(C58:D58)</f>
        <v>380446</v>
      </c>
    </row>
    <row r="59" spans="1:5" ht="12.75">
      <c r="A59" s="164" t="s">
        <v>145</v>
      </c>
      <c r="B59" s="82"/>
      <c r="C59" s="82"/>
      <c r="D59" s="82"/>
      <c r="E59" s="165">
        <f t="shared" si="4"/>
        <v>0</v>
      </c>
    </row>
    <row r="60" spans="1:5" ht="12.75">
      <c r="A60" s="164" t="s">
        <v>134</v>
      </c>
      <c r="B60" s="82"/>
      <c r="C60" s="82"/>
      <c r="D60" s="82"/>
      <c r="E60" s="165">
        <f t="shared" si="4"/>
        <v>0</v>
      </c>
    </row>
    <row r="61" spans="1:5" ht="12.75">
      <c r="A61" s="164" t="s">
        <v>135</v>
      </c>
      <c r="B61" s="82"/>
      <c r="C61" s="82"/>
      <c r="D61" s="82"/>
      <c r="E61" s="165">
        <f t="shared" si="4"/>
        <v>0</v>
      </c>
    </row>
    <row r="62" spans="1:5" ht="13.5" thickBot="1">
      <c r="A62" s="83"/>
      <c r="B62" s="84"/>
      <c r="C62" s="84"/>
      <c r="D62" s="84"/>
      <c r="E62" s="165">
        <f t="shared" si="4"/>
        <v>0</v>
      </c>
    </row>
    <row r="63" spans="1:5" ht="13.5" thickBot="1">
      <c r="A63" s="166" t="s">
        <v>137</v>
      </c>
      <c r="B63" s="776">
        <f>B56+SUM(B58:B62)</f>
        <v>0</v>
      </c>
      <c r="C63" s="776">
        <f>C56+SUM(C58:C62)</f>
        <v>56253</v>
      </c>
      <c r="D63" s="776">
        <f>D56+SUM(D58:D62)</f>
        <v>324193</v>
      </c>
      <c r="E63" s="777">
        <f>E56+SUM(E58:E62)</f>
        <v>380446</v>
      </c>
    </row>
    <row r="64" spans="1:5" ht="13.5" thickBot="1">
      <c r="A64" s="47"/>
      <c r="B64" s="47"/>
      <c r="C64" s="47"/>
      <c r="D64" s="47"/>
      <c r="E64" s="47"/>
    </row>
    <row r="65" spans="1:5" ht="13.5" thickBot="1">
      <c r="A65" s="157" t="s">
        <v>136</v>
      </c>
      <c r="B65" s="158" t="s">
        <v>722</v>
      </c>
      <c r="C65" s="158" t="s">
        <v>185</v>
      </c>
      <c r="D65" s="158" t="s">
        <v>220</v>
      </c>
      <c r="E65" s="159" t="s">
        <v>50</v>
      </c>
    </row>
    <row r="66" spans="1:5" ht="12.75">
      <c r="A66" s="160" t="s">
        <v>140</v>
      </c>
      <c r="B66" s="80"/>
      <c r="C66" s="80"/>
      <c r="D66" s="80"/>
      <c r="E66" s="161">
        <f aca="true" t="shared" si="5" ref="E66:E72">SUM(B66:D66)</f>
        <v>0</v>
      </c>
    </row>
    <row r="67" spans="1:5" ht="12.75">
      <c r="A67" s="169" t="s">
        <v>141</v>
      </c>
      <c r="C67" s="688">
        <v>42004</v>
      </c>
      <c r="D67" s="688">
        <v>281960</v>
      </c>
      <c r="E67" s="689">
        <f>SUM(C67:D67)</f>
        <v>323964</v>
      </c>
    </row>
    <row r="68" spans="1:5" ht="12.75">
      <c r="A68" s="164" t="s">
        <v>142</v>
      </c>
      <c r="B68" s="780">
        <v>8225</v>
      </c>
      <c r="C68" s="688">
        <v>14249</v>
      </c>
      <c r="D68" s="688">
        <v>30687</v>
      </c>
      <c r="E68" s="689">
        <f>SUM(B68:D68)</f>
        <v>53161</v>
      </c>
    </row>
    <row r="69" spans="1:5" ht="12.75">
      <c r="A69" s="164" t="s">
        <v>143</v>
      </c>
      <c r="B69" s="779"/>
      <c r="C69" s="688"/>
      <c r="D69" s="688"/>
      <c r="E69" s="689">
        <f>SUM(C69:D69)</f>
        <v>0</v>
      </c>
    </row>
    <row r="70" spans="1:5" ht="12.75">
      <c r="A70" s="85" t="s">
        <v>654</v>
      </c>
      <c r="C70" s="688"/>
      <c r="D70" s="688">
        <v>3321</v>
      </c>
      <c r="E70" s="689">
        <f>SUM(C70:D70)</f>
        <v>3321</v>
      </c>
    </row>
    <row r="71" spans="1:5" ht="12.75">
      <c r="A71" s="85"/>
      <c r="B71" s="688"/>
      <c r="C71" s="688"/>
      <c r="D71" s="688"/>
      <c r="E71" s="689">
        <f t="shared" si="5"/>
        <v>0</v>
      </c>
    </row>
    <row r="72" spans="1:5" ht="13.5" thickBot="1">
      <c r="A72" s="83"/>
      <c r="B72" s="778"/>
      <c r="C72" s="778"/>
      <c r="D72" s="778"/>
      <c r="E72" s="689">
        <f t="shared" si="5"/>
        <v>0</v>
      </c>
    </row>
    <row r="73" spans="1:5" ht="13.5" thickBot="1">
      <c r="A73" s="166" t="s">
        <v>52</v>
      </c>
      <c r="B73" s="776">
        <f>SUM(B66:B72)</f>
        <v>8225</v>
      </c>
      <c r="C73" s="776">
        <f>SUM(C66:C72)</f>
        <v>56253</v>
      </c>
      <c r="D73" s="776">
        <f>SUM(D66:D72)</f>
        <v>315968</v>
      </c>
      <c r="E73" s="777">
        <f>SUM(E66:E72)</f>
        <v>380446</v>
      </c>
    </row>
  </sheetData>
  <sheetProtection/>
  <mergeCells count="15">
    <mergeCell ref="B53:E53"/>
    <mergeCell ref="D54:E54"/>
    <mergeCell ref="A51:C51"/>
    <mergeCell ref="D49:E49"/>
    <mergeCell ref="D50:E50"/>
    <mergeCell ref="A46:E46"/>
    <mergeCell ref="D51:E51"/>
    <mergeCell ref="D48:E48"/>
    <mergeCell ref="A48:C48"/>
    <mergeCell ref="A49:C49"/>
    <mergeCell ref="A50:C50"/>
    <mergeCell ref="B2:E2"/>
    <mergeCell ref="B24:E24"/>
    <mergeCell ref="D3:E3"/>
    <mergeCell ref="D25:E25"/>
  </mergeCells>
  <conditionalFormatting sqref="E27:E34 B34:D34 E37:E44 B44:D44 D51:E51 E5:E12 B12:D12 B22:E22 E15:E21 E56:E63 B63:D63 B73:E73 E66:E72">
    <cfRule type="cellIs" priority="1" dxfId="0" operator="equal" stopIfTrue="1">
      <formula>0</formula>
    </cfRule>
  </conditionalFormatting>
  <printOptions horizontalCentered="1"/>
  <pageMargins left="0.7874015748031497" right="0.7874015748031497" top="1.1811023622047245" bottom="0.787401574803149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10. melléklet a  30/2014. (IX.16.)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">
      <selection activeCell="C112" sqref="C112"/>
    </sheetView>
  </sheetViews>
  <sheetFormatPr defaultColWidth="9.00390625" defaultRowHeight="12.75"/>
  <cols>
    <col min="1" max="1" width="19.50390625" style="374" customWidth="1"/>
    <col min="2" max="2" width="72.00390625" style="375" customWidth="1"/>
    <col min="3" max="3" width="25.00390625" style="376" customWidth="1"/>
    <col min="4" max="16384" width="9.375" style="2" customWidth="1"/>
  </cols>
  <sheetData>
    <row r="1" spans="1:3" s="1" customFormat="1" ht="16.5" customHeight="1" thickBot="1">
      <c r="A1" s="170"/>
      <c r="B1" s="172"/>
      <c r="C1" s="195"/>
    </row>
    <row r="2" spans="1:3" s="86" customFormat="1" ht="21" customHeight="1">
      <c r="A2" s="309" t="s">
        <v>66</v>
      </c>
      <c r="B2" s="276" t="s">
        <v>675</v>
      </c>
      <c r="C2" s="278" t="s">
        <v>53</v>
      </c>
    </row>
    <row r="3" spans="1:3" s="86" customFormat="1" ht="16.5" thickBot="1">
      <c r="A3" s="173" t="s">
        <v>187</v>
      </c>
      <c r="B3" s="277" t="s">
        <v>424</v>
      </c>
      <c r="C3" s="279">
        <v>1</v>
      </c>
    </row>
    <row r="4" spans="1:3" s="87" customFormat="1" ht="15.75" customHeight="1" thickBot="1">
      <c r="A4" s="174"/>
      <c r="B4" s="174"/>
      <c r="C4" s="175" t="s">
        <v>54</v>
      </c>
    </row>
    <row r="5" spans="1:3" ht="13.5" thickBot="1">
      <c r="A5" s="310" t="s">
        <v>189</v>
      </c>
      <c r="B5" s="176" t="s">
        <v>55</v>
      </c>
      <c r="C5" s="280" t="s">
        <v>56</v>
      </c>
    </row>
    <row r="6" spans="1:3" s="66" customFormat="1" ht="12.75" customHeight="1" thickBot="1">
      <c r="A6" s="145">
        <v>1</v>
      </c>
      <c r="B6" s="146">
        <v>2</v>
      </c>
      <c r="C6" s="147">
        <v>3</v>
      </c>
    </row>
    <row r="7" spans="1:3" s="66" customFormat="1" ht="15.75" customHeight="1" thickBot="1">
      <c r="A7" s="178"/>
      <c r="B7" s="179" t="s">
        <v>57</v>
      </c>
      <c r="C7" s="281"/>
    </row>
    <row r="8" spans="1:3" s="66" customFormat="1" ht="12" customHeight="1" thickBot="1">
      <c r="A8" s="36" t="s">
        <v>17</v>
      </c>
      <c r="B8" s="20" t="s">
        <v>226</v>
      </c>
      <c r="C8" s="219">
        <f>+C9+C10+C11+C12+C13+C14</f>
        <v>1055097</v>
      </c>
    </row>
    <row r="9" spans="1:3" s="88" customFormat="1" ht="12" customHeight="1">
      <c r="A9" s="337" t="s">
        <v>102</v>
      </c>
      <c r="B9" s="319" t="s">
        <v>227</v>
      </c>
      <c r="C9" s="221">
        <v>253915</v>
      </c>
    </row>
    <row r="10" spans="1:3" s="89" customFormat="1" ht="12" customHeight="1">
      <c r="A10" s="338" t="s">
        <v>103</v>
      </c>
      <c r="B10" s="320" t="s">
        <v>228</v>
      </c>
      <c r="C10" s="223">
        <v>190125</v>
      </c>
    </row>
    <row r="11" spans="1:3" s="89" customFormat="1" ht="12" customHeight="1">
      <c r="A11" s="338" t="s">
        <v>104</v>
      </c>
      <c r="B11" s="320" t="s">
        <v>229</v>
      </c>
      <c r="C11" s="678">
        <v>527845</v>
      </c>
    </row>
    <row r="12" spans="1:3" s="89" customFormat="1" ht="12" customHeight="1">
      <c r="A12" s="338" t="s">
        <v>105</v>
      </c>
      <c r="B12" s="320" t="s">
        <v>230</v>
      </c>
      <c r="C12" s="223">
        <v>23953</v>
      </c>
    </row>
    <row r="13" spans="1:3" s="89" customFormat="1" ht="12" customHeight="1">
      <c r="A13" s="338" t="s">
        <v>146</v>
      </c>
      <c r="B13" s="320" t="s">
        <v>231</v>
      </c>
      <c r="C13" s="784">
        <v>22298</v>
      </c>
    </row>
    <row r="14" spans="1:3" s="88" customFormat="1" ht="12" customHeight="1" thickBot="1">
      <c r="A14" s="339" t="s">
        <v>106</v>
      </c>
      <c r="B14" s="321" t="s">
        <v>232</v>
      </c>
      <c r="C14" s="785">
        <v>36961</v>
      </c>
    </row>
    <row r="15" spans="1:3" s="88" customFormat="1" ht="12" customHeight="1" thickBot="1">
      <c r="A15" s="36" t="s">
        <v>18</v>
      </c>
      <c r="B15" s="214" t="s">
        <v>233</v>
      </c>
      <c r="C15" s="219">
        <f>+C16+C17+C18+C19+C20</f>
        <v>340875</v>
      </c>
    </row>
    <row r="16" spans="1:3" s="88" customFormat="1" ht="12" customHeight="1">
      <c r="A16" s="337" t="s">
        <v>108</v>
      </c>
      <c r="B16" s="319" t="s">
        <v>234</v>
      </c>
      <c r="C16" s="221"/>
    </row>
    <row r="17" spans="1:3" s="88" customFormat="1" ht="12" customHeight="1">
      <c r="A17" s="338" t="s">
        <v>109</v>
      </c>
      <c r="B17" s="320" t="s">
        <v>235</v>
      </c>
      <c r="C17" s="220"/>
    </row>
    <row r="18" spans="1:3" s="88" customFormat="1" ht="12" customHeight="1">
      <c r="A18" s="338" t="s">
        <v>110</v>
      </c>
      <c r="B18" s="320" t="s">
        <v>454</v>
      </c>
      <c r="C18" s="678"/>
    </row>
    <row r="19" spans="1:3" s="88" customFormat="1" ht="12" customHeight="1">
      <c r="A19" s="338" t="s">
        <v>111</v>
      </c>
      <c r="B19" s="320" t="s">
        <v>455</v>
      </c>
      <c r="C19" s="220"/>
    </row>
    <row r="20" spans="1:3" s="88" customFormat="1" ht="12" customHeight="1">
      <c r="A20" s="338" t="s">
        <v>112</v>
      </c>
      <c r="B20" s="320" t="s">
        <v>236</v>
      </c>
      <c r="C20" s="223">
        <v>340875</v>
      </c>
    </row>
    <row r="21" spans="1:3" s="89" customFormat="1" ht="12" customHeight="1" thickBot="1">
      <c r="A21" s="339" t="s">
        <v>121</v>
      </c>
      <c r="B21" s="321" t="s">
        <v>237</v>
      </c>
      <c r="C21" s="222"/>
    </row>
    <row r="22" spans="1:3" s="89" customFormat="1" ht="12" customHeight="1" thickBot="1">
      <c r="A22" s="36" t="s">
        <v>19</v>
      </c>
      <c r="B22" s="20" t="s">
        <v>238</v>
      </c>
      <c r="C22" s="219">
        <f>+C23+C24+C25+C26+C27</f>
        <v>272711</v>
      </c>
    </row>
    <row r="23" spans="1:3" s="89" customFormat="1" ht="12" customHeight="1">
      <c r="A23" s="337" t="s">
        <v>91</v>
      </c>
      <c r="B23" s="319" t="s">
        <v>239</v>
      </c>
      <c r="C23" s="681">
        <v>266328</v>
      </c>
    </row>
    <row r="24" spans="1:3" s="88" customFormat="1" ht="12" customHeight="1">
      <c r="A24" s="338" t="s">
        <v>92</v>
      </c>
      <c r="B24" s="320" t="s">
        <v>240</v>
      </c>
      <c r="C24" s="220"/>
    </row>
    <row r="25" spans="1:3" s="89" customFormat="1" ht="12" customHeight="1">
      <c r="A25" s="338" t="s">
        <v>93</v>
      </c>
      <c r="B25" s="320" t="s">
        <v>456</v>
      </c>
      <c r="C25" s="220"/>
    </row>
    <row r="26" spans="1:3" s="89" customFormat="1" ht="12" customHeight="1">
      <c r="A26" s="338" t="s">
        <v>94</v>
      </c>
      <c r="B26" s="320" t="s">
        <v>457</v>
      </c>
      <c r="C26" s="220"/>
    </row>
    <row r="27" spans="1:3" s="89" customFormat="1" ht="12" customHeight="1">
      <c r="A27" s="338" t="s">
        <v>158</v>
      </c>
      <c r="B27" s="320" t="s">
        <v>241</v>
      </c>
      <c r="C27" s="223">
        <v>6383</v>
      </c>
    </row>
    <row r="28" spans="1:3" s="89" customFormat="1" ht="12" customHeight="1" thickBot="1">
      <c r="A28" s="339" t="s">
        <v>159</v>
      </c>
      <c r="B28" s="321" t="s">
        <v>242</v>
      </c>
      <c r="C28" s="222"/>
    </row>
    <row r="29" spans="1:3" s="89" customFormat="1" ht="12" customHeight="1" thickBot="1">
      <c r="A29" s="36" t="s">
        <v>160</v>
      </c>
      <c r="B29" s="20" t="s">
        <v>243</v>
      </c>
      <c r="C29" s="224">
        <f>+C30+C33+C34+C35</f>
        <v>331983</v>
      </c>
    </row>
    <row r="30" spans="1:3" s="89" customFormat="1" ht="12" customHeight="1">
      <c r="A30" s="337" t="s">
        <v>244</v>
      </c>
      <c r="B30" s="319" t="s">
        <v>250</v>
      </c>
      <c r="C30" s="314">
        <f>+C31+C32</f>
        <v>296476</v>
      </c>
    </row>
    <row r="31" spans="1:3" s="89" customFormat="1" ht="12" customHeight="1">
      <c r="A31" s="338" t="s">
        <v>245</v>
      </c>
      <c r="B31" s="320" t="s">
        <v>251</v>
      </c>
      <c r="C31" s="223">
        <v>101900</v>
      </c>
    </row>
    <row r="32" spans="1:3" s="89" customFormat="1" ht="12" customHeight="1">
      <c r="A32" s="338" t="s">
        <v>246</v>
      </c>
      <c r="B32" s="320" t="s">
        <v>252</v>
      </c>
      <c r="C32" s="220">
        <v>194576</v>
      </c>
    </row>
    <row r="33" spans="1:3" s="89" customFormat="1" ht="12" customHeight="1">
      <c r="A33" s="338" t="s">
        <v>247</v>
      </c>
      <c r="B33" s="320" t="s">
        <v>253</v>
      </c>
      <c r="C33" s="220">
        <v>25507</v>
      </c>
    </row>
    <row r="34" spans="1:3" s="89" customFormat="1" ht="12" customHeight="1">
      <c r="A34" s="338" t="s">
        <v>248</v>
      </c>
      <c r="B34" s="320" t="s">
        <v>254</v>
      </c>
      <c r="C34" s="220">
        <v>3500</v>
      </c>
    </row>
    <row r="35" spans="1:3" s="89" customFormat="1" ht="12" customHeight="1" thickBot="1">
      <c r="A35" s="339" t="s">
        <v>249</v>
      </c>
      <c r="B35" s="321" t="s">
        <v>255</v>
      </c>
      <c r="C35" s="222">
        <v>6500</v>
      </c>
    </row>
    <row r="36" spans="1:3" s="89" customFormat="1" ht="12" customHeight="1" thickBot="1">
      <c r="A36" s="36" t="s">
        <v>21</v>
      </c>
      <c r="B36" s="20" t="s">
        <v>256</v>
      </c>
      <c r="C36" s="219">
        <f>SUM(C37:C46)</f>
        <v>32555</v>
      </c>
    </row>
    <row r="37" spans="1:3" s="89" customFormat="1" ht="12" customHeight="1">
      <c r="A37" s="337" t="s">
        <v>95</v>
      </c>
      <c r="B37" s="319" t="s">
        <v>259</v>
      </c>
      <c r="C37" s="221"/>
    </row>
    <row r="38" spans="1:3" s="89" customFormat="1" ht="12" customHeight="1">
      <c r="A38" s="338" t="s">
        <v>96</v>
      </c>
      <c r="B38" s="320" t="s">
        <v>260</v>
      </c>
      <c r="C38" s="220"/>
    </row>
    <row r="39" spans="1:3" s="89" customFormat="1" ht="12" customHeight="1">
      <c r="A39" s="338" t="s">
        <v>97</v>
      </c>
      <c r="B39" s="320" t="s">
        <v>261</v>
      </c>
      <c r="C39" s="220">
        <v>653</v>
      </c>
    </row>
    <row r="40" spans="1:3" s="89" customFormat="1" ht="12" customHeight="1">
      <c r="A40" s="338" t="s">
        <v>162</v>
      </c>
      <c r="B40" s="320" t="s">
        <v>262</v>
      </c>
      <c r="C40" s="678">
        <v>25864</v>
      </c>
    </row>
    <row r="41" spans="1:3" s="89" customFormat="1" ht="12" customHeight="1">
      <c r="A41" s="338" t="s">
        <v>163</v>
      </c>
      <c r="B41" s="320" t="s">
        <v>263</v>
      </c>
      <c r="C41" s="220"/>
    </row>
    <row r="42" spans="1:3" s="89" customFormat="1" ht="12" customHeight="1">
      <c r="A42" s="338" t="s">
        <v>164</v>
      </c>
      <c r="B42" s="320" t="s">
        <v>264</v>
      </c>
      <c r="C42" s="678">
        <v>4538</v>
      </c>
    </row>
    <row r="43" spans="1:3" s="89" customFormat="1" ht="12" customHeight="1">
      <c r="A43" s="338" t="s">
        <v>165</v>
      </c>
      <c r="B43" s="320" t="s">
        <v>265</v>
      </c>
      <c r="C43" s="220"/>
    </row>
    <row r="44" spans="1:3" s="89" customFormat="1" ht="12" customHeight="1">
      <c r="A44" s="338" t="s">
        <v>166</v>
      </c>
      <c r="B44" s="320" t="s">
        <v>266</v>
      </c>
      <c r="C44" s="223">
        <v>600</v>
      </c>
    </row>
    <row r="45" spans="1:3" s="89" customFormat="1" ht="12" customHeight="1">
      <c r="A45" s="338" t="s">
        <v>257</v>
      </c>
      <c r="B45" s="320" t="s">
        <v>267</v>
      </c>
      <c r="C45" s="223"/>
    </row>
    <row r="46" spans="1:3" s="89" customFormat="1" ht="12" customHeight="1" thickBot="1">
      <c r="A46" s="339" t="s">
        <v>258</v>
      </c>
      <c r="B46" s="321" t="s">
        <v>268</v>
      </c>
      <c r="C46" s="679">
        <v>900</v>
      </c>
    </row>
    <row r="47" spans="1:3" s="89" customFormat="1" ht="12" customHeight="1" thickBot="1">
      <c r="A47" s="36" t="s">
        <v>22</v>
      </c>
      <c r="B47" s="20" t="s">
        <v>269</v>
      </c>
      <c r="C47" s="219">
        <f>SUM(C48:C52)</f>
        <v>25258</v>
      </c>
    </row>
    <row r="48" spans="1:3" s="89" customFormat="1" ht="12" customHeight="1">
      <c r="A48" s="337" t="s">
        <v>98</v>
      </c>
      <c r="B48" s="319" t="s">
        <v>273</v>
      </c>
      <c r="C48" s="363"/>
    </row>
    <row r="49" spans="1:3" s="89" customFormat="1" ht="12" customHeight="1">
      <c r="A49" s="338" t="s">
        <v>99</v>
      </c>
      <c r="B49" s="320" t="s">
        <v>274</v>
      </c>
      <c r="C49" s="678">
        <v>24558</v>
      </c>
    </row>
    <row r="50" spans="1:3" s="89" customFormat="1" ht="12" customHeight="1">
      <c r="A50" s="338" t="s">
        <v>270</v>
      </c>
      <c r="B50" s="320" t="s">
        <v>275</v>
      </c>
      <c r="C50" s="223">
        <v>700</v>
      </c>
    </row>
    <row r="51" spans="1:3" s="89" customFormat="1" ht="12" customHeight="1">
      <c r="A51" s="338" t="s">
        <v>271</v>
      </c>
      <c r="B51" s="320" t="s">
        <v>276</v>
      </c>
      <c r="C51" s="223"/>
    </row>
    <row r="52" spans="1:3" s="89" customFormat="1" ht="12" customHeight="1" thickBot="1">
      <c r="A52" s="339" t="s">
        <v>272</v>
      </c>
      <c r="B52" s="321" t="s">
        <v>277</v>
      </c>
      <c r="C52" s="308"/>
    </row>
    <row r="53" spans="1:3" s="89" customFormat="1" ht="12" customHeight="1" thickBot="1">
      <c r="A53" s="36" t="s">
        <v>167</v>
      </c>
      <c r="B53" s="20" t="s">
        <v>278</v>
      </c>
      <c r="C53" s="219">
        <f>SUM(C54:C56)</f>
        <v>96161</v>
      </c>
    </row>
    <row r="54" spans="1:3" s="89" customFormat="1" ht="12" customHeight="1">
      <c r="A54" s="337" t="s">
        <v>100</v>
      </c>
      <c r="B54" s="319" t="s">
        <v>279</v>
      </c>
      <c r="C54" s="221"/>
    </row>
    <row r="55" spans="1:3" s="89" customFormat="1" ht="12" customHeight="1">
      <c r="A55" s="338" t="s">
        <v>101</v>
      </c>
      <c r="B55" s="320" t="s">
        <v>458</v>
      </c>
      <c r="C55" s="223">
        <v>20000</v>
      </c>
    </row>
    <row r="56" spans="1:3" s="89" customFormat="1" ht="12" customHeight="1">
      <c r="A56" s="338" t="s">
        <v>283</v>
      </c>
      <c r="B56" s="320" t="s">
        <v>281</v>
      </c>
      <c r="C56" s="678">
        <v>76161</v>
      </c>
    </row>
    <row r="57" spans="1:3" s="89" customFormat="1" ht="12" customHeight="1" thickBot="1">
      <c r="A57" s="339" t="s">
        <v>284</v>
      </c>
      <c r="B57" s="321" t="s">
        <v>282</v>
      </c>
      <c r="C57" s="679">
        <v>48384</v>
      </c>
    </row>
    <row r="58" spans="1:3" s="89" customFormat="1" ht="12" customHeight="1" thickBot="1">
      <c r="A58" s="36" t="s">
        <v>24</v>
      </c>
      <c r="B58" s="214" t="s">
        <v>285</v>
      </c>
      <c r="C58" s="219">
        <f>SUM(C59:C61)</f>
        <v>170269</v>
      </c>
    </row>
    <row r="59" spans="1:3" s="89" customFormat="1" ht="12" customHeight="1">
      <c r="A59" s="337" t="s">
        <v>168</v>
      </c>
      <c r="B59" s="319" t="s">
        <v>287</v>
      </c>
      <c r="C59" s="223"/>
    </row>
    <row r="60" spans="1:3" s="89" customFormat="1" ht="12" customHeight="1">
      <c r="A60" s="338" t="s">
        <v>169</v>
      </c>
      <c r="B60" s="320" t="s">
        <v>459</v>
      </c>
      <c r="C60" s="223">
        <v>188</v>
      </c>
    </row>
    <row r="61" spans="1:3" s="89" customFormat="1" ht="12" customHeight="1">
      <c r="A61" s="338" t="s">
        <v>200</v>
      </c>
      <c r="B61" s="320" t="s">
        <v>288</v>
      </c>
      <c r="C61" s="678">
        <v>170081</v>
      </c>
    </row>
    <row r="62" spans="1:3" s="89" customFormat="1" ht="12" customHeight="1" thickBot="1">
      <c r="A62" s="339" t="s">
        <v>286</v>
      </c>
      <c r="B62" s="321" t="s">
        <v>289</v>
      </c>
      <c r="C62" s="678">
        <v>168800</v>
      </c>
    </row>
    <row r="63" spans="1:3" s="89" customFormat="1" ht="12" customHeight="1" thickBot="1">
      <c r="A63" s="36" t="s">
        <v>25</v>
      </c>
      <c r="B63" s="20" t="s">
        <v>290</v>
      </c>
      <c r="C63" s="224">
        <f>+C8+C15+C22+C29+C36+C47+C53+C58</f>
        <v>2324909</v>
      </c>
    </row>
    <row r="64" spans="1:3" s="89" customFormat="1" ht="12" customHeight="1" thickBot="1">
      <c r="A64" s="340" t="s">
        <v>416</v>
      </c>
      <c r="B64" s="214" t="s">
        <v>292</v>
      </c>
      <c r="C64" s="219">
        <f>SUM(C65:C67)</f>
        <v>83746</v>
      </c>
    </row>
    <row r="65" spans="1:3" s="89" customFormat="1" ht="12" customHeight="1">
      <c r="A65" s="337" t="s">
        <v>325</v>
      </c>
      <c r="B65" s="319" t="s">
        <v>293</v>
      </c>
      <c r="C65" s="678">
        <v>8746</v>
      </c>
    </row>
    <row r="66" spans="1:3" s="89" customFormat="1" ht="12" customHeight="1">
      <c r="A66" s="338" t="s">
        <v>334</v>
      </c>
      <c r="B66" s="320" t="s">
        <v>294</v>
      </c>
      <c r="C66" s="223">
        <v>75000</v>
      </c>
    </row>
    <row r="67" spans="1:3" s="89" customFormat="1" ht="12" customHeight="1" thickBot="1">
      <c r="A67" s="339" t="s">
        <v>335</v>
      </c>
      <c r="B67" s="323" t="s">
        <v>295</v>
      </c>
      <c r="C67" s="223">
        <v>0</v>
      </c>
    </row>
    <row r="68" spans="1:3" s="89" customFormat="1" ht="12" customHeight="1" thickBot="1">
      <c r="A68" s="340" t="s">
        <v>296</v>
      </c>
      <c r="B68" s="214" t="s">
        <v>297</v>
      </c>
      <c r="C68" s="219">
        <f>SUM(C69:C72)</f>
        <v>0</v>
      </c>
    </row>
    <row r="69" spans="1:3" s="89" customFormat="1" ht="12" customHeight="1">
      <c r="A69" s="337" t="s">
        <v>147</v>
      </c>
      <c r="B69" s="319" t="s">
        <v>298</v>
      </c>
      <c r="C69" s="223"/>
    </row>
    <row r="70" spans="1:3" s="89" customFormat="1" ht="12" customHeight="1">
      <c r="A70" s="338" t="s">
        <v>148</v>
      </c>
      <c r="B70" s="320" t="s">
        <v>299</v>
      </c>
      <c r="C70" s="223"/>
    </row>
    <row r="71" spans="1:3" s="89" customFormat="1" ht="12" customHeight="1">
      <c r="A71" s="338" t="s">
        <v>326</v>
      </c>
      <c r="B71" s="320" t="s">
        <v>300</v>
      </c>
      <c r="C71" s="223"/>
    </row>
    <row r="72" spans="1:3" s="89" customFormat="1" ht="12" customHeight="1" thickBot="1">
      <c r="A72" s="339" t="s">
        <v>327</v>
      </c>
      <c r="B72" s="321" t="s">
        <v>301</v>
      </c>
      <c r="C72" s="223"/>
    </row>
    <row r="73" spans="1:3" s="89" customFormat="1" ht="12" customHeight="1" thickBot="1">
      <c r="A73" s="340" t="s">
        <v>302</v>
      </c>
      <c r="B73" s="214" t="s">
        <v>303</v>
      </c>
      <c r="C73" s="219">
        <f>SUM(C74:C75)</f>
        <v>228784</v>
      </c>
    </row>
    <row r="74" spans="1:3" s="89" customFormat="1" ht="12" customHeight="1">
      <c r="A74" s="337" t="s">
        <v>328</v>
      </c>
      <c r="B74" s="319" t="s">
        <v>304</v>
      </c>
      <c r="C74" s="223">
        <v>228784</v>
      </c>
    </row>
    <row r="75" spans="1:3" s="89" customFormat="1" ht="12" customHeight="1" thickBot="1">
      <c r="A75" s="339" t="s">
        <v>329</v>
      </c>
      <c r="B75" s="321" t="s">
        <v>305</v>
      </c>
      <c r="C75" s="223"/>
    </row>
    <row r="76" spans="1:3" s="88" customFormat="1" ht="12" customHeight="1" thickBot="1">
      <c r="A76" s="340" t="s">
        <v>306</v>
      </c>
      <c r="B76" s="214" t="s">
        <v>307</v>
      </c>
      <c r="C76" s="219">
        <f>SUM(C77:C79)</f>
        <v>0</v>
      </c>
    </row>
    <row r="77" spans="1:3" s="89" customFormat="1" ht="12" customHeight="1">
      <c r="A77" s="337" t="s">
        <v>330</v>
      </c>
      <c r="B77" s="319" t="s">
        <v>308</v>
      </c>
      <c r="C77" s="223"/>
    </row>
    <row r="78" spans="1:3" s="89" customFormat="1" ht="12" customHeight="1">
      <c r="A78" s="338" t="s">
        <v>331</v>
      </c>
      <c r="B78" s="320" t="s">
        <v>309</v>
      </c>
      <c r="C78" s="223"/>
    </row>
    <row r="79" spans="1:3" s="89" customFormat="1" ht="12" customHeight="1" thickBot="1">
      <c r="A79" s="339" t="s">
        <v>332</v>
      </c>
      <c r="B79" s="321" t="s">
        <v>310</v>
      </c>
      <c r="C79" s="223"/>
    </row>
    <row r="80" spans="1:3" s="89" customFormat="1" ht="12" customHeight="1" thickBot="1">
      <c r="A80" s="340" t="s">
        <v>311</v>
      </c>
      <c r="B80" s="214" t="s">
        <v>333</v>
      </c>
      <c r="C80" s="219">
        <f>SUM(C81:C84)</f>
        <v>0</v>
      </c>
    </row>
    <row r="81" spans="1:3" s="89" customFormat="1" ht="12" customHeight="1">
      <c r="A81" s="341" t="s">
        <v>312</v>
      </c>
      <c r="B81" s="319" t="s">
        <v>313</v>
      </c>
      <c r="C81" s="223"/>
    </row>
    <row r="82" spans="1:3" s="89" customFormat="1" ht="12" customHeight="1">
      <c r="A82" s="342" t="s">
        <v>314</v>
      </c>
      <c r="B82" s="320" t="s">
        <v>315</v>
      </c>
      <c r="C82" s="223"/>
    </row>
    <row r="83" spans="1:3" s="89" customFormat="1" ht="12" customHeight="1">
      <c r="A83" s="342" t="s">
        <v>316</v>
      </c>
      <c r="B83" s="320" t="s">
        <v>317</v>
      </c>
      <c r="C83" s="223"/>
    </row>
    <row r="84" spans="1:3" s="88" customFormat="1" ht="12" customHeight="1" thickBot="1">
      <c r="A84" s="343" t="s">
        <v>318</v>
      </c>
      <c r="B84" s="321" t="s">
        <v>319</v>
      </c>
      <c r="C84" s="223"/>
    </row>
    <row r="85" spans="1:3" s="88" customFormat="1" ht="12" customHeight="1" thickBot="1">
      <c r="A85" s="340" t="s">
        <v>320</v>
      </c>
      <c r="B85" s="214" t="s">
        <v>321</v>
      </c>
      <c r="C85" s="364"/>
    </row>
    <row r="86" spans="1:3" s="88" customFormat="1" ht="12" customHeight="1" thickBot="1">
      <c r="A86" s="340" t="s">
        <v>322</v>
      </c>
      <c r="B86" s="327" t="s">
        <v>323</v>
      </c>
      <c r="C86" s="224">
        <f>+C64+C68+C73+C76+C80+C85</f>
        <v>312530</v>
      </c>
    </row>
    <row r="87" spans="1:3" s="88" customFormat="1" ht="12" customHeight="1" thickBot="1">
      <c r="A87" s="344" t="s">
        <v>336</v>
      </c>
      <c r="B87" s="329" t="s">
        <v>447</v>
      </c>
      <c r="C87" s="224">
        <f>+C63+C86</f>
        <v>2637439</v>
      </c>
    </row>
    <row r="88" spans="1:3" s="89" customFormat="1" ht="15" customHeight="1">
      <c r="A88" s="184"/>
      <c r="B88" s="185"/>
      <c r="C88" s="286"/>
    </row>
    <row r="89" spans="1:3" ht="13.5" thickBot="1">
      <c r="A89" s="345"/>
      <c r="B89" s="187"/>
      <c r="C89" s="287"/>
    </row>
    <row r="90" spans="1:3" s="66" customFormat="1" ht="16.5" customHeight="1" thickBot="1">
      <c r="A90" s="188"/>
      <c r="B90" s="189" t="s">
        <v>59</v>
      </c>
      <c r="C90" s="288"/>
    </row>
    <row r="91" spans="1:3" s="90" customFormat="1" ht="12" customHeight="1" thickBot="1">
      <c r="A91" s="311" t="s">
        <v>17</v>
      </c>
      <c r="B91" s="30" t="s">
        <v>339</v>
      </c>
      <c r="C91" s="218">
        <f>SUM(C92:C96)</f>
        <v>653902</v>
      </c>
    </row>
    <row r="92" spans="1:3" ht="12" customHeight="1">
      <c r="A92" s="346" t="s">
        <v>102</v>
      </c>
      <c r="B92" s="9" t="s">
        <v>48</v>
      </c>
      <c r="C92" s="734">
        <v>199926</v>
      </c>
    </row>
    <row r="93" spans="1:3" ht="12" customHeight="1">
      <c r="A93" s="338" t="s">
        <v>103</v>
      </c>
      <c r="B93" s="7" t="s">
        <v>170</v>
      </c>
      <c r="C93" s="223">
        <v>30300</v>
      </c>
    </row>
    <row r="94" spans="1:3" ht="12" customHeight="1">
      <c r="A94" s="338" t="s">
        <v>104</v>
      </c>
      <c r="B94" s="7" t="s">
        <v>139</v>
      </c>
      <c r="C94" s="679">
        <v>236041</v>
      </c>
    </row>
    <row r="95" spans="1:3" ht="12" customHeight="1">
      <c r="A95" s="338" t="s">
        <v>105</v>
      </c>
      <c r="B95" s="10" t="s">
        <v>171</v>
      </c>
      <c r="C95" s="308">
        <v>13500</v>
      </c>
    </row>
    <row r="96" spans="1:3" ht="12" customHeight="1">
      <c r="A96" s="338" t="s">
        <v>116</v>
      </c>
      <c r="B96" s="18" t="s">
        <v>172</v>
      </c>
      <c r="C96" s="679">
        <v>174135</v>
      </c>
    </row>
    <row r="97" spans="1:3" ht="12" customHeight="1">
      <c r="A97" s="338" t="s">
        <v>106</v>
      </c>
      <c r="B97" s="7" t="s">
        <v>340</v>
      </c>
      <c r="C97" s="308">
        <v>10965</v>
      </c>
    </row>
    <row r="98" spans="1:3" ht="12" customHeight="1">
      <c r="A98" s="338" t="s">
        <v>107</v>
      </c>
      <c r="B98" s="122" t="s">
        <v>341</v>
      </c>
      <c r="C98" s="222"/>
    </row>
    <row r="99" spans="1:3" ht="12" customHeight="1">
      <c r="A99" s="338" t="s">
        <v>117</v>
      </c>
      <c r="B99" s="123" t="s">
        <v>342</v>
      </c>
      <c r="C99" s="222"/>
    </row>
    <row r="100" spans="1:3" ht="12" customHeight="1">
      <c r="A100" s="338" t="s">
        <v>118</v>
      </c>
      <c r="B100" s="123" t="s">
        <v>343</v>
      </c>
      <c r="C100" s="222"/>
    </row>
    <row r="101" spans="1:3" ht="12" customHeight="1">
      <c r="A101" s="338" t="s">
        <v>119</v>
      </c>
      <c r="B101" s="122" t="s">
        <v>344</v>
      </c>
      <c r="C101" s="222">
        <v>104040</v>
      </c>
    </row>
    <row r="102" spans="1:3" ht="12" customHeight="1">
      <c r="A102" s="338" t="s">
        <v>120</v>
      </c>
      <c r="B102" s="122" t="s">
        <v>345</v>
      </c>
      <c r="C102" s="222"/>
    </row>
    <row r="103" spans="1:3" ht="12" customHeight="1">
      <c r="A103" s="338" t="s">
        <v>122</v>
      </c>
      <c r="B103" s="123" t="s">
        <v>346</v>
      </c>
      <c r="C103" s="308">
        <v>21566</v>
      </c>
    </row>
    <row r="104" spans="1:3" ht="12" customHeight="1">
      <c r="A104" s="347" t="s">
        <v>173</v>
      </c>
      <c r="B104" s="124" t="s">
        <v>347</v>
      </c>
      <c r="C104" s="308"/>
    </row>
    <row r="105" spans="1:3" ht="12" customHeight="1">
      <c r="A105" s="338" t="s">
        <v>337</v>
      </c>
      <c r="B105" s="124" t="s">
        <v>348</v>
      </c>
      <c r="C105" s="308"/>
    </row>
    <row r="106" spans="1:3" ht="12" customHeight="1" thickBot="1">
      <c r="A106" s="348" t="s">
        <v>338</v>
      </c>
      <c r="B106" s="125" t="s">
        <v>349</v>
      </c>
      <c r="C106" s="704">
        <v>37564</v>
      </c>
    </row>
    <row r="107" spans="1:3" ht="12" customHeight="1" thickBot="1">
      <c r="A107" s="36" t="s">
        <v>18</v>
      </c>
      <c r="B107" s="29" t="s">
        <v>350</v>
      </c>
      <c r="C107" s="219">
        <f>+C108+C110+C112</f>
        <v>244926</v>
      </c>
    </row>
    <row r="108" spans="1:3" ht="12" customHeight="1">
      <c r="A108" s="337" t="s">
        <v>108</v>
      </c>
      <c r="B108" s="7" t="s">
        <v>198</v>
      </c>
      <c r="C108" s="681">
        <v>200774</v>
      </c>
    </row>
    <row r="109" spans="1:3" ht="12" customHeight="1">
      <c r="A109" s="337" t="s">
        <v>109</v>
      </c>
      <c r="B109" s="11" t="s">
        <v>354</v>
      </c>
      <c r="C109" s="681">
        <v>167328</v>
      </c>
    </row>
    <row r="110" spans="1:3" ht="12" customHeight="1">
      <c r="A110" s="337" t="s">
        <v>110</v>
      </c>
      <c r="B110" s="11" t="s">
        <v>174</v>
      </c>
      <c r="C110" s="678">
        <v>26742</v>
      </c>
    </row>
    <row r="111" spans="1:3" ht="12" customHeight="1">
      <c r="A111" s="337" t="s">
        <v>111</v>
      </c>
      <c r="B111" s="11" t="s">
        <v>355</v>
      </c>
      <c r="C111" s="705"/>
    </row>
    <row r="112" spans="1:3" ht="12" customHeight="1">
      <c r="A112" s="337" t="s">
        <v>112</v>
      </c>
      <c r="B112" s="216" t="s">
        <v>201</v>
      </c>
      <c r="C112" s="745">
        <v>17410</v>
      </c>
    </row>
    <row r="113" spans="1:3" ht="12" customHeight="1">
      <c r="A113" s="337" t="s">
        <v>121</v>
      </c>
      <c r="B113" s="215" t="s">
        <v>460</v>
      </c>
      <c r="C113" s="705"/>
    </row>
    <row r="114" spans="1:3" ht="12" customHeight="1">
      <c r="A114" s="337" t="s">
        <v>123</v>
      </c>
      <c r="B114" s="315" t="s">
        <v>360</v>
      </c>
      <c r="C114" s="705"/>
    </row>
    <row r="115" spans="1:3" ht="12" customHeight="1">
      <c r="A115" s="337" t="s">
        <v>175</v>
      </c>
      <c r="B115" s="123" t="s">
        <v>343</v>
      </c>
      <c r="C115" s="705"/>
    </row>
    <row r="116" spans="1:3" ht="12" customHeight="1">
      <c r="A116" s="337" t="s">
        <v>176</v>
      </c>
      <c r="B116" s="123" t="s">
        <v>359</v>
      </c>
      <c r="C116" s="745">
        <v>572</v>
      </c>
    </row>
    <row r="117" spans="1:3" ht="12" customHeight="1">
      <c r="A117" s="337" t="s">
        <v>177</v>
      </c>
      <c r="B117" s="123" t="s">
        <v>358</v>
      </c>
      <c r="C117" s="705"/>
    </row>
    <row r="118" spans="1:3" ht="12" customHeight="1">
      <c r="A118" s="337" t="s">
        <v>351</v>
      </c>
      <c r="B118" s="123" t="s">
        <v>346</v>
      </c>
      <c r="C118" s="705"/>
    </row>
    <row r="119" spans="1:3" ht="12" customHeight="1">
      <c r="A119" s="337" t="s">
        <v>352</v>
      </c>
      <c r="B119" s="123" t="s">
        <v>357</v>
      </c>
      <c r="C119" s="705"/>
    </row>
    <row r="120" spans="1:3" ht="12" customHeight="1" thickBot="1">
      <c r="A120" s="347" t="s">
        <v>353</v>
      </c>
      <c r="B120" s="123" t="s">
        <v>356</v>
      </c>
      <c r="C120" s="761">
        <v>16238</v>
      </c>
    </row>
    <row r="121" spans="1:3" ht="12" customHeight="1" thickBot="1">
      <c r="A121" s="36" t="s">
        <v>19</v>
      </c>
      <c r="B121" s="118" t="s">
        <v>361</v>
      </c>
      <c r="C121" s="219">
        <f>+C122+C123</f>
        <v>86587</v>
      </c>
    </row>
    <row r="122" spans="1:3" ht="12" customHeight="1">
      <c r="A122" s="337" t="s">
        <v>91</v>
      </c>
      <c r="B122" s="8" t="s">
        <v>61</v>
      </c>
      <c r="C122" s="681">
        <v>8055</v>
      </c>
    </row>
    <row r="123" spans="1:3" ht="12" customHeight="1" thickBot="1">
      <c r="A123" s="339" t="s">
        <v>92</v>
      </c>
      <c r="B123" s="11" t="s">
        <v>62</v>
      </c>
      <c r="C123" s="679">
        <v>78532</v>
      </c>
    </row>
    <row r="124" spans="1:3" ht="12" customHeight="1" thickBot="1">
      <c r="A124" s="36" t="s">
        <v>20</v>
      </c>
      <c r="B124" s="118" t="s">
        <v>362</v>
      </c>
      <c r="C124" s="219">
        <f>+C91+C107+C121</f>
        <v>985415</v>
      </c>
    </row>
    <row r="125" spans="1:3" ht="12" customHeight="1" thickBot="1">
      <c r="A125" s="36" t="s">
        <v>21</v>
      </c>
      <c r="B125" s="118" t="s">
        <v>363</v>
      </c>
      <c r="C125" s="219">
        <f>+C126+C127+C128</f>
        <v>355421</v>
      </c>
    </row>
    <row r="126" spans="1:3" s="90" customFormat="1" ht="12" customHeight="1">
      <c r="A126" s="337" t="s">
        <v>95</v>
      </c>
      <c r="B126" s="8" t="s">
        <v>364</v>
      </c>
      <c r="C126" s="745">
        <v>258540</v>
      </c>
    </row>
    <row r="127" spans="1:3" ht="12" customHeight="1">
      <c r="A127" s="337" t="s">
        <v>96</v>
      </c>
      <c r="B127" s="8" t="s">
        <v>365</v>
      </c>
      <c r="C127" s="197">
        <v>75000</v>
      </c>
    </row>
    <row r="128" spans="1:3" ht="12" customHeight="1" thickBot="1">
      <c r="A128" s="347" t="s">
        <v>97</v>
      </c>
      <c r="B128" s="6" t="s">
        <v>366</v>
      </c>
      <c r="C128" s="745">
        <v>21881</v>
      </c>
    </row>
    <row r="129" spans="1:3" ht="12" customHeight="1" thickBot="1">
      <c r="A129" s="36" t="s">
        <v>22</v>
      </c>
      <c r="B129" s="118" t="s">
        <v>415</v>
      </c>
      <c r="C129" s="219">
        <f>+C130+C131+C132+C133</f>
        <v>0</v>
      </c>
    </row>
    <row r="130" spans="1:3" ht="12" customHeight="1">
      <c r="A130" s="337" t="s">
        <v>98</v>
      </c>
      <c r="B130" s="8" t="s">
        <v>367</v>
      </c>
      <c r="C130" s="197"/>
    </row>
    <row r="131" spans="1:3" ht="12" customHeight="1">
      <c r="A131" s="337" t="s">
        <v>99</v>
      </c>
      <c r="B131" s="8" t="s">
        <v>368</v>
      </c>
      <c r="C131" s="197"/>
    </row>
    <row r="132" spans="1:3" ht="12" customHeight="1">
      <c r="A132" s="337" t="s">
        <v>270</v>
      </c>
      <c r="B132" s="8" t="s">
        <v>369</v>
      </c>
      <c r="C132" s="197"/>
    </row>
    <row r="133" spans="1:3" s="90" customFormat="1" ht="12" customHeight="1" thickBot="1">
      <c r="A133" s="347" t="s">
        <v>271</v>
      </c>
      <c r="B133" s="6" t="s">
        <v>370</v>
      </c>
      <c r="C133" s="197"/>
    </row>
    <row r="134" spans="1:11" ht="12" customHeight="1" thickBot="1">
      <c r="A134" s="36" t="s">
        <v>23</v>
      </c>
      <c r="B134" s="118" t="s">
        <v>371</v>
      </c>
      <c r="C134" s="224">
        <f>+C135+C136+C137+C138</f>
        <v>0</v>
      </c>
      <c r="K134" s="196"/>
    </row>
    <row r="135" spans="1:3" ht="12.75">
      <c r="A135" s="337" t="s">
        <v>100</v>
      </c>
      <c r="B135" s="8" t="s">
        <v>372</v>
      </c>
      <c r="C135" s="197"/>
    </row>
    <row r="136" spans="1:3" ht="12" customHeight="1">
      <c r="A136" s="337" t="s">
        <v>101</v>
      </c>
      <c r="B136" s="8" t="s">
        <v>382</v>
      </c>
      <c r="C136" s="197"/>
    </row>
    <row r="137" spans="1:3" s="90" customFormat="1" ht="12" customHeight="1">
      <c r="A137" s="337" t="s">
        <v>283</v>
      </c>
      <c r="B137" s="8" t="s">
        <v>373</v>
      </c>
      <c r="C137" s="197"/>
    </row>
    <row r="138" spans="1:3" s="90" customFormat="1" ht="12" customHeight="1" thickBot="1">
      <c r="A138" s="347" t="s">
        <v>284</v>
      </c>
      <c r="B138" s="6" t="s">
        <v>374</v>
      </c>
      <c r="C138" s="197"/>
    </row>
    <row r="139" spans="1:3" s="90" customFormat="1" ht="12" customHeight="1" thickBot="1">
      <c r="A139" s="36" t="s">
        <v>24</v>
      </c>
      <c r="B139" s="118" t="s">
        <v>375</v>
      </c>
      <c r="C139" s="227">
        <f>+C140+C141+C142+C143</f>
        <v>0</v>
      </c>
    </row>
    <row r="140" spans="1:3" s="90" customFormat="1" ht="12" customHeight="1">
      <c r="A140" s="337" t="s">
        <v>168</v>
      </c>
      <c r="B140" s="8" t="s">
        <v>376</v>
      </c>
      <c r="C140" s="197"/>
    </row>
    <row r="141" spans="1:3" s="90" customFormat="1" ht="12" customHeight="1">
      <c r="A141" s="337" t="s">
        <v>169</v>
      </c>
      <c r="B141" s="8" t="s">
        <v>377</v>
      </c>
      <c r="C141" s="197"/>
    </row>
    <row r="142" spans="1:3" s="90" customFormat="1" ht="12" customHeight="1">
      <c r="A142" s="337" t="s">
        <v>200</v>
      </c>
      <c r="B142" s="8" t="s">
        <v>378</v>
      </c>
      <c r="C142" s="197"/>
    </row>
    <row r="143" spans="1:3" ht="12.75" customHeight="1" thickBot="1">
      <c r="A143" s="337" t="s">
        <v>286</v>
      </c>
      <c r="B143" s="8" t="s">
        <v>379</v>
      </c>
      <c r="C143" s="197"/>
    </row>
    <row r="144" spans="1:3" ht="12" customHeight="1" thickBot="1">
      <c r="A144" s="36" t="s">
        <v>25</v>
      </c>
      <c r="B144" s="118" t="s">
        <v>380</v>
      </c>
      <c r="C144" s="331">
        <f>+C125+C129+C134+C139</f>
        <v>355421</v>
      </c>
    </row>
    <row r="145" spans="1:3" ht="15" customHeight="1" thickBot="1">
      <c r="A145" s="349" t="s">
        <v>26</v>
      </c>
      <c r="B145" s="299" t="s">
        <v>381</v>
      </c>
      <c r="C145" s="331">
        <f>+C124+C144</f>
        <v>1340836</v>
      </c>
    </row>
    <row r="146" ht="13.5" thickBot="1"/>
    <row r="147" spans="1:3" ht="15" customHeight="1" thickBot="1">
      <c r="A147" s="193" t="s">
        <v>190</v>
      </c>
      <c r="B147" s="194"/>
      <c r="C147" s="116">
        <v>2</v>
      </c>
    </row>
    <row r="148" spans="1:3" ht="14.25" customHeight="1" thickBot="1">
      <c r="A148" s="193" t="s">
        <v>191</v>
      </c>
      <c r="B148" s="194"/>
      <c r="C148" s="116">
        <v>319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&amp;R11. melléklet a  30/2014.(IX.16.) önkmormányzati rendelethez</oddHeader>
  </headerFooter>
  <rowBreaks count="1" manualBreakCount="1">
    <brk id="87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">
      <selection activeCell="C112" sqref="C112"/>
    </sheetView>
  </sheetViews>
  <sheetFormatPr defaultColWidth="9.00390625" defaultRowHeight="12.75"/>
  <cols>
    <col min="1" max="1" width="19.50390625" style="374" customWidth="1"/>
    <col min="2" max="2" width="72.00390625" style="375" customWidth="1"/>
    <col min="3" max="3" width="25.00390625" style="376" customWidth="1"/>
    <col min="4" max="16384" width="9.375" style="2" customWidth="1"/>
  </cols>
  <sheetData>
    <row r="1" spans="1:3" s="1" customFormat="1" ht="16.5" customHeight="1" thickBot="1">
      <c r="A1" s="170"/>
      <c r="B1" s="172"/>
      <c r="C1" s="195"/>
    </row>
    <row r="2" spans="1:3" s="86" customFormat="1" ht="21" customHeight="1">
      <c r="A2" s="309" t="s">
        <v>66</v>
      </c>
      <c r="B2" s="276" t="s">
        <v>676</v>
      </c>
      <c r="C2" s="278" t="s">
        <v>53</v>
      </c>
    </row>
    <row r="3" spans="1:3" s="86" customFormat="1" ht="16.5" thickBot="1">
      <c r="A3" s="173" t="s">
        <v>187</v>
      </c>
      <c r="B3" s="277" t="s">
        <v>461</v>
      </c>
      <c r="C3" s="279">
        <v>2</v>
      </c>
    </row>
    <row r="4" spans="1:3" s="87" customFormat="1" ht="15.75" customHeight="1" thickBot="1">
      <c r="A4" s="174"/>
      <c r="B4" s="174"/>
      <c r="C4" s="175" t="s">
        <v>54</v>
      </c>
    </row>
    <row r="5" spans="1:3" ht="13.5" thickBot="1">
      <c r="A5" s="310" t="s">
        <v>189</v>
      </c>
      <c r="B5" s="176" t="s">
        <v>55</v>
      </c>
      <c r="C5" s="280" t="s">
        <v>56</v>
      </c>
    </row>
    <row r="6" spans="1:3" s="66" customFormat="1" ht="12.75" customHeight="1" thickBot="1">
      <c r="A6" s="145">
        <v>1</v>
      </c>
      <c r="B6" s="146">
        <v>2</v>
      </c>
      <c r="C6" s="147">
        <v>3</v>
      </c>
    </row>
    <row r="7" spans="1:3" s="66" customFormat="1" ht="15.75" customHeight="1" thickBot="1">
      <c r="A7" s="178"/>
      <c r="B7" s="179" t="s">
        <v>57</v>
      </c>
      <c r="C7" s="281"/>
    </row>
    <row r="8" spans="1:3" s="66" customFormat="1" ht="12" customHeight="1" thickBot="1">
      <c r="A8" s="36" t="s">
        <v>17</v>
      </c>
      <c r="B8" s="20" t="s">
        <v>226</v>
      </c>
      <c r="C8" s="219">
        <f>+C9+C10+C11+C12+C13+C14</f>
        <v>816997</v>
      </c>
    </row>
    <row r="9" spans="1:3" s="88" customFormat="1" ht="12" customHeight="1">
      <c r="A9" s="337" t="s">
        <v>102</v>
      </c>
      <c r="B9" s="319" t="s">
        <v>227</v>
      </c>
      <c r="C9" s="221">
        <v>253915</v>
      </c>
    </row>
    <row r="10" spans="1:3" s="89" customFormat="1" ht="12" customHeight="1">
      <c r="A10" s="338" t="s">
        <v>103</v>
      </c>
      <c r="B10" s="320" t="s">
        <v>228</v>
      </c>
      <c r="C10" s="223">
        <v>190125</v>
      </c>
    </row>
    <row r="11" spans="1:3" s="89" customFormat="1" ht="12" customHeight="1">
      <c r="A11" s="338" t="s">
        <v>104</v>
      </c>
      <c r="B11" s="320" t="s">
        <v>229</v>
      </c>
      <c r="C11" s="678">
        <v>314895</v>
      </c>
    </row>
    <row r="12" spans="1:3" s="89" customFormat="1" ht="12" customHeight="1">
      <c r="A12" s="338" t="s">
        <v>105</v>
      </c>
      <c r="B12" s="320" t="s">
        <v>230</v>
      </c>
      <c r="C12" s="220">
        <v>23953</v>
      </c>
    </row>
    <row r="13" spans="1:3" s="89" customFormat="1" ht="12" customHeight="1">
      <c r="A13" s="338" t="s">
        <v>146</v>
      </c>
      <c r="B13" s="320" t="s">
        <v>231</v>
      </c>
      <c r="C13" s="784">
        <v>10806</v>
      </c>
    </row>
    <row r="14" spans="1:3" s="88" customFormat="1" ht="12" customHeight="1" thickBot="1">
      <c r="A14" s="339" t="s">
        <v>106</v>
      </c>
      <c r="B14" s="321" t="s">
        <v>232</v>
      </c>
      <c r="C14" s="733">
        <v>23303</v>
      </c>
    </row>
    <row r="15" spans="1:3" s="88" customFormat="1" ht="12" customHeight="1" thickBot="1">
      <c r="A15" s="36" t="s">
        <v>18</v>
      </c>
      <c r="B15" s="214" t="s">
        <v>233</v>
      </c>
      <c r="C15" s="219">
        <f>+C16+C17+C18+C19+C20</f>
        <v>340060</v>
      </c>
    </row>
    <row r="16" spans="1:3" s="88" customFormat="1" ht="12" customHeight="1">
      <c r="A16" s="337" t="s">
        <v>108</v>
      </c>
      <c r="B16" s="319" t="s">
        <v>234</v>
      </c>
      <c r="C16" s="221"/>
    </row>
    <row r="17" spans="1:3" s="88" customFormat="1" ht="12" customHeight="1">
      <c r="A17" s="338" t="s">
        <v>109</v>
      </c>
      <c r="B17" s="320" t="s">
        <v>235</v>
      </c>
      <c r="C17" s="220"/>
    </row>
    <row r="18" spans="1:3" s="88" customFormat="1" ht="12" customHeight="1">
      <c r="A18" s="338" t="s">
        <v>110</v>
      </c>
      <c r="B18" s="320" t="s">
        <v>454</v>
      </c>
      <c r="C18" s="220"/>
    </row>
    <row r="19" spans="1:3" s="88" customFormat="1" ht="12" customHeight="1">
      <c r="A19" s="338" t="s">
        <v>111</v>
      </c>
      <c r="B19" s="320" t="s">
        <v>455</v>
      </c>
      <c r="C19" s="220"/>
    </row>
    <row r="20" spans="1:3" s="88" customFormat="1" ht="12" customHeight="1">
      <c r="A20" s="338" t="s">
        <v>112</v>
      </c>
      <c r="B20" s="320" t="s">
        <v>236</v>
      </c>
      <c r="C20" s="223">
        <v>340060</v>
      </c>
    </row>
    <row r="21" spans="1:3" s="89" customFormat="1" ht="12" customHeight="1" thickBot="1">
      <c r="A21" s="339" t="s">
        <v>121</v>
      </c>
      <c r="B21" s="321" t="s">
        <v>237</v>
      </c>
      <c r="C21" s="222"/>
    </row>
    <row r="22" spans="1:3" s="89" customFormat="1" ht="12" customHeight="1" thickBot="1">
      <c r="A22" s="36" t="s">
        <v>19</v>
      </c>
      <c r="B22" s="20" t="s">
        <v>238</v>
      </c>
      <c r="C22" s="219">
        <f>+C23+C24+C25+C26+C27</f>
        <v>14004</v>
      </c>
    </row>
    <row r="23" spans="1:3" s="89" customFormat="1" ht="12" customHeight="1">
      <c r="A23" s="337" t="s">
        <v>91</v>
      </c>
      <c r="B23" s="319" t="s">
        <v>239</v>
      </c>
      <c r="C23" s="681">
        <v>7621</v>
      </c>
    </row>
    <row r="24" spans="1:3" s="88" customFormat="1" ht="12" customHeight="1">
      <c r="A24" s="338" t="s">
        <v>92</v>
      </c>
      <c r="B24" s="320" t="s">
        <v>240</v>
      </c>
      <c r="C24" s="220"/>
    </row>
    <row r="25" spans="1:3" s="89" customFormat="1" ht="12" customHeight="1">
      <c r="A25" s="338" t="s">
        <v>93</v>
      </c>
      <c r="B25" s="320" t="s">
        <v>456</v>
      </c>
      <c r="C25" s="220"/>
    </row>
    <row r="26" spans="1:3" s="89" customFormat="1" ht="12" customHeight="1">
      <c r="A26" s="338" t="s">
        <v>94</v>
      </c>
      <c r="B26" s="320" t="s">
        <v>457</v>
      </c>
      <c r="C26" s="220"/>
    </row>
    <row r="27" spans="1:3" s="89" customFormat="1" ht="12" customHeight="1">
      <c r="A27" s="338" t="s">
        <v>158</v>
      </c>
      <c r="B27" s="320" t="s">
        <v>241</v>
      </c>
      <c r="C27" s="223">
        <v>6383</v>
      </c>
    </row>
    <row r="28" spans="1:3" s="89" customFormat="1" ht="12" customHeight="1" thickBot="1">
      <c r="A28" s="339" t="s">
        <v>159</v>
      </c>
      <c r="B28" s="321" t="s">
        <v>242</v>
      </c>
      <c r="C28" s="222"/>
    </row>
    <row r="29" spans="1:3" s="89" customFormat="1" ht="12" customHeight="1" thickBot="1">
      <c r="A29" s="36" t="s">
        <v>160</v>
      </c>
      <c r="B29" s="20" t="s">
        <v>243</v>
      </c>
      <c r="C29" s="224">
        <f>+C30+C33+C34+C35</f>
        <v>331983</v>
      </c>
    </row>
    <row r="30" spans="1:3" s="89" customFormat="1" ht="12" customHeight="1">
      <c r="A30" s="337" t="s">
        <v>244</v>
      </c>
      <c r="B30" s="319" t="s">
        <v>250</v>
      </c>
      <c r="C30" s="314">
        <f>+C31+C32</f>
        <v>296476</v>
      </c>
    </row>
    <row r="31" spans="1:3" s="89" customFormat="1" ht="12" customHeight="1">
      <c r="A31" s="338" t="s">
        <v>245</v>
      </c>
      <c r="B31" s="320" t="s">
        <v>251</v>
      </c>
      <c r="C31" s="223">
        <v>101900</v>
      </c>
    </row>
    <row r="32" spans="1:3" s="89" customFormat="1" ht="12" customHeight="1">
      <c r="A32" s="338" t="s">
        <v>246</v>
      </c>
      <c r="B32" s="320" t="s">
        <v>252</v>
      </c>
      <c r="C32" s="220">
        <v>194576</v>
      </c>
    </row>
    <row r="33" spans="1:3" s="89" customFormat="1" ht="12" customHeight="1">
      <c r="A33" s="338" t="s">
        <v>247</v>
      </c>
      <c r="B33" s="320" t="s">
        <v>253</v>
      </c>
      <c r="C33" s="220">
        <v>25507</v>
      </c>
    </row>
    <row r="34" spans="1:3" s="89" customFormat="1" ht="12" customHeight="1">
      <c r="A34" s="338" t="s">
        <v>248</v>
      </c>
      <c r="B34" s="320" t="s">
        <v>254</v>
      </c>
      <c r="C34" s="220">
        <v>3500</v>
      </c>
    </row>
    <row r="35" spans="1:3" s="89" customFormat="1" ht="12" customHeight="1" thickBot="1">
      <c r="A35" s="339" t="s">
        <v>249</v>
      </c>
      <c r="B35" s="321" t="s">
        <v>255</v>
      </c>
      <c r="C35" s="222">
        <v>6500</v>
      </c>
    </row>
    <row r="36" spans="1:3" s="89" customFormat="1" ht="12" customHeight="1" thickBot="1">
      <c r="A36" s="36" t="s">
        <v>21</v>
      </c>
      <c r="B36" s="20" t="s">
        <v>256</v>
      </c>
      <c r="C36" s="219">
        <f>SUM(C37:C46)</f>
        <v>17558</v>
      </c>
    </row>
    <row r="37" spans="1:3" s="89" customFormat="1" ht="12" customHeight="1">
      <c r="A37" s="337" t="s">
        <v>95</v>
      </c>
      <c r="B37" s="319" t="s">
        <v>259</v>
      </c>
      <c r="C37" s="221"/>
    </row>
    <row r="38" spans="1:3" s="89" customFormat="1" ht="12" customHeight="1">
      <c r="A38" s="338" t="s">
        <v>96</v>
      </c>
      <c r="B38" s="320" t="s">
        <v>260</v>
      </c>
      <c r="C38" s="220"/>
    </row>
    <row r="39" spans="1:3" s="89" customFormat="1" ht="12" customHeight="1">
      <c r="A39" s="338" t="s">
        <v>97</v>
      </c>
      <c r="B39" s="320" t="s">
        <v>261</v>
      </c>
      <c r="C39" s="220">
        <v>653</v>
      </c>
    </row>
    <row r="40" spans="1:3" s="89" customFormat="1" ht="12" customHeight="1">
      <c r="A40" s="338" t="s">
        <v>162</v>
      </c>
      <c r="B40" s="320" t="s">
        <v>262</v>
      </c>
      <c r="C40" s="678">
        <v>14055</v>
      </c>
    </row>
    <row r="41" spans="1:3" s="89" customFormat="1" ht="12" customHeight="1">
      <c r="A41" s="338" t="s">
        <v>163</v>
      </c>
      <c r="B41" s="320" t="s">
        <v>263</v>
      </c>
      <c r="C41" s="220"/>
    </row>
    <row r="42" spans="1:3" s="89" customFormat="1" ht="12" customHeight="1">
      <c r="A42" s="338" t="s">
        <v>164</v>
      </c>
      <c r="B42" s="320" t="s">
        <v>264</v>
      </c>
      <c r="C42" s="678">
        <v>1350</v>
      </c>
    </row>
    <row r="43" spans="1:3" s="89" customFormat="1" ht="12" customHeight="1">
      <c r="A43" s="338" t="s">
        <v>165</v>
      </c>
      <c r="B43" s="320" t="s">
        <v>265</v>
      </c>
      <c r="C43" s="220"/>
    </row>
    <row r="44" spans="1:3" s="89" customFormat="1" ht="12" customHeight="1">
      <c r="A44" s="338" t="s">
        <v>166</v>
      </c>
      <c r="B44" s="320" t="s">
        <v>266</v>
      </c>
      <c r="C44" s="223">
        <v>600</v>
      </c>
    </row>
    <row r="45" spans="1:3" s="89" customFormat="1" ht="12" customHeight="1">
      <c r="A45" s="338" t="s">
        <v>257</v>
      </c>
      <c r="B45" s="320" t="s">
        <v>267</v>
      </c>
      <c r="C45" s="223"/>
    </row>
    <row r="46" spans="1:3" s="89" customFormat="1" ht="12" customHeight="1" thickBot="1">
      <c r="A46" s="339" t="s">
        <v>258</v>
      </c>
      <c r="B46" s="321" t="s">
        <v>268</v>
      </c>
      <c r="C46" s="679">
        <v>900</v>
      </c>
    </row>
    <row r="47" spans="1:3" s="89" customFormat="1" ht="12" customHeight="1" thickBot="1">
      <c r="A47" s="36" t="s">
        <v>22</v>
      </c>
      <c r="B47" s="20" t="s">
        <v>269</v>
      </c>
      <c r="C47" s="219">
        <f>SUM(C48:C52)</f>
        <v>0</v>
      </c>
    </row>
    <row r="48" spans="1:3" s="89" customFormat="1" ht="12" customHeight="1">
      <c r="A48" s="337" t="s">
        <v>98</v>
      </c>
      <c r="B48" s="319" t="s">
        <v>273</v>
      </c>
      <c r="C48" s="363"/>
    </row>
    <row r="49" spans="1:3" s="89" customFormat="1" ht="12" customHeight="1">
      <c r="A49" s="338" t="s">
        <v>99</v>
      </c>
      <c r="B49" s="320" t="s">
        <v>274</v>
      </c>
      <c r="C49" s="223"/>
    </row>
    <row r="50" spans="1:3" s="89" customFormat="1" ht="12" customHeight="1">
      <c r="A50" s="338" t="s">
        <v>270</v>
      </c>
      <c r="B50" s="320" t="s">
        <v>275</v>
      </c>
      <c r="C50" s="223"/>
    </row>
    <row r="51" spans="1:3" s="89" customFormat="1" ht="12" customHeight="1">
      <c r="A51" s="338" t="s">
        <v>271</v>
      </c>
      <c r="B51" s="320" t="s">
        <v>276</v>
      </c>
      <c r="C51" s="223"/>
    </row>
    <row r="52" spans="1:3" s="89" customFormat="1" ht="12" customHeight="1" thickBot="1">
      <c r="A52" s="339" t="s">
        <v>272</v>
      </c>
      <c r="B52" s="321" t="s">
        <v>277</v>
      </c>
      <c r="C52" s="308"/>
    </row>
    <row r="53" spans="1:3" s="89" customFormat="1" ht="12" customHeight="1" thickBot="1">
      <c r="A53" s="36" t="s">
        <v>167</v>
      </c>
      <c r="B53" s="20" t="s">
        <v>278</v>
      </c>
      <c r="C53" s="219">
        <f>SUM(C54:C56)</f>
        <v>42026</v>
      </c>
    </row>
    <row r="54" spans="1:3" s="89" customFormat="1" ht="12" customHeight="1">
      <c r="A54" s="337" t="s">
        <v>100</v>
      </c>
      <c r="B54" s="319" t="s">
        <v>279</v>
      </c>
      <c r="C54" s="221"/>
    </row>
    <row r="55" spans="1:3" s="89" customFormat="1" ht="12" customHeight="1">
      <c r="A55" s="338" t="s">
        <v>101</v>
      </c>
      <c r="B55" s="320" t="s">
        <v>458</v>
      </c>
      <c r="C55" s="220"/>
    </row>
    <row r="56" spans="1:3" s="89" customFormat="1" ht="12" customHeight="1">
      <c r="A56" s="338" t="s">
        <v>283</v>
      </c>
      <c r="B56" s="320" t="s">
        <v>281</v>
      </c>
      <c r="C56" s="678">
        <v>42026</v>
      </c>
    </row>
    <row r="57" spans="1:3" s="89" customFormat="1" ht="12" customHeight="1" thickBot="1">
      <c r="A57" s="339" t="s">
        <v>284</v>
      </c>
      <c r="B57" s="321" t="s">
        <v>282</v>
      </c>
      <c r="C57" s="679">
        <v>14249</v>
      </c>
    </row>
    <row r="58" spans="1:3" s="89" customFormat="1" ht="12" customHeight="1" thickBot="1">
      <c r="A58" s="36" t="s">
        <v>24</v>
      </c>
      <c r="B58" s="214" t="s">
        <v>285</v>
      </c>
      <c r="C58" s="219">
        <f>SUM(C59:C61)</f>
        <v>42004</v>
      </c>
    </row>
    <row r="59" spans="1:3" s="89" customFormat="1" ht="12" customHeight="1">
      <c r="A59" s="337" t="s">
        <v>168</v>
      </c>
      <c r="B59" s="319" t="s">
        <v>287</v>
      </c>
      <c r="C59" s="223"/>
    </row>
    <row r="60" spans="1:3" s="89" customFormat="1" ht="12" customHeight="1">
      <c r="A60" s="338" t="s">
        <v>169</v>
      </c>
      <c r="B60" s="320" t="s">
        <v>459</v>
      </c>
      <c r="C60" s="223"/>
    </row>
    <row r="61" spans="1:3" s="89" customFormat="1" ht="12" customHeight="1">
      <c r="A61" s="338" t="s">
        <v>200</v>
      </c>
      <c r="B61" s="320" t="s">
        <v>288</v>
      </c>
      <c r="C61" s="678">
        <v>42004</v>
      </c>
    </row>
    <row r="62" spans="1:3" s="89" customFormat="1" ht="12" customHeight="1" thickBot="1">
      <c r="A62" s="339" t="s">
        <v>286</v>
      </c>
      <c r="B62" s="321" t="s">
        <v>289</v>
      </c>
      <c r="C62" s="678">
        <v>42004</v>
      </c>
    </row>
    <row r="63" spans="1:3" s="89" customFormat="1" ht="12" customHeight="1" thickBot="1">
      <c r="A63" s="36" t="s">
        <v>25</v>
      </c>
      <c r="B63" s="20" t="s">
        <v>290</v>
      </c>
      <c r="C63" s="224">
        <f>+C8+C15+C22+C29+C36+C47+C53+C58</f>
        <v>1604632</v>
      </c>
    </row>
    <row r="64" spans="1:3" s="89" customFormat="1" ht="12" customHeight="1" thickBot="1">
      <c r="A64" s="340" t="s">
        <v>416</v>
      </c>
      <c r="B64" s="214" t="s">
        <v>292</v>
      </c>
      <c r="C64" s="219">
        <f>SUM(C65:C67)</f>
        <v>0</v>
      </c>
    </row>
    <row r="65" spans="1:3" s="89" customFormat="1" ht="12" customHeight="1">
      <c r="A65" s="337" t="s">
        <v>325</v>
      </c>
      <c r="B65" s="319" t="s">
        <v>293</v>
      </c>
      <c r="C65" s="223"/>
    </row>
    <row r="66" spans="1:3" s="89" customFormat="1" ht="12" customHeight="1">
      <c r="A66" s="338" t="s">
        <v>334</v>
      </c>
      <c r="B66" s="320" t="s">
        <v>294</v>
      </c>
      <c r="C66" s="223"/>
    </row>
    <row r="67" spans="1:3" s="89" customFormat="1" ht="12" customHeight="1" thickBot="1">
      <c r="A67" s="339" t="s">
        <v>335</v>
      </c>
      <c r="B67" s="323" t="s">
        <v>295</v>
      </c>
      <c r="C67" s="223"/>
    </row>
    <row r="68" spans="1:3" s="89" customFormat="1" ht="12" customHeight="1" thickBot="1">
      <c r="A68" s="340" t="s">
        <v>296</v>
      </c>
      <c r="B68" s="214" t="s">
        <v>297</v>
      </c>
      <c r="C68" s="219">
        <f>SUM(C69:C72)</f>
        <v>0</v>
      </c>
    </row>
    <row r="69" spans="1:3" s="89" customFormat="1" ht="12" customHeight="1">
      <c r="A69" s="337" t="s">
        <v>147</v>
      </c>
      <c r="B69" s="319" t="s">
        <v>298</v>
      </c>
      <c r="C69" s="223"/>
    </row>
    <row r="70" spans="1:3" s="89" customFormat="1" ht="12" customHeight="1">
      <c r="A70" s="338" t="s">
        <v>148</v>
      </c>
      <c r="B70" s="320" t="s">
        <v>299</v>
      </c>
      <c r="C70" s="223"/>
    </row>
    <row r="71" spans="1:3" s="89" customFormat="1" ht="12" customHeight="1">
      <c r="A71" s="338" t="s">
        <v>326</v>
      </c>
      <c r="B71" s="320" t="s">
        <v>300</v>
      </c>
      <c r="C71" s="223"/>
    </row>
    <row r="72" spans="1:3" s="89" customFormat="1" ht="12" customHeight="1" thickBot="1">
      <c r="A72" s="339" t="s">
        <v>327</v>
      </c>
      <c r="B72" s="321" t="s">
        <v>301</v>
      </c>
      <c r="C72" s="223"/>
    </row>
    <row r="73" spans="1:3" s="89" customFormat="1" ht="12" customHeight="1" thickBot="1">
      <c r="A73" s="340" t="s">
        <v>302</v>
      </c>
      <c r="B73" s="214" t="s">
        <v>303</v>
      </c>
      <c r="C73" s="219">
        <f>SUM(C74:C75)</f>
        <v>228784</v>
      </c>
    </row>
    <row r="74" spans="1:3" s="89" customFormat="1" ht="12" customHeight="1">
      <c r="A74" s="337" t="s">
        <v>328</v>
      </c>
      <c r="B74" s="319" t="s">
        <v>304</v>
      </c>
      <c r="C74" s="223">
        <v>228784</v>
      </c>
    </row>
    <row r="75" spans="1:3" s="89" customFormat="1" ht="12" customHeight="1" thickBot="1">
      <c r="A75" s="339" t="s">
        <v>329</v>
      </c>
      <c r="B75" s="321" t="s">
        <v>305</v>
      </c>
      <c r="C75" s="223"/>
    </row>
    <row r="76" spans="1:3" s="88" customFormat="1" ht="12" customHeight="1" thickBot="1">
      <c r="A76" s="340" t="s">
        <v>306</v>
      </c>
      <c r="B76" s="214" t="s">
        <v>307</v>
      </c>
      <c r="C76" s="219">
        <f>SUM(C77:C79)</f>
        <v>0</v>
      </c>
    </row>
    <row r="77" spans="1:3" s="89" customFormat="1" ht="12" customHeight="1">
      <c r="A77" s="337" t="s">
        <v>330</v>
      </c>
      <c r="B77" s="319" t="s">
        <v>308</v>
      </c>
      <c r="C77" s="223"/>
    </row>
    <row r="78" spans="1:3" s="89" customFormat="1" ht="12" customHeight="1">
      <c r="A78" s="338" t="s">
        <v>331</v>
      </c>
      <c r="B78" s="320" t="s">
        <v>309</v>
      </c>
      <c r="C78" s="223"/>
    </row>
    <row r="79" spans="1:3" s="89" customFormat="1" ht="12" customHeight="1" thickBot="1">
      <c r="A79" s="339" t="s">
        <v>332</v>
      </c>
      <c r="B79" s="321" t="s">
        <v>310</v>
      </c>
      <c r="C79" s="223"/>
    </row>
    <row r="80" spans="1:3" s="89" customFormat="1" ht="12" customHeight="1" thickBot="1">
      <c r="A80" s="340" t="s">
        <v>311</v>
      </c>
      <c r="B80" s="214" t="s">
        <v>333</v>
      </c>
      <c r="C80" s="219">
        <f>SUM(C81:C84)</f>
        <v>0</v>
      </c>
    </row>
    <row r="81" spans="1:3" s="89" customFormat="1" ht="12" customHeight="1">
      <c r="A81" s="341" t="s">
        <v>312</v>
      </c>
      <c r="B81" s="319" t="s">
        <v>313</v>
      </c>
      <c r="C81" s="223"/>
    </row>
    <row r="82" spans="1:3" s="89" customFormat="1" ht="12" customHeight="1">
      <c r="A82" s="342" t="s">
        <v>314</v>
      </c>
      <c r="B82" s="320" t="s">
        <v>315</v>
      </c>
      <c r="C82" s="223"/>
    </row>
    <row r="83" spans="1:3" s="89" customFormat="1" ht="12" customHeight="1">
      <c r="A83" s="342" t="s">
        <v>316</v>
      </c>
      <c r="B83" s="320" t="s">
        <v>317</v>
      </c>
      <c r="C83" s="223"/>
    </row>
    <row r="84" spans="1:3" s="88" customFormat="1" ht="12" customHeight="1" thickBot="1">
      <c r="A84" s="343" t="s">
        <v>318</v>
      </c>
      <c r="B84" s="321" t="s">
        <v>319</v>
      </c>
      <c r="C84" s="223"/>
    </row>
    <row r="85" spans="1:3" s="88" customFormat="1" ht="12" customHeight="1" thickBot="1">
      <c r="A85" s="340" t="s">
        <v>320</v>
      </c>
      <c r="B85" s="214" t="s">
        <v>321</v>
      </c>
      <c r="C85" s="364"/>
    </row>
    <row r="86" spans="1:3" s="88" customFormat="1" ht="12" customHeight="1" thickBot="1">
      <c r="A86" s="340" t="s">
        <v>322</v>
      </c>
      <c r="B86" s="327" t="s">
        <v>323</v>
      </c>
      <c r="C86" s="224">
        <f>+C64+C68+C73+C76+C80+C85</f>
        <v>228784</v>
      </c>
    </row>
    <row r="87" spans="1:3" s="88" customFormat="1" ht="12" customHeight="1" thickBot="1">
      <c r="A87" s="344" t="s">
        <v>336</v>
      </c>
      <c r="B87" s="329" t="s">
        <v>447</v>
      </c>
      <c r="C87" s="224">
        <f>+C63+C86</f>
        <v>1833416</v>
      </c>
    </row>
    <row r="88" spans="1:3" s="89" customFormat="1" ht="15" customHeight="1">
      <c r="A88" s="184"/>
      <c r="B88" s="185"/>
      <c r="C88" s="286"/>
    </row>
    <row r="89" spans="1:3" ht="13.5" thickBot="1">
      <c r="A89" s="345"/>
      <c r="B89" s="187"/>
      <c r="C89" s="287"/>
    </row>
    <row r="90" spans="1:3" s="66" customFormat="1" ht="16.5" customHeight="1" thickBot="1">
      <c r="A90" s="188"/>
      <c r="B90" s="189" t="s">
        <v>59</v>
      </c>
      <c r="C90" s="288"/>
    </row>
    <row r="91" spans="1:3" s="90" customFormat="1" ht="12" customHeight="1" thickBot="1">
      <c r="A91" s="311" t="s">
        <v>17</v>
      </c>
      <c r="B91" s="30" t="s">
        <v>339</v>
      </c>
      <c r="C91" s="218">
        <f>SUM(C92:C96)</f>
        <v>507155</v>
      </c>
    </row>
    <row r="92" spans="1:3" ht="12" customHeight="1">
      <c r="A92" s="346" t="s">
        <v>102</v>
      </c>
      <c r="B92" s="9" t="s">
        <v>48</v>
      </c>
      <c r="C92" s="734">
        <v>192099</v>
      </c>
    </row>
    <row r="93" spans="1:3" ht="12" customHeight="1">
      <c r="A93" s="338" t="s">
        <v>103</v>
      </c>
      <c r="B93" s="7" t="s">
        <v>170</v>
      </c>
      <c r="C93" s="223">
        <v>27805</v>
      </c>
    </row>
    <row r="94" spans="1:3" ht="12" customHeight="1">
      <c r="A94" s="338" t="s">
        <v>104</v>
      </c>
      <c r="B94" s="7" t="s">
        <v>139</v>
      </c>
      <c r="C94" s="679">
        <v>158799</v>
      </c>
    </row>
    <row r="95" spans="1:3" ht="12" customHeight="1">
      <c r="A95" s="338" t="s">
        <v>105</v>
      </c>
      <c r="B95" s="10" t="s">
        <v>171</v>
      </c>
      <c r="C95" s="308"/>
    </row>
    <row r="96" spans="1:3" ht="12" customHeight="1">
      <c r="A96" s="338" t="s">
        <v>116</v>
      </c>
      <c r="B96" s="18" t="s">
        <v>172</v>
      </c>
      <c r="C96" s="679">
        <v>128452</v>
      </c>
    </row>
    <row r="97" spans="1:3" ht="12" customHeight="1">
      <c r="A97" s="338" t="s">
        <v>106</v>
      </c>
      <c r="B97" s="7" t="s">
        <v>340</v>
      </c>
      <c r="C97" s="308">
        <v>10965</v>
      </c>
    </row>
    <row r="98" spans="1:3" ht="12" customHeight="1">
      <c r="A98" s="338" t="s">
        <v>107</v>
      </c>
      <c r="B98" s="122" t="s">
        <v>341</v>
      </c>
      <c r="C98" s="222"/>
    </row>
    <row r="99" spans="1:3" ht="12" customHeight="1">
      <c r="A99" s="338" t="s">
        <v>117</v>
      </c>
      <c r="B99" s="123" t="s">
        <v>342</v>
      </c>
      <c r="C99" s="222"/>
    </row>
    <row r="100" spans="1:3" ht="12" customHeight="1">
      <c r="A100" s="338" t="s">
        <v>118</v>
      </c>
      <c r="B100" s="123" t="s">
        <v>343</v>
      </c>
      <c r="C100" s="222"/>
    </row>
    <row r="101" spans="1:3" ht="12" customHeight="1">
      <c r="A101" s="338" t="s">
        <v>119</v>
      </c>
      <c r="B101" s="122" t="s">
        <v>344</v>
      </c>
      <c r="C101" s="222">
        <v>104040</v>
      </c>
    </row>
    <row r="102" spans="1:3" ht="12" customHeight="1">
      <c r="A102" s="338" t="s">
        <v>120</v>
      </c>
      <c r="B102" s="122" t="s">
        <v>345</v>
      </c>
      <c r="C102" s="222"/>
    </row>
    <row r="103" spans="1:3" ht="12" customHeight="1">
      <c r="A103" s="338" t="s">
        <v>122</v>
      </c>
      <c r="B103" s="123" t="s">
        <v>346</v>
      </c>
      <c r="C103" s="222"/>
    </row>
    <row r="104" spans="1:3" ht="12" customHeight="1">
      <c r="A104" s="347" t="s">
        <v>173</v>
      </c>
      <c r="B104" s="124" t="s">
        <v>347</v>
      </c>
      <c r="C104" s="222"/>
    </row>
    <row r="105" spans="1:3" ht="12" customHeight="1">
      <c r="A105" s="338" t="s">
        <v>337</v>
      </c>
      <c r="B105" s="124" t="s">
        <v>348</v>
      </c>
      <c r="C105" s="222"/>
    </row>
    <row r="106" spans="1:3" ht="12" customHeight="1" thickBot="1">
      <c r="A106" s="348" t="s">
        <v>338</v>
      </c>
      <c r="B106" s="125" t="s">
        <v>349</v>
      </c>
      <c r="C106" s="762">
        <v>13447</v>
      </c>
    </row>
    <row r="107" spans="1:3" ht="12" customHeight="1" thickBot="1">
      <c r="A107" s="36" t="s">
        <v>18</v>
      </c>
      <c r="B107" s="29" t="s">
        <v>350</v>
      </c>
      <c r="C107" s="219">
        <f>+C108+C110+C112</f>
        <v>98298</v>
      </c>
    </row>
    <row r="108" spans="1:3" ht="12" customHeight="1">
      <c r="A108" s="337" t="s">
        <v>108</v>
      </c>
      <c r="B108" s="7" t="s">
        <v>198</v>
      </c>
      <c r="C108" s="681">
        <v>72062</v>
      </c>
    </row>
    <row r="109" spans="1:3" ht="12" customHeight="1">
      <c r="A109" s="337" t="s">
        <v>109</v>
      </c>
      <c r="B109" s="11" t="s">
        <v>354</v>
      </c>
      <c r="C109" s="681">
        <v>42004</v>
      </c>
    </row>
    <row r="110" spans="1:3" ht="12" customHeight="1">
      <c r="A110" s="337" t="s">
        <v>110</v>
      </c>
      <c r="B110" s="11" t="s">
        <v>174</v>
      </c>
      <c r="C110" s="678">
        <v>18274</v>
      </c>
    </row>
    <row r="111" spans="1:3" ht="12" customHeight="1">
      <c r="A111" s="337" t="s">
        <v>111</v>
      </c>
      <c r="B111" s="11" t="s">
        <v>355</v>
      </c>
      <c r="C111" s="197"/>
    </row>
    <row r="112" spans="1:3" ht="12" customHeight="1">
      <c r="A112" s="337" t="s">
        <v>112</v>
      </c>
      <c r="B112" s="216" t="s">
        <v>201</v>
      </c>
      <c r="C112" s="745">
        <v>7962</v>
      </c>
    </row>
    <row r="113" spans="1:3" ht="12" customHeight="1">
      <c r="A113" s="337" t="s">
        <v>121</v>
      </c>
      <c r="B113" s="215" t="s">
        <v>460</v>
      </c>
      <c r="C113" s="197"/>
    </row>
    <row r="114" spans="1:3" ht="12" customHeight="1">
      <c r="A114" s="337" t="s">
        <v>123</v>
      </c>
      <c r="B114" s="315" t="s">
        <v>360</v>
      </c>
      <c r="C114" s="197"/>
    </row>
    <row r="115" spans="1:3" ht="12" customHeight="1">
      <c r="A115" s="337" t="s">
        <v>175</v>
      </c>
      <c r="B115" s="123" t="s">
        <v>343</v>
      </c>
      <c r="C115" s="197"/>
    </row>
    <row r="116" spans="1:3" ht="12" customHeight="1">
      <c r="A116" s="337" t="s">
        <v>176</v>
      </c>
      <c r="B116" s="123" t="s">
        <v>359</v>
      </c>
      <c r="C116" s="745">
        <v>222</v>
      </c>
    </row>
    <row r="117" spans="1:3" ht="12" customHeight="1">
      <c r="A117" s="337" t="s">
        <v>177</v>
      </c>
      <c r="B117" s="123" t="s">
        <v>358</v>
      </c>
      <c r="C117" s="197"/>
    </row>
    <row r="118" spans="1:3" ht="12" customHeight="1">
      <c r="A118" s="337" t="s">
        <v>351</v>
      </c>
      <c r="B118" s="123" t="s">
        <v>346</v>
      </c>
      <c r="C118" s="197"/>
    </row>
    <row r="119" spans="1:3" ht="12" customHeight="1">
      <c r="A119" s="337" t="s">
        <v>352</v>
      </c>
      <c r="B119" s="123" t="s">
        <v>357</v>
      </c>
      <c r="C119" s="197"/>
    </row>
    <row r="120" spans="1:3" ht="12" customHeight="1" thickBot="1">
      <c r="A120" s="347" t="s">
        <v>353</v>
      </c>
      <c r="B120" s="123" t="s">
        <v>356</v>
      </c>
      <c r="C120" s="198">
        <v>7740</v>
      </c>
    </row>
    <row r="121" spans="1:3" ht="12" customHeight="1" thickBot="1">
      <c r="A121" s="36" t="s">
        <v>19</v>
      </c>
      <c r="B121" s="118" t="s">
        <v>361</v>
      </c>
      <c r="C121" s="219">
        <f>+C122+C123</f>
        <v>86587</v>
      </c>
    </row>
    <row r="122" spans="1:3" ht="12" customHeight="1">
      <c r="A122" s="337" t="s">
        <v>91</v>
      </c>
      <c r="B122" s="8" t="s">
        <v>61</v>
      </c>
      <c r="C122" s="681">
        <v>8055</v>
      </c>
    </row>
    <row r="123" spans="1:3" ht="12" customHeight="1" thickBot="1">
      <c r="A123" s="339" t="s">
        <v>92</v>
      </c>
      <c r="B123" s="11" t="s">
        <v>62</v>
      </c>
      <c r="C123" s="679">
        <v>78532</v>
      </c>
    </row>
    <row r="124" spans="1:3" ht="12" customHeight="1" thickBot="1">
      <c r="A124" s="36" t="s">
        <v>20</v>
      </c>
      <c r="B124" s="118" t="s">
        <v>362</v>
      </c>
      <c r="C124" s="219">
        <f>+C91+C107+C121</f>
        <v>692040</v>
      </c>
    </row>
    <row r="125" spans="1:3" ht="12" customHeight="1" thickBot="1">
      <c r="A125" s="36" t="s">
        <v>21</v>
      </c>
      <c r="B125" s="118" t="s">
        <v>363</v>
      </c>
      <c r="C125" s="219">
        <f>+C126+C127+C128</f>
        <v>0</v>
      </c>
    </row>
    <row r="126" spans="1:3" s="90" customFormat="1" ht="12" customHeight="1">
      <c r="A126" s="337" t="s">
        <v>95</v>
      </c>
      <c r="B126" s="8" t="s">
        <v>364</v>
      </c>
      <c r="C126" s="197"/>
    </row>
    <row r="127" spans="1:3" ht="12" customHeight="1">
      <c r="A127" s="337" t="s">
        <v>96</v>
      </c>
      <c r="B127" s="8" t="s">
        <v>365</v>
      </c>
      <c r="C127" s="197"/>
    </row>
    <row r="128" spans="1:3" ht="12" customHeight="1" thickBot="1">
      <c r="A128" s="347" t="s">
        <v>97</v>
      </c>
      <c r="B128" s="6" t="s">
        <v>366</v>
      </c>
      <c r="C128" s="197"/>
    </row>
    <row r="129" spans="1:3" ht="12" customHeight="1" thickBot="1">
      <c r="A129" s="36" t="s">
        <v>22</v>
      </c>
      <c r="B129" s="118" t="s">
        <v>415</v>
      </c>
      <c r="C129" s="219">
        <f>+C130+C131+C132+C133</f>
        <v>0</v>
      </c>
    </row>
    <row r="130" spans="1:3" ht="12" customHeight="1">
      <c r="A130" s="337" t="s">
        <v>98</v>
      </c>
      <c r="B130" s="8" t="s">
        <v>367</v>
      </c>
      <c r="C130" s="197"/>
    </row>
    <row r="131" spans="1:3" ht="12" customHeight="1">
      <c r="A131" s="337" t="s">
        <v>99</v>
      </c>
      <c r="B131" s="8" t="s">
        <v>368</v>
      </c>
      <c r="C131" s="197"/>
    </row>
    <row r="132" spans="1:3" ht="12" customHeight="1">
      <c r="A132" s="337" t="s">
        <v>270</v>
      </c>
      <c r="B132" s="8" t="s">
        <v>369</v>
      </c>
      <c r="C132" s="197"/>
    </row>
    <row r="133" spans="1:3" s="90" customFormat="1" ht="12" customHeight="1" thickBot="1">
      <c r="A133" s="347" t="s">
        <v>271</v>
      </c>
      <c r="B133" s="6" t="s">
        <v>370</v>
      </c>
      <c r="C133" s="197"/>
    </row>
    <row r="134" spans="1:11" ht="12" customHeight="1" thickBot="1">
      <c r="A134" s="36" t="s">
        <v>23</v>
      </c>
      <c r="B134" s="118" t="s">
        <v>371</v>
      </c>
      <c r="C134" s="224">
        <f>+C135+C136+C137+C138</f>
        <v>0</v>
      </c>
      <c r="K134" s="196"/>
    </row>
    <row r="135" spans="1:3" ht="12.75">
      <c r="A135" s="337" t="s">
        <v>100</v>
      </c>
      <c r="B135" s="8" t="s">
        <v>372</v>
      </c>
      <c r="C135" s="197"/>
    </row>
    <row r="136" spans="1:3" ht="12" customHeight="1">
      <c r="A136" s="337" t="s">
        <v>101</v>
      </c>
      <c r="B136" s="8" t="s">
        <v>382</v>
      </c>
      <c r="C136" s="197"/>
    </row>
    <row r="137" spans="1:3" s="90" customFormat="1" ht="12" customHeight="1">
      <c r="A137" s="337" t="s">
        <v>283</v>
      </c>
      <c r="B137" s="8" t="s">
        <v>373</v>
      </c>
      <c r="C137" s="197"/>
    </row>
    <row r="138" spans="1:3" s="90" customFormat="1" ht="12" customHeight="1" thickBot="1">
      <c r="A138" s="347" t="s">
        <v>284</v>
      </c>
      <c r="B138" s="6" t="s">
        <v>374</v>
      </c>
      <c r="C138" s="197"/>
    </row>
    <row r="139" spans="1:3" s="90" customFormat="1" ht="12" customHeight="1" thickBot="1">
      <c r="A139" s="36" t="s">
        <v>24</v>
      </c>
      <c r="B139" s="118" t="s">
        <v>375</v>
      </c>
      <c r="C139" s="227">
        <f>+C140+C141+C142+C143</f>
        <v>0</v>
      </c>
    </row>
    <row r="140" spans="1:3" s="90" customFormat="1" ht="12" customHeight="1">
      <c r="A140" s="337" t="s">
        <v>168</v>
      </c>
      <c r="B140" s="8" t="s">
        <v>376</v>
      </c>
      <c r="C140" s="197"/>
    </row>
    <row r="141" spans="1:3" s="90" customFormat="1" ht="12" customHeight="1">
      <c r="A141" s="337" t="s">
        <v>169</v>
      </c>
      <c r="B141" s="8" t="s">
        <v>377</v>
      </c>
      <c r="C141" s="197"/>
    </row>
    <row r="142" spans="1:3" s="90" customFormat="1" ht="12" customHeight="1">
      <c r="A142" s="337" t="s">
        <v>200</v>
      </c>
      <c r="B142" s="8" t="s">
        <v>378</v>
      </c>
      <c r="C142" s="197"/>
    </row>
    <row r="143" spans="1:3" ht="12.75" customHeight="1" thickBot="1">
      <c r="A143" s="337" t="s">
        <v>286</v>
      </c>
      <c r="B143" s="8" t="s">
        <v>379</v>
      </c>
      <c r="C143" s="197"/>
    </row>
    <row r="144" spans="1:3" ht="12" customHeight="1" thickBot="1">
      <c r="A144" s="36" t="s">
        <v>25</v>
      </c>
      <c r="B144" s="118" t="s">
        <v>380</v>
      </c>
      <c r="C144" s="331">
        <f>+C125+C129+C134+C139</f>
        <v>0</v>
      </c>
    </row>
    <row r="145" spans="1:3" ht="15" customHeight="1" thickBot="1">
      <c r="A145" s="349" t="s">
        <v>26</v>
      </c>
      <c r="B145" s="299" t="s">
        <v>381</v>
      </c>
      <c r="C145" s="331">
        <f>+C124+C144</f>
        <v>692040</v>
      </c>
    </row>
    <row r="146" ht="13.5" thickBot="1"/>
    <row r="147" spans="1:3" ht="15" customHeight="1" thickBot="1">
      <c r="A147" s="193" t="s">
        <v>190</v>
      </c>
      <c r="B147" s="194"/>
      <c r="C147" s="116">
        <v>2</v>
      </c>
    </row>
    <row r="148" spans="1:3" ht="14.25" customHeight="1" thickBot="1">
      <c r="A148" s="193" t="s">
        <v>191</v>
      </c>
      <c r="B148" s="194"/>
      <c r="C148" s="116">
        <v>319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&amp;R12. melléklet a 30/2014.(IX.16.) önkormányzati rendelethez</oddHeader>
  </headerFooter>
  <rowBreaks count="1" manualBreakCount="1">
    <brk id="87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">
      <selection activeCell="C120" sqref="C120"/>
    </sheetView>
  </sheetViews>
  <sheetFormatPr defaultColWidth="9.00390625" defaultRowHeight="12.75"/>
  <cols>
    <col min="1" max="1" width="19.50390625" style="374" customWidth="1"/>
    <col min="2" max="2" width="72.00390625" style="375" customWidth="1"/>
    <col min="3" max="3" width="25.00390625" style="376" customWidth="1"/>
    <col min="4" max="16384" width="9.375" style="2" customWidth="1"/>
  </cols>
  <sheetData>
    <row r="1" spans="1:3" s="1" customFormat="1" ht="16.5" customHeight="1" thickBot="1">
      <c r="A1" s="170"/>
      <c r="B1" s="172"/>
      <c r="C1" s="195"/>
    </row>
    <row r="2" spans="1:3" s="86" customFormat="1" ht="21" customHeight="1">
      <c r="A2" s="309" t="s">
        <v>66</v>
      </c>
      <c r="B2" s="276" t="s">
        <v>676</v>
      </c>
      <c r="C2" s="278" t="s">
        <v>53</v>
      </c>
    </row>
    <row r="3" spans="1:3" s="86" customFormat="1" ht="16.5" thickBot="1">
      <c r="A3" s="173" t="s">
        <v>187</v>
      </c>
      <c r="B3" s="277" t="s">
        <v>462</v>
      </c>
      <c r="C3" s="279">
        <v>3</v>
      </c>
    </row>
    <row r="4" spans="1:3" s="87" customFormat="1" ht="15.75" customHeight="1" thickBot="1">
      <c r="A4" s="174"/>
      <c r="B4" s="174"/>
      <c r="C4" s="175" t="s">
        <v>54</v>
      </c>
    </row>
    <row r="5" spans="1:3" ht="13.5" thickBot="1">
      <c r="A5" s="310" t="s">
        <v>189</v>
      </c>
      <c r="B5" s="176" t="s">
        <v>55</v>
      </c>
      <c r="C5" s="280" t="s">
        <v>56</v>
      </c>
    </row>
    <row r="6" spans="1:3" s="66" customFormat="1" ht="12.75" customHeight="1" thickBot="1">
      <c r="A6" s="145">
        <v>1</v>
      </c>
      <c r="B6" s="146">
        <v>2</v>
      </c>
      <c r="C6" s="147">
        <v>3</v>
      </c>
    </row>
    <row r="7" spans="1:3" s="66" customFormat="1" ht="15.75" customHeight="1" thickBot="1">
      <c r="A7" s="178"/>
      <c r="B7" s="179" t="s">
        <v>57</v>
      </c>
      <c r="C7" s="281"/>
    </row>
    <row r="8" spans="1:3" s="66" customFormat="1" ht="12" customHeight="1" thickBot="1">
      <c r="A8" s="36" t="s">
        <v>17</v>
      </c>
      <c r="B8" s="20" t="s">
        <v>226</v>
      </c>
      <c r="C8" s="219">
        <f>+C9+C10+C11+C12+C13+C14</f>
        <v>238100</v>
      </c>
    </row>
    <row r="9" spans="1:3" s="88" customFormat="1" ht="12" customHeight="1">
      <c r="A9" s="337" t="s">
        <v>102</v>
      </c>
      <c r="B9" s="319" t="s">
        <v>227</v>
      </c>
      <c r="C9" s="221"/>
    </row>
    <row r="10" spans="1:3" s="89" customFormat="1" ht="12" customHeight="1">
      <c r="A10" s="338" t="s">
        <v>103</v>
      </c>
      <c r="B10" s="320" t="s">
        <v>228</v>
      </c>
      <c r="C10" s="220"/>
    </row>
    <row r="11" spans="1:3" s="89" customFormat="1" ht="12" customHeight="1">
      <c r="A11" s="338" t="s">
        <v>104</v>
      </c>
      <c r="B11" s="320" t="s">
        <v>229</v>
      </c>
      <c r="C11" s="220">
        <v>212950</v>
      </c>
    </row>
    <row r="12" spans="1:3" s="89" customFormat="1" ht="12" customHeight="1">
      <c r="A12" s="338" t="s">
        <v>105</v>
      </c>
      <c r="B12" s="320" t="s">
        <v>230</v>
      </c>
      <c r="C12" s="220"/>
    </row>
    <row r="13" spans="1:3" s="89" customFormat="1" ht="12" customHeight="1">
      <c r="A13" s="338" t="s">
        <v>146</v>
      </c>
      <c r="B13" s="320" t="s">
        <v>231</v>
      </c>
      <c r="C13" s="373">
        <v>11492</v>
      </c>
    </row>
    <row r="14" spans="1:3" s="88" customFormat="1" ht="12" customHeight="1" thickBot="1">
      <c r="A14" s="339" t="s">
        <v>106</v>
      </c>
      <c r="B14" s="321" t="s">
        <v>232</v>
      </c>
      <c r="C14" s="733">
        <v>13658</v>
      </c>
    </row>
    <row r="15" spans="1:3" s="88" customFormat="1" ht="12" customHeight="1" thickBot="1">
      <c r="A15" s="36" t="s">
        <v>18</v>
      </c>
      <c r="B15" s="214" t="s">
        <v>233</v>
      </c>
      <c r="C15" s="219">
        <f>+C16+C17+C18+C19+C20</f>
        <v>815</v>
      </c>
    </row>
    <row r="16" spans="1:3" s="88" customFormat="1" ht="12" customHeight="1">
      <c r="A16" s="337" t="s">
        <v>108</v>
      </c>
      <c r="B16" s="319" t="s">
        <v>234</v>
      </c>
      <c r="C16" s="221"/>
    </row>
    <row r="17" spans="1:3" s="88" customFormat="1" ht="12" customHeight="1">
      <c r="A17" s="338" t="s">
        <v>109</v>
      </c>
      <c r="B17" s="320" t="s">
        <v>235</v>
      </c>
      <c r="C17" s="220"/>
    </row>
    <row r="18" spans="1:3" s="88" customFormat="1" ht="12" customHeight="1">
      <c r="A18" s="338" t="s">
        <v>110</v>
      </c>
      <c r="B18" s="320" t="s">
        <v>454</v>
      </c>
      <c r="C18" s="220"/>
    </row>
    <row r="19" spans="1:3" s="88" customFormat="1" ht="12" customHeight="1">
      <c r="A19" s="338" t="s">
        <v>111</v>
      </c>
      <c r="B19" s="320" t="s">
        <v>455</v>
      </c>
      <c r="C19" s="220"/>
    </row>
    <row r="20" spans="1:3" s="88" customFormat="1" ht="12" customHeight="1">
      <c r="A20" s="338" t="s">
        <v>112</v>
      </c>
      <c r="B20" s="320" t="s">
        <v>236</v>
      </c>
      <c r="C20" s="223">
        <v>815</v>
      </c>
    </row>
    <row r="21" spans="1:3" s="89" customFormat="1" ht="12" customHeight="1" thickBot="1">
      <c r="A21" s="339" t="s">
        <v>121</v>
      </c>
      <c r="B21" s="321" t="s">
        <v>237</v>
      </c>
      <c r="C21" s="222"/>
    </row>
    <row r="22" spans="1:3" s="89" customFormat="1" ht="12" customHeight="1" thickBot="1">
      <c r="A22" s="36" t="s">
        <v>19</v>
      </c>
      <c r="B22" s="20" t="s">
        <v>238</v>
      </c>
      <c r="C22" s="219">
        <f>+C23+C24+C25+C26+C27</f>
        <v>258707</v>
      </c>
    </row>
    <row r="23" spans="1:3" s="89" customFormat="1" ht="12" customHeight="1">
      <c r="A23" s="337" t="s">
        <v>91</v>
      </c>
      <c r="B23" s="319" t="s">
        <v>239</v>
      </c>
      <c r="C23" s="681">
        <v>258707</v>
      </c>
    </row>
    <row r="24" spans="1:3" s="88" customFormat="1" ht="12" customHeight="1">
      <c r="A24" s="338" t="s">
        <v>92</v>
      </c>
      <c r="B24" s="320" t="s">
        <v>240</v>
      </c>
      <c r="C24" s="220"/>
    </row>
    <row r="25" spans="1:3" s="89" customFormat="1" ht="12" customHeight="1">
      <c r="A25" s="338" t="s">
        <v>93</v>
      </c>
      <c r="B25" s="320" t="s">
        <v>456</v>
      </c>
      <c r="C25" s="220"/>
    </row>
    <row r="26" spans="1:3" s="89" customFormat="1" ht="12" customHeight="1">
      <c r="A26" s="338" t="s">
        <v>94</v>
      </c>
      <c r="B26" s="320" t="s">
        <v>457</v>
      </c>
      <c r="C26" s="220"/>
    </row>
    <row r="27" spans="1:3" s="89" customFormat="1" ht="12" customHeight="1">
      <c r="A27" s="338" t="s">
        <v>158</v>
      </c>
      <c r="B27" s="320" t="s">
        <v>241</v>
      </c>
      <c r="C27" s="220"/>
    </row>
    <row r="28" spans="1:3" s="89" customFormat="1" ht="12" customHeight="1" thickBot="1">
      <c r="A28" s="339" t="s">
        <v>159</v>
      </c>
      <c r="B28" s="321" t="s">
        <v>242</v>
      </c>
      <c r="C28" s="222"/>
    </row>
    <row r="29" spans="1:3" s="89" customFormat="1" ht="12" customHeight="1" thickBot="1">
      <c r="A29" s="36" t="s">
        <v>160</v>
      </c>
      <c r="B29" s="20" t="s">
        <v>243</v>
      </c>
      <c r="C29" s="224">
        <f>+C30+C33+C34+C35</f>
        <v>0</v>
      </c>
    </row>
    <row r="30" spans="1:3" s="89" customFormat="1" ht="12" customHeight="1">
      <c r="A30" s="337" t="s">
        <v>244</v>
      </c>
      <c r="B30" s="319" t="s">
        <v>250</v>
      </c>
      <c r="C30" s="314">
        <f>+C31+C32</f>
        <v>0</v>
      </c>
    </row>
    <row r="31" spans="1:3" s="89" customFormat="1" ht="12" customHeight="1">
      <c r="A31" s="338" t="s">
        <v>245</v>
      </c>
      <c r="B31" s="320" t="s">
        <v>251</v>
      </c>
      <c r="C31" s="220"/>
    </row>
    <row r="32" spans="1:3" s="89" customFormat="1" ht="12" customHeight="1">
      <c r="A32" s="338" t="s">
        <v>246</v>
      </c>
      <c r="B32" s="320" t="s">
        <v>252</v>
      </c>
      <c r="C32" s="220"/>
    </row>
    <row r="33" spans="1:3" s="89" customFormat="1" ht="12" customHeight="1">
      <c r="A33" s="338" t="s">
        <v>247</v>
      </c>
      <c r="B33" s="320" t="s">
        <v>253</v>
      </c>
      <c r="C33" s="220"/>
    </row>
    <row r="34" spans="1:3" s="89" customFormat="1" ht="12" customHeight="1">
      <c r="A34" s="338" t="s">
        <v>248</v>
      </c>
      <c r="B34" s="320" t="s">
        <v>254</v>
      </c>
      <c r="C34" s="220"/>
    </row>
    <row r="35" spans="1:3" s="89" customFormat="1" ht="12" customHeight="1" thickBot="1">
      <c r="A35" s="339" t="s">
        <v>249</v>
      </c>
      <c r="B35" s="321" t="s">
        <v>255</v>
      </c>
      <c r="C35" s="222"/>
    </row>
    <row r="36" spans="1:3" s="89" customFormat="1" ht="12" customHeight="1" thickBot="1">
      <c r="A36" s="36" t="s">
        <v>21</v>
      </c>
      <c r="B36" s="20" t="s">
        <v>256</v>
      </c>
      <c r="C36" s="219">
        <f>SUM(C37:C46)</f>
        <v>14997</v>
      </c>
    </row>
    <row r="37" spans="1:3" s="89" customFormat="1" ht="12" customHeight="1">
      <c r="A37" s="337" t="s">
        <v>95</v>
      </c>
      <c r="B37" s="319" t="s">
        <v>259</v>
      </c>
      <c r="C37" s="221"/>
    </row>
    <row r="38" spans="1:3" s="89" customFormat="1" ht="12" customHeight="1">
      <c r="A38" s="338" t="s">
        <v>96</v>
      </c>
      <c r="B38" s="320" t="s">
        <v>260</v>
      </c>
      <c r="C38" s="220"/>
    </row>
    <row r="39" spans="1:3" s="89" customFormat="1" ht="12" customHeight="1">
      <c r="A39" s="338" t="s">
        <v>97</v>
      </c>
      <c r="B39" s="320" t="s">
        <v>261</v>
      </c>
      <c r="C39" s="220"/>
    </row>
    <row r="40" spans="1:3" s="89" customFormat="1" ht="12" customHeight="1">
      <c r="A40" s="338" t="s">
        <v>162</v>
      </c>
      <c r="B40" s="320" t="s">
        <v>262</v>
      </c>
      <c r="C40" s="220">
        <v>11809</v>
      </c>
    </row>
    <row r="41" spans="1:3" s="89" customFormat="1" ht="12" customHeight="1">
      <c r="A41" s="338" t="s">
        <v>163</v>
      </c>
      <c r="B41" s="320" t="s">
        <v>263</v>
      </c>
      <c r="C41" s="220"/>
    </row>
    <row r="42" spans="1:3" s="89" customFormat="1" ht="12" customHeight="1">
      <c r="A42" s="338" t="s">
        <v>164</v>
      </c>
      <c r="B42" s="320" t="s">
        <v>264</v>
      </c>
      <c r="C42" s="220">
        <v>3188</v>
      </c>
    </row>
    <row r="43" spans="1:3" s="89" customFormat="1" ht="12" customHeight="1">
      <c r="A43" s="338" t="s">
        <v>165</v>
      </c>
      <c r="B43" s="320" t="s">
        <v>265</v>
      </c>
      <c r="C43" s="220"/>
    </row>
    <row r="44" spans="1:3" s="89" customFormat="1" ht="12" customHeight="1">
      <c r="A44" s="338" t="s">
        <v>166</v>
      </c>
      <c r="B44" s="320" t="s">
        <v>266</v>
      </c>
      <c r="C44" s="220"/>
    </row>
    <row r="45" spans="1:3" s="89" customFormat="1" ht="12" customHeight="1">
      <c r="A45" s="338" t="s">
        <v>257</v>
      </c>
      <c r="B45" s="320" t="s">
        <v>267</v>
      </c>
      <c r="C45" s="223"/>
    </row>
    <row r="46" spans="1:3" s="89" customFormat="1" ht="12" customHeight="1" thickBot="1">
      <c r="A46" s="339" t="s">
        <v>258</v>
      </c>
      <c r="B46" s="321" t="s">
        <v>268</v>
      </c>
      <c r="C46" s="308"/>
    </row>
    <row r="47" spans="1:3" s="89" customFormat="1" ht="12" customHeight="1" thickBot="1">
      <c r="A47" s="36" t="s">
        <v>22</v>
      </c>
      <c r="B47" s="20" t="s">
        <v>269</v>
      </c>
      <c r="C47" s="219">
        <f>SUM(C48:C52)</f>
        <v>25258</v>
      </c>
    </row>
    <row r="48" spans="1:3" s="89" customFormat="1" ht="12" customHeight="1">
      <c r="A48" s="337" t="s">
        <v>98</v>
      </c>
      <c r="B48" s="319" t="s">
        <v>273</v>
      </c>
      <c r="C48" s="363"/>
    </row>
    <row r="49" spans="1:3" s="89" customFormat="1" ht="12" customHeight="1">
      <c r="A49" s="338" t="s">
        <v>99</v>
      </c>
      <c r="B49" s="320" t="s">
        <v>274</v>
      </c>
      <c r="C49" s="678">
        <v>24558</v>
      </c>
    </row>
    <row r="50" spans="1:3" s="89" customFormat="1" ht="12" customHeight="1">
      <c r="A50" s="338" t="s">
        <v>270</v>
      </c>
      <c r="B50" s="320" t="s">
        <v>275</v>
      </c>
      <c r="C50" s="223">
        <v>700</v>
      </c>
    </row>
    <row r="51" spans="1:3" s="89" customFormat="1" ht="12" customHeight="1">
      <c r="A51" s="338" t="s">
        <v>271</v>
      </c>
      <c r="B51" s="320" t="s">
        <v>276</v>
      </c>
      <c r="C51" s="223"/>
    </row>
    <row r="52" spans="1:3" s="89" customFormat="1" ht="12" customHeight="1" thickBot="1">
      <c r="A52" s="339" t="s">
        <v>272</v>
      </c>
      <c r="B52" s="321" t="s">
        <v>277</v>
      </c>
      <c r="C52" s="308"/>
    </row>
    <row r="53" spans="1:3" s="89" customFormat="1" ht="12" customHeight="1" thickBot="1">
      <c r="A53" s="36" t="s">
        <v>167</v>
      </c>
      <c r="B53" s="20" t="s">
        <v>278</v>
      </c>
      <c r="C53" s="219">
        <f>SUM(C54:C56)</f>
        <v>54135</v>
      </c>
    </row>
    <row r="54" spans="1:3" s="89" customFormat="1" ht="12" customHeight="1">
      <c r="A54" s="337" t="s">
        <v>100</v>
      </c>
      <c r="B54" s="319" t="s">
        <v>279</v>
      </c>
      <c r="C54" s="221"/>
    </row>
    <row r="55" spans="1:3" s="89" customFormat="1" ht="12" customHeight="1">
      <c r="A55" s="338" t="s">
        <v>101</v>
      </c>
      <c r="B55" s="320" t="s">
        <v>458</v>
      </c>
      <c r="C55" s="223">
        <v>20000</v>
      </c>
    </row>
    <row r="56" spans="1:3" s="89" customFormat="1" ht="12" customHeight="1">
      <c r="A56" s="338" t="s">
        <v>283</v>
      </c>
      <c r="B56" s="320" t="s">
        <v>281</v>
      </c>
      <c r="C56" s="223">
        <v>34135</v>
      </c>
    </row>
    <row r="57" spans="1:3" s="89" customFormat="1" ht="12" customHeight="1" thickBot="1">
      <c r="A57" s="339" t="s">
        <v>284</v>
      </c>
      <c r="B57" s="321" t="s">
        <v>282</v>
      </c>
      <c r="C57" s="308">
        <v>34135</v>
      </c>
    </row>
    <row r="58" spans="1:3" s="89" customFormat="1" ht="12" customHeight="1" thickBot="1">
      <c r="A58" s="36" t="s">
        <v>24</v>
      </c>
      <c r="B58" s="214" t="s">
        <v>285</v>
      </c>
      <c r="C58" s="219">
        <f>SUM(C59:C61)</f>
        <v>128265</v>
      </c>
    </row>
    <row r="59" spans="1:3" s="89" customFormat="1" ht="12" customHeight="1">
      <c r="A59" s="337" t="s">
        <v>168</v>
      </c>
      <c r="B59" s="319" t="s">
        <v>287</v>
      </c>
      <c r="C59" s="223"/>
    </row>
    <row r="60" spans="1:3" s="89" customFormat="1" ht="12" customHeight="1">
      <c r="A60" s="338" t="s">
        <v>169</v>
      </c>
      <c r="B60" s="320" t="s">
        <v>459</v>
      </c>
      <c r="C60" s="223">
        <v>188</v>
      </c>
    </row>
    <row r="61" spans="1:3" s="89" customFormat="1" ht="12" customHeight="1">
      <c r="A61" s="338" t="s">
        <v>200</v>
      </c>
      <c r="B61" s="320" t="s">
        <v>288</v>
      </c>
      <c r="C61" s="223">
        <v>128077</v>
      </c>
    </row>
    <row r="62" spans="1:3" s="89" customFormat="1" ht="12" customHeight="1" thickBot="1">
      <c r="A62" s="339" t="s">
        <v>286</v>
      </c>
      <c r="B62" s="321" t="s">
        <v>289</v>
      </c>
      <c r="C62" s="223">
        <v>126796</v>
      </c>
    </row>
    <row r="63" spans="1:3" s="89" customFormat="1" ht="12" customHeight="1" thickBot="1">
      <c r="A63" s="36" t="s">
        <v>25</v>
      </c>
      <c r="B63" s="20" t="s">
        <v>290</v>
      </c>
      <c r="C63" s="224">
        <f>+C8+C15+C22+C29+C36+C47+C53+C58</f>
        <v>720277</v>
      </c>
    </row>
    <row r="64" spans="1:3" s="89" customFormat="1" ht="12" customHeight="1" thickBot="1">
      <c r="A64" s="340" t="s">
        <v>416</v>
      </c>
      <c r="B64" s="214" t="s">
        <v>292</v>
      </c>
      <c r="C64" s="219">
        <f>SUM(C65:C67)</f>
        <v>91367</v>
      </c>
    </row>
    <row r="65" spans="1:3" s="89" customFormat="1" ht="12" customHeight="1">
      <c r="A65" s="337" t="s">
        <v>325</v>
      </c>
      <c r="B65" s="319" t="s">
        <v>293</v>
      </c>
      <c r="C65" s="223">
        <v>16367</v>
      </c>
    </row>
    <row r="66" spans="1:3" s="89" customFormat="1" ht="12" customHeight="1">
      <c r="A66" s="338" t="s">
        <v>334</v>
      </c>
      <c r="B66" s="320" t="s">
        <v>294</v>
      </c>
      <c r="C66" s="223">
        <v>75000</v>
      </c>
    </row>
    <row r="67" spans="1:3" s="89" customFormat="1" ht="12" customHeight="1" thickBot="1">
      <c r="A67" s="339" t="s">
        <v>335</v>
      </c>
      <c r="B67" s="323" t="s">
        <v>295</v>
      </c>
      <c r="C67" s="223"/>
    </row>
    <row r="68" spans="1:3" s="89" customFormat="1" ht="12" customHeight="1" thickBot="1">
      <c r="A68" s="340" t="s">
        <v>296</v>
      </c>
      <c r="B68" s="214" t="s">
        <v>297</v>
      </c>
      <c r="C68" s="219">
        <f>SUM(C69:C72)</f>
        <v>0</v>
      </c>
    </row>
    <row r="69" spans="1:3" s="89" customFormat="1" ht="12" customHeight="1">
      <c r="A69" s="337" t="s">
        <v>147</v>
      </c>
      <c r="B69" s="319" t="s">
        <v>298</v>
      </c>
      <c r="C69" s="223"/>
    </row>
    <row r="70" spans="1:3" s="89" customFormat="1" ht="12" customHeight="1">
      <c r="A70" s="338" t="s">
        <v>148</v>
      </c>
      <c r="B70" s="320" t="s">
        <v>299</v>
      </c>
      <c r="C70" s="223"/>
    </row>
    <row r="71" spans="1:3" s="89" customFormat="1" ht="12" customHeight="1">
      <c r="A71" s="338" t="s">
        <v>326</v>
      </c>
      <c r="B71" s="320" t="s">
        <v>300</v>
      </c>
      <c r="C71" s="223"/>
    </row>
    <row r="72" spans="1:3" s="89" customFormat="1" ht="12" customHeight="1" thickBot="1">
      <c r="A72" s="339" t="s">
        <v>327</v>
      </c>
      <c r="B72" s="321" t="s">
        <v>301</v>
      </c>
      <c r="C72" s="223"/>
    </row>
    <row r="73" spans="1:3" s="89" customFormat="1" ht="12" customHeight="1" thickBot="1">
      <c r="A73" s="340" t="s">
        <v>302</v>
      </c>
      <c r="B73" s="214" t="s">
        <v>303</v>
      </c>
      <c r="C73" s="219">
        <f>SUM(C74:C75)</f>
        <v>0</v>
      </c>
    </row>
    <row r="74" spans="1:3" s="89" customFormat="1" ht="12" customHeight="1">
      <c r="A74" s="337" t="s">
        <v>328</v>
      </c>
      <c r="B74" s="319" t="s">
        <v>304</v>
      </c>
      <c r="C74" s="223"/>
    </row>
    <row r="75" spans="1:3" s="89" customFormat="1" ht="12" customHeight="1" thickBot="1">
      <c r="A75" s="339" t="s">
        <v>329</v>
      </c>
      <c r="B75" s="321" t="s">
        <v>305</v>
      </c>
      <c r="C75" s="223"/>
    </row>
    <row r="76" spans="1:3" s="88" customFormat="1" ht="12" customHeight="1" thickBot="1">
      <c r="A76" s="340" t="s">
        <v>306</v>
      </c>
      <c r="B76" s="214" t="s">
        <v>307</v>
      </c>
      <c r="C76" s="219">
        <f>SUM(C77:C79)</f>
        <v>0</v>
      </c>
    </row>
    <row r="77" spans="1:3" s="89" customFormat="1" ht="12" customHeight="1">
      <c r="A77" s="337" t="s">
        <v>330</v>
      </c>
      <c r="B77" s="319" t="s">
        <v>308</v>
      </c>
      <c r="C77" s="223"/>
    </row>
    <row r="78" spans="1:3" s="89" customFormat="1" ht="12" customHeight="1">
      <c r="A78" s="338" t="s">
        <v>331</v>
      </c>
      <c r="B78" s="320" t="s">
        <v>309</v>
      </c>
      <c r="C78" s="223"/>
    </row>
    <row r="79" spans="1:3" s="89" customFormat="1" ht="12" customHeight="1" thickBot="1">
      <c r="A79" s="339" t="s">
        <v>332</v>
      </c>
      <c r="B79" s="321" t="s">
        <v>310</v>
      </c>
      <c r="C79" s="223"/>
    </row>
    <row r="80" spans="1:3" s="89" customFormat="1" ht="12" customHeight="1" thickBot="1">
      <c r="A80" s="340" t="s">
        <v>311</v>
      </c>
      <c r="B80" s="214" t="s">
        <v>333</v>
      </c>
      <c r="C80" s="219">
        <f>SUM(C81:C84)</f>
        <v>0</v>
      </c>
    </row>
    <row r="81" spans="1:3" s="89" customFormat="1" ht="12" customHeight="1">
      <c r="A81" s="341" t="s">
        <v>312</v>
      </c>
      <c r="B81" s="319" t="s">
        <v>313</v>
      </c>
      <c r="C81" s="223"/>
    </row>
    <row r="82" spans="1:3" s="89" customFormat="1" ht="12" customHeight="1">
      <c r="A82" s="342" t="s">
        <v>314</v>
      </c>
      <c r="B82" s="320" t="s">
        <v>315</v>
      </c>
      <c r="C82" s="223"/>
    </row>
    <row r="83" spans="1:3" s="89" customFormat="1" ht="12" customHeight="1">
      <c r="A83" s="342" t="s">
        <v>316</v>
      </c>
      <c r="B83" s="320" t="s">
        <v>317</v>
      </c>
      <c r="C83" s="223"/>
    </row>
    <row r="84" spans="1:3" s="88" customFormat="1" ht="12" customHeight="1" thickBot="1">
      <c r="A84" s="343" t="s">
        <v>318</v>
      </c>
      <c r="B84" s="321" t="s">
        <v>319</v>
      </c>
      <c r="C84" s="223"/>
    </row>
    <row r="85" spans="1:3" s="88" customFormat="1" ht="12" customHeight="1" thickBot="1">
      <c r="A85" s="340" t="s">
        <v>320</v>
      </c>
      <c r="B85" s="214" t="s">
        <v>321</v>
      </c>
      <c r="C85" s="364"/>
    </row>
    <row r="86" spans="1:3" s="88" customFormat="1" ht="12" customHeight="1" thickBot="1">
      <c r="A86" s="340" t="s">
        <v>322</v>
      </c>
      <c r="B86" s="327" t="s">
        <v>323</v>
      </c>
      <c r="C86" s="224">
        <f>+C64+C68+C73+C76+C80+C85</f>
        <v>91367</v>
      </c>
    </row>
    <row r="87" spans="1:3" s="88" customFormat="1" ht="12" customHeight="1" thickBot="1">
      <c r="A87" s="344" t="s">
        <v>336</v>
      </c>
      <c r="B87" s="329" t="s">
        <v>447</v>
      </c>
      <c r="C87" s="224">
        <f>+C63+C86</f>
        <v>811644</v>
      </c>
    </row>
    <row r="88" spans="1:3" s="89" customFormat="1" ht="15" customHeight="1">
      <c r="A88" s="184"/>
      <c r="B88" s="185"/>
      <c r="C88" s="286"/>
    </row>
    <row r="89" spans="1:3" ht="13.5" thickBot="1">
      <c r="A89" s="345"/>
      <c r="B89" s="187"/>
      <c r="C89" s="287"/>
    </row>
    <row r="90" spans="1:3" s="66" customFormat="1" ht="16.5" customHeight="1" thickBot="1">
      <c r="A90" s="188"/>
      <c r="B90" s="189" t="s">
        <v>59</v>
      </c>
      <c r="C90" s="288"/>
    </row>
    <row r="91" spans="1:3" s="90" customFormat="1" ht="12" customHeight="1" thickBot="1">
      <c r="A91" s="311" t="s">
        <v>17</v>
      </c>
      <c r="B91" s="30" t="s">
        <v>339</v>
      </c>
      <c r="C91" s="218">
        <f>SUM(C92:C96)</f>
        <v>146747</v>
      </c>
    </row>
    <row r="92" spans="1:3" ht="12" customHeight="1">
      <c r="A92" s="346" t="s">
        <v>102</v>
      </c>
      <c r="B92" s="9" t="s">
        <v>48</v>
      </c>
      <c r="C92" s="734">
        <v>7827</v>
      </c>
    </row>
    <row r="93" spans="1:3" ht="12" customHeight="1">
      <c r="A93" s="338" t="s">
        <v>103</v>
      </c>
      <c r="B93" s="7" t="s">
        <v>170</v>
      </c>
      <c r="C93" s="223">
        <v>2495</v>
      </c>
    </row>
    <row r="94" spans="1:3" ht="12" customHeight="1">
      <c r="A94" s="338" t="s">
        <v>104</v>
      </c>
      <c r="B94" s="7" t="s">
        <v>139</v>
      </c>
      <c r="C94" s="679">
        <v>77242</v>
      </c>
    </row>
    <row r="95" spans="1:3" ht="12" customHeight="1">
      <c r="A95" s="338" t="s">
        <v>105</v>
      </c>
      <c r="B95" s="10" t="s">
        <v>171</v>
      </c>
      <c r="C95" s="308">
        <v>13500</v>
      </c>
    </row>
    <row r="96" spans="1:3" ht="12" customHeight="1">
      <c r="A96" s="338" t="s">
        <v>116</v>
      </c>
      <c r="B96" s="18" t="s">
        <v>172</v>
      </c>
      <c r="C96" s="679">
        <v>45683</v>
      </c>
    </row>
    <row r="97" spans="1:3" ht="12" customHeight="1">
      <c r="A97" s="338" t="s">
        <v>106</v>
      </c>
      <c r="B97" s="7" t="s">
        <v>340</v>
      </c>
      <c r="C97" s="308"/>
    </row>
    <row r="98" spans="1:3" ht="12" customHeight="1">
      <c r="A98" s="338" t="s">
        <v>107</v>
      </c>
      <c r="B98" s="122" t="s">
        <v>341</v>
      </c>
      <c r="C98" s="308"/>
    </row>
    <row r="99" spans="1:3" ht="12" customHeight="1">
      <c r="A99" s="338" t="s">
        <v>117</v>
      </c>
      <c r="B99" s="123" t="s">
        <v>342</v>
      </c>
      <c r="C99" s="308"/>
    </row>
    <row r="100" spans="1:3" ht="12" customHeight="1">
      <c r="A100" s="338" t="s">
        <v>118</v>
      </c>
      <c r="B100" s="123" t="s">
        <v>343</v>
      </c>
      <c r="C100" s="308"/>
    </row>
    <row r="101" spans="1:3" ht="12" customHeight="1">
      <c r="A101" s="338" t="s">
        <v>119</v>
      </c>
      <c r="B101" s="122" t="s">
        <v>344</v>
      </c>
      <c r="C101" s="308"/>
    </row>
    <row r="102" spans="1:3" ht="12" customHeight="1">
      <c r="A102" s="338" t="s">
        <v>120</v>
      </c>
      <c r="B102" s="122" t="s">
        <v>345</v>
      </c>
      <c r="C102" s="308"/>
    </row>
    <row r="103" spans="1:3" ht="12" customHeight="1">
      <c r="A103" s="338" t="s">
        <v>122</v>
      </c>
      <c r="B103" s="123" t="s">
        <v>346</v>
      </c>
      <c r="C103" s="308">
        <v>21566</v>
      </c>
    </row>
    <row r="104" spans="1:3" ht="12" customHeight="1">
      <c r="A104" s="347" t="s">
        <v>173</v>
      </c>
      <c r="B104" s="124" t="s">
        <v>347</v>
      </c>
      <c r="C104" s="308"/>
    </row>
    <row r="105" spans="1:3" ht="12" customHeight="1">
      <c r="A105" s="338" t="s">
        <v>337</v>
      </c>
      <c r="B105" s="124" t="s">
        <v>348</v>
      </c>
      <c r="C105" s="308"/>
    </row>
    <row r="106" spans="1:3" ht="12" customHeight="1" thickBot="1">
      <c r="A106" s="348" t="s">
        <v>338</v>
      </c>
      <c r="B106" s="125" t="s">
        <v>349</v>
      </c>
      <c r="C106" s="762">
        <v>24117</v>
      </c>
    </row>
    <row r="107" spans="1:3" ht="12" customHeight="1" thickBot="1">
      <c r="A107" s="36" t="s">
        <v>18</v>
      </c>
      <c r="B107" s="29" t="s">
        <v>350</v>
      </c>
      <c r="C107" s="219">
        <f>+C108+C110+C112</f>
        <v>146628</v>
      </c>
    </row>
    <row r="108" spans="1:3" ht="12" customHeight="1">
      <c r="A108" s="337" t="s">
        <v>108</v>
      </c>
      <c r="B108" s="7" t="s">
        <v>198</v>
      </c>
      <c r="C108" s="363">
        <v>128712</v>
      </c>
    </row>
    <row r="109" spans="1:6" ht="12" customHeight="1">
      <c r="A109" s="337" t="s">
        <v>109</v>
      </c>
      <c r="B109" s="11" t="s">
        <v>354</v>
      </c>
      <c r="C109" s="363">
        <v>125324</v>
      </c>
      <c r="F109" s="735"/>
    </row>
    <row r="110" spans="1:3" ht="12" customHeight="1">
      <c r="A110" s="337" t="s">
        <v>110</v>
      </c>
      <c r="B110" s="11" t="s">
        <v>174</v>
      </c>
      <c r="C110" s="223">
        <v>8468</v>
      </c>
    </row>
    <row r="111" spans="1:3" ht="12" customHeight="1">
      <c r="A111" s="337" t="s">
        <v>111</v>
      </c>
      <c r="B111" s="11" t="s">
        <v>355</v>
      </c>
      <c r="C111" s="705"/>
    </row>
    <row r="112" spans="1:3" ht="12" customHeight="1">
      <c r="A112" s="337" t="s">
        <v>112</v>
      </c>
      <c r="B112" s="216" t="s">
        <v>201</v>
      </c>
      <c r="C112" s="705">
        <v>9448</v>
      </c>
    </row>
    <row r="113" spans="1:3" ht="12" customHeight="1">
      <c r="A113" s="337" t="s">
        <v>121</v>
      </c>
      <c r="B113" s="215" t="s">
        <v>460</v>
      </c>
      <c r="C113" s="705"/>
    </row>
    <row r="114" spans="1:3" ht="12" customHeight="1">
      <c r="A114" s="337" t="s">
        <v>123</v>
      </c>
      <c r="B114" s="315" t="s">
        <v>360</v>
      </c>
      <c r="C114" s="705"/>
    </row>
    <row r="115" spans="1:3" ht="12" customHeight="1">
      <c r="A115" s="337" t="s">
        <v>175</v>
      </c>
      <c r="B115" s="123" t="s">
        <v>343</v>
      </c>
      <c r="C115" s="705"/>
    </row>
    <row r="116" spans="1:3" ht="12" customHeight="1">
      <c r="A116" s="337" t="s">
        <v>176</v>
      </c>
      <c r="B116" s="123" t="s">
        <v>359</v>
      </c>
      <c r="C116" s="705">
        <v>350</v>
      </c>
    </row>
    <row r="117" spans="1:3" ht="12" customHeight="1">
      <c r="A117" s="337" t="s">
        <v>177</v>
      </c>
      <c r="B117" s="123" t="s">
        <v>358</v>
      </c>
      <c r="C117" s="705"/>
    </row>
    <row r="118" spans="1:3" ht="12" customHeight="1">
      <c r="A118" s="337" t="s">
        <v>351</v>
      </c>
      <c r="B118" s="123" t="s">
        <v>346</v>
      </c>
      <c r="C118" s="705"/>
    </row>
    <row r="119" spans="1:3" ht="12" customHeight="1">
      <c r="A119" s="337" t="s">
        <v>352</v>
      </c>
      <c r="B119" s="123" t="s">
        <v>357</v>
      </c>
      <c r="C119" s="705"/>
    </row>
    <row r="120" spans="1:3" ht="12" customHeight="1" thickBot="1">
      <c r="A120" s="347" t="s">
        <v>353</v>
      </c>
      <c r="B120" s="123" t="s">
        <v>356</v>
      </c>
      <c r="C120" s="761">
        <v>8498</v>
      </c>
    </row>
    <row r="121" spans="1:3" ht="12" customHeight="1" thickBot="1">
      <c r="A121" s="36" t="s">
        <v>19</v>
      </c>
      <c r="B121" s="118" t="s">
        <v>361</v>
      </c>
      <c r="C121" s="219">
        <f>+C122+C123</f>
        <v>0</v>
      </c>
    </row>
    <row r="122" spans="1:3" ht="12" customHeight="1">
      <c r="A122" s="337" t="s">
        <v>91</v>
      </c>
      <c r="B122" s="8" t="s">
        <v>61</v>
      </c>
      <c r="C122" s="221"/>
    </row>
    <row r="123" spans="1:3" ht="12" customHeight="1" thickBot="1">
      <c r="A123" s="339" t="s">
        <v>92</v>
      </c>
      <c r="B123" s="11" t="s">
        <v>62</v>
      </c>
      <c r="C123" s="222"/>
    </row>
    <row r="124" spans="1:3" ht="12" customHeight="1" thickBot="1">
      <c r="A124" s="36" t="s">
        <v>20</v>
      </c>
      <c r="B124" s="118" t="s">
        <v>362</v>
      </c>
      <c r="C124" s="219">
        <f>+C91+C107+C121</f>
        <v>293375</v>
      </c>
    </row>
    <row r="125" spans="1:3" ht="12" customHeight="1" thickBot="1">
      <c r="A125" s="36" t="s">
        <v>21</v>
      </c>
      <c r="B125" s="118" t="s">
        <v>363</v>
      </c>
      <c r="C125" s="219">
        <f>+C126+C127+C128</f>
        <v>355421</v>
      </c>
    </row>
    <row r="126" spans="1:3" s="90" customFormat="1" ht="12" customHeight="1">
      <c r="A126" s="337" t="s">
        <v>95</v>
      </c>
      <c r="B126" s="8" t="s">
        <v>364</v>
      </c>
      <c r="C126" s="745">
        <v>258540</v>
      </c>
    </row>
    <row r="127" spans="1:3" ht="12" customHeight="1">
      <c r="A127" s="337" t="s">
        <v>96</v>
      </c>
      <c r="B127" s="8" t="s">
        <v>365</v>
      </c>
      <c r="C127" s="197">
        <v>75000</v>
      </c>
    </row>
    <row r="128" spans="1:3" ht="12" customHeight="1" thickBot="1">
      <c r="A128" s="347" t="s">
        <v>97</v>
      </c>
      <c r="B128" s="6" t="s">
        <v>366</v>
      </c>
      <c r="C128" s="745">
        <v>21881</v>
      </c>
    </row>
    <row r="129" spans="1:3" ht="12" customHeight="1" thickBot="1">
      <c r="A129" s="36" t="s">
        <v>22</v>
      </c>
      <c r="B129" s="118" t="s">
        <v>415</v>
      </c>
      <c r="C129" s="219">
        <f>+C130+C131+C132+C133</f>
        <v>0</v>
      </c>
    </row>
    <row r="130" spans="1:3" ht="12" customHeight="1">
      <c r="A130" s="337" t="s">
        <v>98</v>
      </c>
      <c r="B130" s="8" t="s">
        <v>367</v>
      </c>
      <c r="C130" s="197"/>
    </row>
    <row r="131" spans="1:3" ht="12" customHeight="1">
      <c r="A131" s="337" t="s">
        <v>99</v>
      </c>
      <c r="B131" s="8" t="s">
        <v>368</v>
      </c>
      <c r="C131" s="197"/>
    </row>
    <row r="132" spans="1:3" ht="12" customHeight="1">
      <c r="A132" s="337" t="s">
        <v>270</v>
      </c>
      <c r="B132" s="8" t="s">
        <v>369</v>
      </c>
      <c r="C132" s="197"/>
    </row>
    <row r="133" spans="1:3" s="90" customFormat="1" ht="12" customHeight="1" thickBot="1">
      <c r="A133" s="347" t="s">
        <v>271</v>
      </c>
      <c r="B133" s="6" t="s">
        <v>370</v>
      </c>
      <c r="C133" s="197"/>
    </row>
    <row r="134" spans="1:11" ht="12" customHeight="1" thickBot="1">
      <c r="A134" s="36" t="s">
        <v>23</v>
      </c>
      <c r="B134" s="118" t="s">
        <v>371</v>
      </c>
      <c r="C134" s="224">
        <f>+C135+C136+C137+C138</f>
        <v>0</v>
      </c>
      <c r="K134" s="196"/>
    </row>
    <row r="135" spans="1:3" ht="12.75">
      <c r="A135" s="337" t="s">
        <v>100</v>
      </c>
      <c r="B135" s="8" t="s">
        <v>372</v>
      </c>
      <c r="C135" s="197"/>
    </row>
    <row r="136" spans="1:3" ht="12" customHeight="1">
      <c r="A136" s="337" t="s">
        <v>101</v>
      </c>
      <c r="B136" s="8" t="s">
        <v>382</v>
      </c>
      <c r="C136" s="197"/>
    </row>
    <row r="137" spans="1:3" s="90" customFormat="1" ht="12" customHeight="1">
      <c r="A137" s="337" t="s">
        <v>283</v>
      </c>
      <c r="B137" s="8" t="s">
        <v>373</v>
      </c>
      <c r="C137" s="197"/>
    </row>
    <row r="138" spans="1:3" s="90" customFormat="1" ht="12" customHeight="1" thickBot="1">
      <c r="A138" s="347" t="s">
        <v>284</v>
      </c>
      <c r="B138" s="6" t="s">
        <v>374</v>
      </c>
      <c r="C138" s="197"/>
    </row>
    <row r="139" spans="1:3" s="90" customFormat="1" ht="12" customHeight="1" thickBot="1">
      <c r="A139" s="36" t="s">
        <v>24</v>
      </c>
      <c r="B139" s="118" t="s">
        <v>375</v>
      </c>
      <c r="C139" s="227">
        <f>+C140+C141+C142+C143</f>
        <v>0</v>
      </c>
    </row>
    <row r="140" spans="1:3" s="90" customFormat="1" ht="12" customHeight="1">
      <c r="A140" s="337" t="s">
        <v>168</v>
      </c>
      <c r="B140" s="8" t="s">
        <v>376</v>
      </c>
      <c r="C140" s="197"/>
    </row>
    <row r="141" spans="1:3" s="90" customFormat="1" ht="12" customHeight="1">
      <c r="A141" s="337" t="s">
        <v>169</v>
      </c>
      <c r="B141" s="8" t="s">
        <v>377</v>
      </c>
      <c r="C141" s="197"/>
    </row>
    <row r="142" spans="1:3" s="90" customFormat="1" ht="12" customHeight="1">
      <c r="A142" s="337" t="s">
        <v>200</v>
      </c>
      <c r="B142" s="8" t="s">
        <v>378</v>
      </c>
      <c r="C142" s="197"/>
    </row>
    <row r="143" spans="1:3" ht="12.75" customHeight="1" thickBot="1">
      <c r="A143" s="337" t="s">
        <v>286</v>
      </c>
      <c r="B143" s="8" t="s">
        <v>379</v>
      </c>
      <c r="C143" s="197"/>
    </row>
    <row r="144" spans="1:3" ht="12" customHeight="1" thickBot="1">
      <c r="A144" s="36" t="s">
        <v>25</v>
      </c>
      <c r="B144" s="118" t="s">
        <v>380</v>
      </c>
      <c r="C144" s="331">
        <f>+C125+C129+C134+C139</f>
        <v>355421</v>
      </c>
    </row>
    <row r="145" spans="1:3" ht="15" customHeight="1" thickBot="1">
      <c r="A145" s="349" t="s">
        <v>26</v>
      </c>
      <c r="B145" s="299" t="s">
        <v>381</v>
      </c>
      <c r="C145" s="331">
        <f>+C124+C144</f>
        <v>648796</v>
      </c>
    </row>
    <row r="146" ht="13.5" thickBot="1"/>
    <row r="147" spans="1:3" ht="15" customHeight="1" thickBot="1">
      <c r="A147" s="193" t="s">
        <v>190</v>
      </c>
      <c r="B147" s="194"/>
      <c r="C147" s="116">
        <v>0</v>
      </c>
    </row>
    <row r="148" spans="1:3" ht="14.25" customHeight="1" thickBot="1">
      <c r="A148" s="193" t="s">
        <v>191</v>
      </c>
      <c r="B148" s="194"/>
      <c r="C148" s="116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&amp;R13. melléklet a 30/2014.(IX.16.) önkormányzati rendelethez</oddHeader>
  </headerFooter>
  <rowBreaks count="1" manualBreakCount="1">
    <brk id="87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40" sqref="C40"/>
    </sheetView>
  </sheetViews>
  <sheetFormatPr defaultColWidth="9.00390625" defaultRowHeight="12.75"/>
  <cols>
    <col min="1" max="1" width="13.875" style="191" customWidth="1"/>
    <col min="2" max="2" width="79.125" style="192" customWidth="1"/>
    <col min="3" max="3" width="25.00390625" style="192" customWidth="1"/>
    <col min="4" max="16384" width="9.375" style="192" customWidth="1"/>
  </cols>
  <sheetData>
    <row r="1" spans="1:3" s="171" customFormat="1" ht="21" customHeight="1" thickBot="1">
      <c r="A1" s="170"/>
      <c r="B1" s="172"/>
      <c r="C1" s="357"/>
    </row>
    <row r="2" spans="1:3" s="358" customFormat="1" ht="25.5" customHeight="1">
      <c r="A2" s="309" t="s">
        <v>188</v>
      </c>
      <c r="B2" s="276" t="s">
        <v>677</v>
      </c>
      <c r="C2" s="291" t="s">
        <v>63</v>
      </c>
    </row>
    <row r="3" spans="1:3" s="358" customFormat="1" ht="24.75" thickBot="1">
      <c r="A3" s="350" t="s">
        <v>187</v>
      </c>
      <c r="B3" s="277" t="s">
        <v>424</v>
      </c>
      <c r="C3" s="292" t="s">
        <v>53</v>
      </c>
    </row>
    <row r="4" spans="1:3" s="359" customFormat="1" ht="15.75" customHeight="1" thickBot="1">
      <c r="A4" s="174"/>
      <c r="B4" s="174"/>
      <c r="C4" s="175" t="s">
        <v>54</v>
      </c>
    </row>
    <row r="5" spans="1:3" ht="13.5" thickBot="1">
      <c r="A5" s="310" t="s">
        <v>189</v>
      </c>
      <c r="B5" s="176" t="s">
        <v>55</v>
      </c>
      <c r="C5" s="177" t="s">
        <v>56</v>
      </c>
    </row>
    <row r="6" spans="1:3" s="360" customFormat="1" ht="12.75" customHeight="1" thickBot="1">
      <c r="A6" s="145">
        <v>1</v>
      </c>
      <c r="B6" s="146">
        <v>2</v>
      </c>
      <c r="C6" s="147">
        <v>3</v>
      </c>
    </row>
    <row r="7" spans="1:3" s="360" customFormat="1" ht="15.75" customHeight="1" thickBot="1">
      <c r="A7" s="178"/>
      <c r="B7" s="179" t="s">
        <v>57</v>
      </c>
      <c r="C7" s="180"/>
    </row>
    <row r="8" spans="1:3" s="293" customFormat="1" ht="12" customHeight="1" thickBot="1">
      <c r="A8" s="145" t="s">
        <v>17</v>
      </c>
      <c r="B8" s="181" t="s">
        <v>425</v>
      </c>
      <c r="C8" s="236">
        <f>SUM(C9:C18)</f>
        <v>16237</v>
      </c>
    </row>
    <row r="9" spans="1:3" s="293" customFormat="1" ht="12" customHeight="1">
      <c r="A9" s="351" t="s">
        <v>102</v>
      </c>
      <c r="B9" s="9" t="s">
        <v>259</v>
      </c>
      <c r="C9" s="282"/>
    </row>
    <row r="10" spans="1:3" s="293" customFormat="1" ht="12" customHeight="1">
      <c r="A10" s="352" t="s">
        <v>103</v>
      </c>
      <c r="B10" s="7" t="s">
        <v>260</v>
      </c>
      <c r="C10" s="234">
        <v>6014</v>
      </c>
    </row>
    <row r="11" spans="1:3" s="293" customFormat="1" ht="12" customHeight="1">
      <c r="A11" s="352" t="s">
        <v>104</v>
      </c>
      <c r="B11" s="7" t="s">
        <v>261</v>
      </c>
      <c r="C11" s="234"/>
    </row>
    <row r="12" spans="1:3" s="293" customFormat="1" ht="12" customHeight="1">
      <c r="A12" s="352" t="s">
        <v>105</v>
      </c>
      <c r="B12" s="7" t="s">
        <v>262</v>
      </c>
      <c r="C12" s="234">
        <v>2088</v>
      </c>
    </row>
    <row r="13" spans="1:3" s="293" customFormat="1" ht="12" customHeight="1">
      <c r="A13" s="352" t="s">
        <v>146</v>
      </c>
      <c r="B13" s="7" t="s">
        <v>263</v>
      </c>
      <c r="C13" s="234"/>
    </row>
    <row r="14" spans="1:3" s="293" customFormat="1" ht="12" customHeight="1">
      <c r="A14" s="352" t="s">
        <v>106</v>
      </c>
      <c r="B14" s="7" t="s">
        <v>426</v>
      </c>
      <c r="C14" s="234">
        <v>2168</v>
      </c>
    </row>
    <row r="15" spans="1:3" s="293" customFormat="1" ht="12" customHeight="1">
      <c r="A15" s="352" t="s">
        <v>107</v>
      </c>
      <c r="B15" s="6" t="s">
        <v>427</v>
      </c>
      <c r="C15" s="234"/>
    </row>
    <row r="16" spans="1:3" s="293" customFormat="1" ht="12" customHeight="1">
      <c r="A16" s="352" t="s">
        <v>117</v>
      </c>
      <c r="B16" s="7" t="s">
        <v>266</v>
      </c>
      <c r="C16" s="237">
        <v>3</v>
      </c>
    </row>
    <row r="17" spans="1:3" s="361" customFormat="1" ht="12" customHeight="1">
      <c r="A17" s="352" t="s">
        <v>118</v>
      </c>
      <c r="B17" s="7" t="s">
        <v>267</v>
      </c>
      <c r="C17" s="76"/>
    </row>
    <row r="18" spans="1:3" s="361" customFormat="1" ht="12" customHeight="1" thickBot="1">
      <c r="A18" s="352" t="s">
        <v>119</v>
      </c>
      <c r="B18" s="6" t="s">
        <v>268</v>
      </c>
      <c r="C18" s="690">
        <v>5964</v>
      </c>
    </row>
    <row r="19" spans="1:3" s="293" customFormat="1" ht="12" customHeight="1" thickBot="1">
      <c r="A19" s="145" t="s">
        <v>18</v>
      </c>
      <c r="B19" s="181" t="s">
        <v>428</v>
      </c>
      <c r="C19" s="236">
        <f>SUM(C20:C22)</f>
        <v>0</v>
      </c>
    </row>
    <row r="20" spans="1:3" s="361" customFormat="1" ht="12" customHeight="1">
      <c r="A20" s="352" t="s">
        <v>108</v>
      </c>
      <c r="B20" s="8" t="s">
        <v>234</v>
      </c>
      <c r="C20" s="234"/>
    </row>
    <row r="21" spans="1:3" s="361" customFormat="1" ht="12" customHeight="1">
      <c r="A21" s="352" t="s">
        <v>109</v>
      </c>
      <c r="B21" s="7" t="s">
        <v>429</v>
      </c>
      <c r="C21" s="234"/>
    </row>
    <row r="22" spans="1:3" s="361" customFormat="1" ht="12" customHeight="1">
      <c r="A22" s="352" t="s">
        <v>110</v>
      </c>
      <c r="B22" s="7" t="s">
        <v>430</v>
      </c>
      <c r="C22" s="684"/>
    </row>
    <row r="23" spans="1:3" s="361" customFormat="1" ht="12" customHeight="1" thickBot="1">
      <c r="A23" s="352" t="s">
        <v>111</v>
      </c>
      <c r="B23" s="7" t="s">
        <v>2</v>
      </c>
      <c r="C23" s="234"/>
    </row>
    <row r="24" spans="1:3" s="361" customFormat="1" ht="12" customHeight="1" thickBot="1">
      <c r="A24" s="148" t="s">
        <v>19</v>
      </c>
      <c r="B24" s="118" t="s">
        <v>161</v>
      </c>
      <c r="C24" s="263"/>
    </row>
    <row r="25" spans="1:3" s="361" customFormat="1" ht="12" customHeight="1" thickBot="1">
      <c r="A25" s="148" t="s">
        <v>20</v>
      </c>
      <c r="B25" s="118" t="s">
        <v>431</v>
      </c>
      <c r="C25" s="236">
        <f>+C26+C27</f>
        <v>0</v>
      </c>
    </row>
    <row r="26" spans="1:3" s="361" customFormat="1" ht="12" customHeight="1">
      <c r="A26" s="353" t="s">
        <v>244</v>
      </c>
      <c r="B26" s="354" t="s">
        <v>429</v>
      </c>
      <c r="C26" s="74"/>
    </row>
    <row r="27" spans="1:3" s="361" customFormat="1" ht="12" customHeight="1">
      <c r="A27" s="353" t="s">
        <v>247</v>
      </c>
      <c r="B27" s="355" t="s">
        <v>432</v>
      </c>
      <c r="C27" s="237"/>
    </row>
    <row r="28" spans="1:3" s="361" customFormat="1" ht="12" customHeight="1" thickBot="1">
      <c r="A28" s="352" t="s">
        <v>248</v>
      </c>
      <c r="B28" s="356" t="s">
        <v>433</v>
      </c>
      <c r="C28" s="77"/>
    </row>
    <row r="29" spans="1:3" s="361" customFormat="1" ht="12" customHeight="1" thickBot="1">
      <c r="A29" s="148" t="s">
        <v>21</v>
      </c>
      <c r="B29" s="118" t="s">
        <v>434</v>
      </c>
      <c r="C29" s="236">
        <f>+C30+C31+C32</f>
        <v>3</v>
      </c>
    </row>
    <row r="30" spans="1:3" s="361" customFormat="1" ht="12" customHeight="1">
      <c r="A30" s="353" t="s">
        <v>95</v>
      </c>
      <c r="B30" s="354" t="s">
        <v>273</v>
      </c>
      <c r="C30" s="74"/>
    </row>
    <row r="31" spans="1:3" s="361" customFormat="1" ht="12" customHeight="1">
      <c r="A31" s="353" t="s">
        <v>96</v>
      </c>
      <c r="B31" s="355" t="s">
        <v>274</v>
      </c>
      <c r="C31" s="237"/>
    </row>
    <row r="32" spans="1:3" s="361" customFormat="1" ht="12" customHeight="1" thickBot="1">
      <c r="A32" s="352" t="s">
        <v>97</v>
      </c>
      <c r="B32" s="121" t="s">
        <v>275</v>
      </c>
      <c r="C32" s="787">
        <v>3</v>
      </c>
    </row>
    <row r="33" spans="1:3" s="293" customFormat="1" ht="12" customHeight="1" thickBot="1">
      <c r="A33" s="148" t="s">
        <v>22</v>
      </c>
      <c r="B33" s="118" t="s">
        <v>388</v>
      </c>
      <c r="C33" s="263"/>
    </row>
    <row r="34" spans="1:3" s="293" customFormat="1" ht="12" customHeight="1" thickBot="1">
      <c r="A34" s="148" t="s">
        <v>23</v>
      </c>
      <c r="B34" s="118" t="s">
        <v>435</v>
      </c>
      <c r="C34" s="284">
        <v>300</v>
      </c>
    </row>
    <row r="35" spans="1:3" s="293" customFormat="1" ht="12" customHeight="1" thickBot="1">
      <c r="A35" s="145" t="s">
        <v>24</v>
      </c>
      <c r="B35" s="118" t="s">
        <v>436</v>
      </c>
      <c r="C35" s="285">
        <f>+C8+C19+C24+C25+C29+C33+C34</f>
        <v>16540</v>
      </c>
    </row>
    <row r="36" spans="1:3" s="293" customFormat="1" ht="12" customHeight="1" thickBot="1">
      <c r="A36" s="182" t="s">
        <v>25</v>
      </c>
      <c r="B36" s="118" t="s">
        <v>437</v>
      </c>
      <c r="C36" s="285">
        <f>+C37+C38+C39</f>
        <v>688</v>
      </c>
    </row>
    <row r="37" spans="1:3" s="293" customFormat="1" ht="12" customHeight="1">
      <c r="A37" s="353" t="s">
        <v>438</v>
      </c>
      <c r="B37" s="354" t="s">
        <v>208</v>
      </c>
      <c r="C37" s="74">
        <v>688</v>
      </c>
    </row>
    <row r="38" spans="1:3" s="293" customFormat="1" ht="12" customHeight="1">
      <c r="A38" s="353" t="s">
        <v>439</v>
      </c>
      <c r="B38" s="355" t="s">
        <v>3</v>
      </c>
      <c r="C38" s="237"/>
    </row>
    <row r="39" spans="1:3" s="361" customFormat="1" ht="12" customHeight="1" thickBot="1">
      <c r="A39" s="352" t="s">
        <v>440</v>
      </c>
      <c r="B39" s="121" t="s">
        <v>441</v>
      </c>
      <c r="C39" s="77"/>
    </row>
    <row r="40" spans="1:3" s="361" customFormat="1" ht="15" customHeight="1" thickBot="1">
      <c r="A40" s="182" t="s">
        <v>26</v>
      </c>
      <c r="B40" s="183" t="s">
        <v>442</v>
      </c>
      <c r="C40" s="288">
        <f>+C35+C36</f>
        <v>17228</v>
      </c>
    </row>
    <row r="41" spans="1:3" s="361" customFormat="1" ht="15" customHeight="1">
      <c r="A41" s="184"/>
      <c r="B41" s="185"/>
      <c r="C41" s="286"/>
    </row>
    <row r="42" spans="1:3" ht="13.5" thickBot="1">
      <c r="A42" s="186"/>
      <c r="B42" s="187"/>
      <c r="C42" s="287"/>
    </row>
    <row r="43" spans="1:3" s="360" customFormat="1" ht="16.5" customHeight="1" thickBot="1">
      <c r="A43" s="188"/>
      <c r="B43" s="189" t="s">
        <v>59</v>
      </c>
      <c r="C43" s="288"/>
    </row>
    <row r="44" spans="1:3" s="362" customFormat="1" ht="12" customHeight="1" thickBot="1">
      <c r="A44" s="148" t="s">
        <v>17</v>
      </c>
      <c r="B44" s="118" t="s">
        <v>443</v>
      </c>
      <c r="C44" s="236">
        <f>SUM(C45:C49)</f>
        <v>455006</v>
      </c>
    </row>
    <row r="45" spans="1:3" ht="12" customHeight="1">
      <c r="A45" s="352" t="s">
        <v>102</v>
      </c>
      <c r="B45" s="8" t="s">
        <v>48</v>
      </c>
      <c r="C45" s="682">
        <v>110004</v>
      </c>
    </row>
    <row r="46" spans="1:3" ht="12" customHeight="1">
      <c r="A46" s="352" t="s">
        <v>103</v>
      </c>
      <c r="B46" s="7" t="s">
        <v>170</v>
      </c>
      <c r="C46" s="684">
        <v>30914</v>
      </c>
    </row>
    <row r="47" spans="1:3" ht="12" customHeight="1">
      <c r="A47" s="352" t="s">
        <v>104</v>
      </c>
      <c r="B47" s="7" t="s">
        <v>139</v>
      </c>
      <c r="C47" s="684">
        <v>62088</v>
      </c>
    </row>
    <row r="48" spans="1:3" ht="12" customHeight="1">
      <c r="A48" s="352" t="s">
        <v>105</v>
      </c>
      <c r="B48" s="7" t="s">
        <v>171</v>
      </c>
      <c r="C48" s="76">
        <v>252000</v>
      </c>
    </row>
    <row r="49" spans="1:3" ht="12" customHeight="1" thickBot="1">
      <c r="A49" s="352" t="s">
        <v>146</v>
      </c>
      <c r="B49" s="7" t="s">
        <v>172</v>
      </c>
      <c r="C49" s="76"/>
    </row>
    <row r="50" spans="1:3" ht="12" customHeight="1" thickBot="1">
      <c r="A50" s="148" t="s">
        <v>18</v>
      </c>
      <c r="B50" s="118" t="s">
        <v>444</v>
      </c>
      <c r="C50" s="236">
        <f>SUM(C51:C53)</f>
        <v>1943</v>
      </c>
    </row>
    <row r="51" spans="1:3" s="362" customFormat="1" ht="12" customHeight="1">
      <c r="A51" s="352" t="s">
        <v>108</v>
      </c>
      <c r="B51" s="8" t="s">
        <v>198</v>
      </c>
      <c r="C51" s="74">
        <v>1943</v>
      </c>
    </row>
    <row r="52" spans="1:3" ht="12" customHeight="1">
      <c r="A52" s="352" t="s">
        <v>109</v>
      </c>
      <c r="B52" s="7" t="s">
        <v>174</v>
      </c>
      <c r="C52" s="76"/>
    </row>
    <row r="53" spans="1:3" ht="12" customHeight="1">
      <c r="A53" s="352" t="s">
        <v>110</v>
      </c>
      <c r="B53" s="7" t="s">
        <v>60</v>
      </c>
      <c r="C53" s="76"/>
    </row>
    <row r="54" spans="1:3" ht="12" customHeight="1" thickBot="1">
      <c r="A54" s="352" t="s">
        <v>111</v>
      </c>
      <c r="B54" s="7" t="s">
        <v>4</v>
      </c>
      <c r="C54" s="76"/>
    </row>
    <row r="55" spans="1:3" ht="15" customHeight="1" thickBot="1">
      <c r="A55" s="148" t="s">
        <v>19</v>
      </c>
      <c r="B55" s="190" t="s">
        <v>445</v>
      </c>
      <c r="C55" s="289">
        <f>+C44+C50</f>
        <v>456949</v>
      </c>
    </row>
    <row r="56" ht="13.5" thickBot="1">
      <c r="C56" s="290"/>
    </row>
    <row r="57" spans="1:3" ht="15" customHeight="1" thickBot="1">
      <c r="A57" s="193" t="s">
        <v>190</v>
      </c>
      <c r="B57" s="194"/>
      <c r="C57" s="116">
        <v>42</v>
      </c>
    </row>
    <row r="58" spans="1:3" ht="14.25" customHeight="1" thickBot="1">
      <c r="A58" s="193" t="s">
        <v>191</v>
      </c>
      <c r="B58" s="194"/>
      <c r="C58" s="116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&amp;R14. melléklet a 30/2014.(IX.16.)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55" sqref="C55"/>
    </sheetView>
  </sheetViews>
  <sheetFormatPr defaultColWidth="9.00390625" defaultRowHeight="12.75"/>
  <cols>
    <col min="1" max="1" width="13.875" style="191" customWidth="1"/>
    <col min="2" max="2" width="79.125" style="192" customWidth="1"/>
    <col min="3" max="3" width="25.00390625" style="192" customWidth="1"/>
    <col min="4" max="16384" width="9.375" style="192" customWidth="1"/>
  </cols>
  <sheetData>
    <row r="1" spans="1:3" s="171" customFormat="1" ht="21" customHeight="1" thickBot="1">
      <c r="A1" s="170"/>
      <c r="B1" s="172"/>
      <c r="C1" s="357"/>
    </row>
    <row r="2" spans="1:3" s="358" customFormat="1" ht="25.5" customHeight="1">
      <c r="A2" s="309" t="s">
        <v>188</v>
      </c>
      <c r="B2" s="276" t="s">
        <v>677</v>
      </c>
      <c r="C2" s="291" t="s">
        <v>63</v>
      </c>
    </row>
    <row r="3" spans="1:3" s="358" customFormat="1" ht="24.75" thickBot="1">
      <c r="A3" s="350" t="s">
        <v>187</v>
      </c>
      <c r="B3" s="277" t="s">
        <v>448</v>
      </c>
      <c r="C3" s="292" t="s">
        <v>63</v>
      </c>
    </row>
    <row r="4" spans="1:3" s="359" customFormat="1" ht="15.75" customHeight="1" thickBot="1">
      <c r="A4" s="174"/>
      <c r="B4" s="174"/>
      <c r="C4" s="175" t="s">
        <v>54</v>
      </c>
    </row>
    <row r="5" spans="1:3" ht="13.5" thickBot="1">
      <c r="A5" s="310" t="s">
        <v>189</v>
      </c>
      <c r="B5" s="176" t="s">
        <v>55</v>
      </c>
      <c r="C5" s="177" t="s">
        <v>56</v>
      </c>
    </row>
    <row r="6" spans="1:3" s="360" customFormat="1" ht="12.75" customHeight="1" thickBot="1">
      <c r="A6" s="145">
        <v>1</v>
      </c>
      <c r="B6" s="146">
        <v>2</v>
      </c>
      <c r="C6" s="147">
        <v>3</v>
      </c>
    </row>
    <row r="7" spans="1:3" s="360" customFormat="1" ht="15.75" customHeight="1" thickBot="1">
      <c r="A7" s="178"/>
      <c r="B7" s="179" t="s">
        <v>57</v>
      </c>
      <c r="C7" s="180"/>
    </row>
    <row r="8" spans="1:3" s="293" customFormat="1" ht="12" customHeight="1" thickBot="1">
      <c r="A8" s="145" t="s">
        <v>17</v>
      </c>
      <c r="B8" s="181" t="s">
        <v>425</v>
      </c>
      <c r="C8" s="236">
        <f>SUM(C9:C18)</f>
        <v>5772</v>
      </c>
    </row>
    <row r="9" spans="1:3" s="293" customFormat="1" ht="12" customHeight="1">
      <c r="A9" s="351" t="s">
        <v>102</v>
      </c>
      <c r="B9" s="9" t="s">
        <v>259</v>
      </c>
      <c r="C9" s="282"/>
    </row>
    <row r="10" spans="1:3" s="293" customFormat="1" ht="12" customHeight="1">
      <c r="A10" s="352" t="s">
        <v>103</v>
      </c>
      <c r="B10" s="7" t="s">
        <v>260</v>
      </c>
      <c r="C10" s="234">
        <v>242</v>
      </c>
    </row>
    <row r="11" spans="1:3" s="293" customFormat="1" ht="12" customHeight="1">
      <c r="A11" s="352" t="s">
        <v>104</v>
      </c>
      <c r="B11" s="7" t="s">
        <v>261</v>
      </c>
      <c r="C11" s="234"/>
    </row>
    <row r="12" spans="1:3" s="293" customFormat="1" ht="12" customHeight="1">
      <c r="A12" s="352" t="s">
        <v>105</v>
      </c>
      <c r="B12" s="7" t="s">
        <v>262</v>
      </c>
      <c r="C12" s="234"/>
    </row>
    <row r="13" spans="1:3" s="293" customFormat="1" ht="12" customHeight="1">
      <c r="A13" s="352" t="s">
        <v>146</v>
      </c>
      <c r="B13" s="7" t="s">
        <v>263</v>
      </c>
      <c r="C13" s="234"/>
    </row>
    <row r="14" spans="1:3" s="293" customFormat="1" ht="12" customHeight="1">
      <c r="A14" s="352" t="s">
        <v>106</v>
      </c>
      <c r="B14" s="7" t="s">
        <v>426</v>
      </c>
      <c r="C14" s="234">
        <v>66</v>
      </c>
    </row>
    <row r="15" spans="1:3" s="293" customFormat="1" ht="12" customHeight="1">
      <c r="A15" s="352" t="s">
        <v>107</v>
      </c>
      <c r="B15" s="6" t="s">
        <v>427</v>
      </c>
      <c r="C15" s="234"/>
    </row>
    <row r="16" spans="1:3" s="293" customFormat="1" ht="12" customHeight="1">
      <c r="A16" s="352" t="s">
        <v>117</v>
      </c>
      <c r="B16" s="7" t="s">
        <v>266</v>
      </c>
      <c r="C16" s="283"/>
    </row>
    <row r="17" spans="1:3" s="361" customFormat="1" ht="12" customHeight="1">
      <c r="A17" s="352" t="s">
        <v>118</v>
      </c>
      <c r="B17" s="7" t="s">
        <v>267</v>
      </c>
      <c r="C17" s="234"/>
    </row>
    <row r="18" spans="1:3" s="361" customFormat="1" ht="12" customHeight="1" thickBot="1">
      <c r="A18" s="352" t="s">
        <v>119</v>
      </c>
      <c r="B18" s="6" t="s">
        <v>268</v>
      </c>
      <c r="C18" s="690">
        <v>5464</v>
      </c>
    </row>
    <row r="19" spans="1:3" s="293" customFormat="1" ht="12" customHeight="1" thickBot="1">
      <c r="A19" s="145" t="s">
        <v>18</v>
      </c>
      <c r="B19" s="181" t="s">
        <v>428</v>
      </c>
      <c r="C19" s="236">
        <f>SUM(C20:C22)</f>
        <v>0</v>
      </c>
    </row>
    <row r="20" spans="1:3" s="361" customFormat="1" ht="12" customHeight="1">
      <c r="A20" s="352" t="s">
        <v>108</v>
      </c>
      <c r="B20" s="8" t="s">
        <v>234</v>
      </c>
      <c r="C20" s="234"/>
    </row>
    <row r="21" spans="1:3" s="361" customFormat="1" ht="12" customHeight="1">
      <c r="A21" s="352" t="s">
        <v>109</v>
      </c>
      <c r="B21" s="7" t="s">
        <v>429</v>
      </c>
      <c r="C21" s="234"/>
    </row>
    <row r="22" spans="1:3" s="361" customFormat="1" ht="12" customHeight="1">
      <c r="A22" s="352" t="s">
        <v>110</v>
      </c>
      <c r="B22" s="7" t="s">
        <v>430</v>
      </c>
      <c r="C22" s="234"/>
    </row>
    <row r="23" spans="1:3" s="361" customFormat="1" ht="12" customHeight="1" thickBot="1">
      <c r="A23" s="352" t="s">
        <v>111</v>
      </c>
      <c r="B23" s="7" t="s">
        <v>2</v>
      </c>
      <c r="C23" s="234"/>
    </row>
    <row r="24" spans="1:3" s="361" customFormat="1" ht="12" customHeight="1" thickBot="1">
      <c r="A24" s="148" t="s">
        <v>19</v>
      </c>
      <c r="B24" s="118" t="s">
        <v>161</v>
      </c>
      <c r="C24" s="263"/>
    </row>
    <row r="25" spans="1:3" s="361" customFormat="1" ht="12" customHeight="1" thickBot="1">
      <c r="A25" s="148" t="s">
        <v>20</v>
      </c>
      <c r="B25" s="118" t="s">
        <v>431</v>
      </c>
      <c r="C25" s="236">
        <f>+C26+C27</f>
        <v>0</v>
      </c>
    </row>
    <row r="26" spans="1:3" s="361" customFormat="1" ht="12" customHeight="1">
      <c r="A26" s="353" t="s">
        <v>244</v>
      </c>
      <c r="B26" s="354" t="s">
        <v>429</v>
      </c>
      <c r="C26" s="74"/>
    </row>
    <row r="27" spans="1:3" s="361" customFormat="1" ht="12" customHeight="1">
      <c r="A27" s="353" t="s">
        <v>247</v>
      </c>
      <c r="B27" s="355" t="s">
        <v>432</v>
      </c>
      <c r="C27" s="237"/>
    </row>
    <row r="28" spans="1:3" s="361" customFormat="1" ht="12" customHeight="1" thickBot="1">
      <c r="A28" s="352" t="s">
        <v>248</v>
      </c>
      <c r="B28" s="356" t="s">
        <v>433</v>
      </c>
      <c r="C28" s="77"/>
    </row>
    <row r="29" spans="1:3" s="361" customFormat="1" ht="12" customHeight="1" thickBot="1">
      <c r="A29" s="148" t="s">
        <v>21</v>
      </c>
      <c r="B29" s="118" t="s">
        <v>434</v>
      </c>
      <c r="C29" s="236">
        <f>+C30+C31+C32</f>
        <v>0</v>
      </c>
    </row>
    <row r="30" spans="1:3" s="361" customFormat="1" ht="12" customHeight="1">
      <c r="A30" s="353" t="s">
        <v>95</v>
      </c>
      <c r="B30" s="354" t="s">
        <v>273</v>
      </c>
      <c r="C30" s="74"/>
    </row>
    <row r="31" spans="1:3" s="361" customFormat="1" ht="12" customHeight="1">
      <c r="A31" s="353" t="s">
        <v>96</v>
      </c>
      <c r="B31" s="355" t="s">
        <v>274</v>
      </c>
      <c r="C31" s="237"/>
    </row>
    <row r="32" spans="1:3" s="361" customFormat="1" ht="12" customHeight="1" thickBot="1">
      <c r="A32" s="352" t="s">
        <v>97</v>
      </c>
      <c r="B32" s="121" t="s">
        <v>275</v>
      </c>
      <c r="C32" s="77"/>
    </row>
    <row r="33" spans="1:3" s="293" customFormat="1" ht="12" customHeight="1" thickBot="1">
      <c r="A33" s="148" t="s">
        <v>22</v>
      </c>
      <c r="B33" s="118" t="s">
        <v>388</v>
      </c>
      <c r="C33" s="263"/>
    </row>
    <row r="34" spans="1:3" s="293" customFormat="1" ht="12" customHeight="1" thickBot="1">
      <c r="A34" s="148" t="s">
        <v>23</v>
      </c>
      <c r="B34" s="118" t="s">
        <v>435</v>
      </c>
      <c r="C34" s="284"/>
    </row>
    <row r="35" spans="1:3" s="293" customFormat="1" ht="12" customHeight="1" thickBot="1">
      <c r="A35" s="145" t="s">
        <v>24</v>
      </c>
      <c r="B35" s="118" t="s">
        <v>436</v>
      </c>
      <c r="C35" s="285">
        <f>+C8+C19+C24+C25+C29+C33+C34</f>
        <v>5772</v>
      </c>
    </row>
    <row r="36" spans="1:3" s="293" customFormat="1" ht="12" customHeight="1" thickBot="1">
      <c r="A36" s="182" t="s">
        <v>25</v>
      </c>
      <c r="B36" s="118" t="s">
        <v>437</v>
      </c>
      <c r="C36" s="285">
        <f>+C37+C38+C39</f>
        <v>0</v>
      </c>
    </row>
    <row r="37" spans="1:3" s="293" customFormat="1" ht="12" customHeight="1">
      <c r="A37" s="353" t="s">
        <v>438</v>
      </c>
      <c r="B37" s="354" t="s">
        <v>208</v>
      </c>
      <c r="C37" s="74"/>
    </row>
    <row r="38" spans="1:3" s="293" customFormat="1" ht="12" customHeight="1">
      <c r="A38" s="353" t="s">
        <v>439</v>
      </c>
      <c r="B38" s="355" t="s">
        <v>3</v>
      </c>
      <c r="C38" s="237"/>
    </row>
    <row r="39" spans="1:3" s="361" customFormat="1" ht="12" customHeight="1" thickBot="1">
      <c r="A39" s="352" t="s">
        <v>440</v>
      </c>
      <c r="B39" s="121" t="s">
        <v>441</v>
      </c>
      <c r="C39" s="77"/>
    </row>
    <row r="40" spans="1:3" s="361" customFormat="1" ht="15" customHeight="1" thickBot="1">
      <c r="A40" s="182" t="s">
        <v>26</v>
      </c>
      <c r="B40" s="183" t="s">
        <v>442</v>
      </c>
      <c r="C40" s="288">
        <f>+C35+C36</f>
        <v>5772</v>
      </c>
    </row>
    <row r="41" spans="1:3" s="361" customFormat="1" ht="15" customHeight="1">
      <c r="A41" s="184"/>
      <c r="B41" s="185"/>
      <c r="C41" s="286"/>
    </row>
    <row r="42" spans="1:3" ht="13.5" thickBot="1">
      <c r="A42" s="186"/>
      <c r="B42" s="187"/>
      <c r="C42" s="287"/>
    </row>
    <row r="43" spans="1:3" s="360" customFormat="1" ht="16.5" customHeight="1" thickBot="1">
      <c r="A43" s="188"/>
      <c r="B43" s="189" t="s">
        <v>59</v>
      </c>
      <c r="C43" s="288"/>
    </row>
    <row r="44" spans="1:3" s="362" customFormat="1" ht="12" customHeight="1" thickBot="1">
      <c r="A44" s="148" t="s">
        <v>17</v>
      </c>
      <c r="B44" s="118" t="s">
        <v>443</v>
      </c>
      <c r="C44" s="236">
        <f>SUM(C45:C49)</f>
        <v>258544</v>
      </c>
    </row>
    <row r="45" spans="1:3" ht="12" customHeight="1">
      <c r="A45" s="352" t="s">
        <v>102</v>
      </c>
      <c r="B45" s="8" t="s">
        <v>48</v>
      </c>
      <c r="C45" s="682">
        <v>4582</v>
      </c>
    </row>
    <row r="46" spans="1:3" ht="12" customHeight="1">
      <c r="A46" s="352" t="s">
        <v>103</v>
      </c>
      <c r="B46" s="7" t="s">
        <v>170</v>
      </c>
      <c r="C46" s="684">
        <v>1329</v>
      </c>
    </row>
    <row r="47" spans="1:3" ht="12" customHeight="1">
      <c r="A47" s="352" t="s">
        <v>104</v>
      </c>
      <c r="B47" s="7" t="s">
        <v>139</v>
      </c>
      <c r="C47" s="684">
        <v>633</v>
      </c>
    </row>
    <row r="48" spans="1:3" ht="12" customHeight="1">
      <c r="A48" s="352" t="s">
        <v>105</v>
      </c>
      <c r="B48" s="7" t="s">
        <v>171</v>
      </c>
      <c r="C48" s="76">
        <v>252000</v>
      </c>
    </row>
    <row r="49" spans="1:3" ht="12" customHeight="1" thickBot="1">
      <c r="A49" s="352" t="s">
        <v>146</v>
      </c>
      <c r="B49" s="7" t="s">
        <v>172</v>
      </c>
      <c r="C49" s="76"/>
    </row>
    <row r="50" spans="1:3" ht="12" customHeight="1" thickBot="1">
      <c r="A50" s="148" t="s">
        <v>18</v>
      </c>
      <c r="B50" s="118" t="s">
        <v>444</v>
      </c>
      <c r="C50" s="236">
        <f>SUM(C51:C53)</f>
        <v>0</v>
      </c>
    </row>
    <row r="51" spans="1:3" s="362" customFormat="1" ht="12" customHeight="1">
      <c r="A51" s="352" t="s">
        <v>108</v>
      </c>
      <c r="B51" s="8" t="s">
        <v>198</v>
      </c>
      <c r="C51" s="74"/>
    </row>
    <row r="52" spans="1:3" ht="12" customHeight="1">
      <c r="A52" s="352" t="s">
        <v>109</v>
      </c>
      <c r="B52" s="7" t="s">
        <v>174</v>
      </c>
      <c r="C52" s="76"/>
    </row>
    <row r="53" spans="1:3" ht="12" customHeight="1">
      <c r="A53" s="352" t="s">
        <v>110</v>
      </c>
      <c r="B53" s="7" t="s">
        <v>60</v>
      </c>
      <c r="C53" s="76"/>
    </row>
    <row r="54" spans="1:3" ht="12" customHeight="1" thickBot="1">
      <c r="A54" s="352" t="s">
        <v>111</v>
      </c>
      <c r="B54" s="7" t="s">
        <v>4</v>
      </c>
      <c r="C54" s="76"/>
    </row>
    <row r="55" spans="1:3" ht="15" customHeight="1" thickBot="1">
      <c r="A55" s="148" t="s">
        <v>19</v>
      </c>
      <c r="B55" s="190" t="s">
        <v>445</v>
      </c>
      <c r="C55" s="289">
        <f>+C44+C50</f>
        <v>258544</v>
      </c>
    </row>
    <row r="56" ht="13.5" thickBot="1">
      <c r="C56" s="290"/>
    </row>
    <row r="57" spans="1:3" ht="15" customHeight="1" thickBot="1">
      <c r="A57" s="193" t="s">
        <v>190</v>
      </c>
      <c r="B57" s="194"/>
      <c r="C57" s="116"/>
    </row>
    <row r="58" spans="1:3" ht="14.25" customHeight="1" thickBot="1">
      <c r="A58" s="193" t="s">
        <v>191</v>
      </c>
      <c r="B58" s="194"/>
      <c r="C58" s="116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&amp;R15. melléklet a 30/2014.(IX.16.)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F58"/>
  <sheetViews>
    <sheetView workbookViewId="0" topLeftCell="A1">
      <selection activeCell="C55" sqref="C55"/>
    </sheetView>
  </sheetViews>
  <sheetFormatPr defaultColWidth="9.00390625" defaultRowHeight="12.75"/>
  <cols>
    <col min="1" max="1" width="13.875" style="191" customWidth="1"/>
    <col min="2" max="2" width="79.125" style="192" customWidth="1"/>
    <col min="3" max="3" width="25.00390625" style="192" customWidth="1"/>
    <col min="4" max="16384" width="9.375" style="192" customWidth="1"/>
  </cols>
  <sheetData>
    <row r="1" spans="1:3" s="171" customFormat="1" ht="21" customHeight="1" thickBot="1">
      <c r="A1" s="170"/>
      <c r="B1" s="172"/>
      <c r="C1" s="357"/>
    </row>
    <row r="2" spans="1:3" s="358" customFormat="1" ht="25.5" customHeight="1">
      <c r="A2" s="309" t="s">
        <v>188</v>
      </c>
      <c r="B2" s="276" t="s">
        <v>677</v>
      </c>
      <c r="C2" s="291" t="s">
        <v>63</v>
      </c>
    </row>
    <row r="3" spans="1:3" s="358" customFormat="1" ht="24.75" thickBot="1">
      <c r="A3" s="350" t="s">
        <v>187</v>
      </c>
      <c r="B3" s="277" t="s">
        <v>450</v>
      </c>
      <c r="C3" s="292" t="s">
        <v>463</v>
      </c>
    </row>
    <row r="4" spans="1:3" s="359" customFormat="1" ht="15.75" customHeight="1" thickBot="1">
      <c r="A4" s="174"/>
      <c r="B4" s="174"/>
      <c r="C4" s="175" t="s">
        <v>54</v>
      </c>
    </row>
    <row r="5" spans="1:3" ht="13.5" thickBot="1">
      <c r="A5" s="310" t="s">
        <v>189</v>
      </c>
      <c r="B5" s="176" t="s">
        <v>55</v>
      </c>
      <c r="C5" s="177" t="s">
        <v>56</v>
      </c>
    </row>
    <row r="6" spans="1:3" s="360" customFormat="1" ht="12.75" customHeight="1" thickBot="1">
      <c r="A6" s="145">
        <v>1</v>
      </c>
      <c r="B6" s="146">
        <v>2</v>
      </c>
      <c r="C6" s="147">
        <v>3</v>
      </c>
    </row>
    <row r="7" spans="1:3" s="360" customFormat="1" ht="15.75" customHeight="1" thickBot="1">
      <c r="A7" s="178"/>
      <c r="B7" s="179" t="s">
        <v>57</v>
      </c>
      <c r="C7" s="180"/>
    </row>
    <row r="8" spans="1:3" s="293" customFormat="1" ht="12" customHeight="1" thickBot="1">
      <c r="A8" s="145" t="s">
        <v>17</v>
      </c>
      <c r="B8" s="181" t="s">
        <v>425</v>
      </c>
      <c r="C8" s="236">
        <f>SUM(C9:C18)</f>
        <v>7234</v>
      </c>
    </row>
    <row r="9" spans="1:3" s="293" customFormat="1" ht="12" customHeight="1">
      <c r="A9" s="351" t="s">
        <v>102</v>
      </c>
      <c r="B9" s="9" t="s">
        <v>259</v>
      </c>
      <c r="C9" s="282"/>
    </row>
    <row r="10" spans="1:3" s="293" customFormat="1" ht="12" customHeight="1">
      <c r="A10" s="352" t="s">
        <v>103</v>
      </c>
      <c r="B10" s="7" t="s">
        <v>260</v>
      </c>
      <c r="C10" s="234">
        <v>5300</v>
      </c>
    </row>
    <row r="11" spans="1:3" s="293" customFormat="1" ht="12" customHeight="1">
      <c r="A11" s="352" t="s">
        <v>104</v>
      </c>
      <c r="B11" s="7" t="s">
        <v>261</v>
      </c>
      <c r="C11" s="234"/>
    </row>
    <row r="12" spans="1:3" s="293" customFormat="1" ht="12" customHeight="1">
      <c r="A12" s="352" t="s">
        <v>105</v>
      </c>
      <c r="B12" s="7" t="s">
        <v>262</v>
      </c>
      <c r="C12" s="234"/>
    </row>
    <row r="13" spans="1:3" s="293" customFormat="1" ht="12" customHeight="1">
      <c r="A13" s="352" t="s">
        <v>146</v>
      </c>
      <c r="B13" s="7" t="s">
        <v>263</v>
      </c>
      <c r="C13" s="234"/>
    </row>
    <row r="14" spans="1:3" s="293" customFormat="1" ht="12" customHeight="1">
      <c r="A14" s="352" t="s">
        <v>106</v>
      </c>
      <c r="B14" s="7" t="s">
        <v>426</v>
      </c>
      <c r="C14" s="234">
        <v>1431</v>
      </c>
    </row>
    <row r="15" spans="1:3" s="293" customFormat="1" ht="12" customHeight="1">
      <c r="A15" s="352" t="s">
        <v>107</v>
      </c>
      <c r="B15" s="6" t="s">
        <v>427</v>
      </c>
      <c r="C15" s="234"/>
    </row>
    <row r="16" spans="1:3" s="293" customFormat="1" ht="12" customHeight="1">
      <c r="A16" s="352" t="s">
        <v>117</v>
      </c>
      <c r="B16" s="7" t="s">
        <v>266</v>
      </c>
      <c r="C16" s="237">
        <v>3</v>
      </c>
    </row>
    <row r="17" spans="1:3" s="361" customFormat="1" ht="12" customHeight="1">
      <c r="A17" s="352" t="s">
        <v>118</v>
      </c>
      <c r="B17" s="7" t="s">
        <v>267</v>
      </c>
      <c r="C17" s="76"/>
    </row>
    <row r="18" spans="1:3" s="361" customFormat="1" ht="12" customHeight="1" thickBot="1">
      <c r="A18" s="352" t="s">
        <v>119</v>
      </c>
      <c r="B18" s="6" t="s">
        <v>268</v>
      </c>
      <c r="C18" s="786">
        <v>500</v>
      </c>
    </row>
    <row r="19" spans="1:3" s="293" customFormat="1" ht="12" customHeight="1" thickBot="1">
      <c r="A19" s="145" t="s">
        <v>18</v>
      </c>
      <c r="B19" s="181" t="s">
        <v>428</v>
      </c>
      <c r="C19" s="236">
        <f>SUM(C20:C22)</f>
        <v>0</v>
      </c>
    </row>
    <row r="20" spans="1:3" s="361" customFormat="1" ht="12" customHeight="1">
      <c r="A20" s="352" t="s">
        <v>108</v>
      </c>
      <c r="B20" s="8" t="s">
        <v>234</v>
      </c>
      <c r="C20" s="234"/>
    </row>
    <row r="21" spans="1:3" s="361" customFormat="1" ht="12" customHeight="1">
      <c r="A21" s="352" t="s">
        <v>109</v>
      </c>
      <c r="B21" s="7" t="s">
        <v>429</v>
      </c>
      <c r="C21" s="234"/>
    </row>
    <row r="22" spans="1:3" s="361" customFormat="1" ht="12" customHeight="1">
      <c r="A22" s="352" t="s">
        <v>110</v>
      </c>
      <c r="B22" s="7" t="s">
        <v>430</v>
      </c>
      <c r="C22" s="234"/>
    </row>
    <row r="23" spans="1:3" s="361" customFormat="1" ht="12" customHeight="1" thickBot="1">
      <c r="A23" s="352" t="s">
        <v>111</v>
      </c>
      <c r="B23" s="7" t="s">
        <v>2</v>
      </c>
      <c r="C23" s="234"/>
    </row>
    <row r="24" spans="1:3" s="361" customFormat="1" ht="12" customHeight="1" thickBot="1">
      <c r="A24" s="148" t="s">
        <v>19</v>
      </c>
      <c r="B24" s="118" t="s">
        <v>161</v>
      </c>
      <c r="C24" s="263"/>
    </row>
    <row r="25" spans="1:6" s="361" customFormat="1" ht="12" customHeight="1" thickBot="1">
      <c r="A25" s="148" t="s">
        <v>20</v>
      </c>
      <c r="B25" s="118" t="s">
        <v>431</v>
      </c>
      <c r="C25" s="236">
        <f>+C26+C27</f>
        <v>0</v>
      </c>
      <c r="F25" s="755"/>
    </row>
    <row r="26" spans="1:3" s="361" customFormat="1" ht="12" customHeight="1">
      <c r="A26" s="353" t="s">
        <v>244</v>
      </c>
      <c r="B26" s="354" t="s">
        <v>429</v>
      </c>
      <c r="C26" s="74"/>
    </row>
    <row r="27" spans="1:3" s="361" customFormat="1" ht="12" customHeight="1">
      <c r="A27" s="353" t="s">
        <v>247</v>
      </c>
      <c r="B27" s="355" t="s">
        <v>432</v>
      </c>
      <c r="C27" s="237"/>
    </row>
    <row r="28" spans="1:3" s="361" customFormat="1" ht="12" customHeight="1" thickBot="1">
      <c r="A28" s="352" t="s">
        <v>248</v>
      </c>
      <c r="B28" s="356" t="s">
        <v>433</v>
      </c>
      <c r="C28" s="77"/>
    </row>
    <row r="29" spans="1:3" s="361" customFormat="1" ht="12" customHeight="1" thickBot="1">
      <c r="A29" s="148" t="s">
        <v>21</v>
      </c>
      <c r="B29" s="118" t="s">
        <v>434</v>
      </c>
      <c r="C29" s="236">
        <f>+C30+C31+C32</f>
        <v>3</v>
      </c>
    </row>
    <row r="30" spans="1:3" s="361" customFormat="1" ht="12" customHeight="1">
      <c r="A30" s="353" t="s">
        <v>95</v>
      </c>
      <c r="B30" s="354" t="s">
        <v>273</v>
      </c>
      <c r="C30" s="74"/>
    </row>
    <row r="31" spans="1:3" s="361" customFormat="1" ht="12" customHeight="1">
      <c r="A31" s="353" t="s">
        <v>96</v>
      </c>
      <c r="B31" s="355" t="s">
        <v>274</v>
      </c>
      <c r="C31" s="237"/>
    </row>
    <row r="32" spans="1:3" s="361" customFormat="1" ht="12" customHeight="1" thickBot="1">
      <c r="A32" s="352" t="s">
        <v>97</v>
      </c>
      <c r="B32" s="121" t="s">
        <v>275</v>
      </c>
      <c r="C32" s="787">
        <v>3</v>
      </c>
    </row>
    <row r="33" spans="1:3" s="293" customFormat="1" ht="12" customHeight="1" thickBot="1">
      <c r="A33" s="148" t="s">
        <v>22</v>
      </c>
      <c r="B33" s="118" t="s">
        <v>388</v>
      </c>
      <c r="C33" s="263"/>
    </row>
    <row r="34" spans="1:3" s="293" customFormat="1" ht="12" customHeight="1" thickBot="1">
      <c r="A34" s="148" t="s">
        <v>23</v>
      </c>
      <c r="B34" s="118" t="s">
        <v>435</v>
      </c>
      <c r="C34" s="284">
        <v>300</v>
      </c>
    </row>
    <row r="35" spans="1:3" s="293" customFormat="1" ht="12" customHeight="1" thickBot="1">
      <c r="A35" s="145" t="s">
        <v>24</v>
      </c>
      <c r="B35" s="118" t="s">
        <v>436</v>
      </c>
      <c r="C35" s="285">
        <f>+C8+C19+C24+C25+C29+C33+C34</f>
        <v>7537</v>
      </c>
    </row>
    <row r="36" spans="1:3" s="293" customFormat="1" ht="12" customHeight="1" thickBot="1">
      <c r="A36" s="182" t="s">
        <v>25</v>
      </c>
      <c r="B36" s="118" t="s">
        <v>437</v>
      </c>
      <c r="C36" s="285">
        <f>+C37+C38+C39</f>
        <v>688</v>
      </c>
    </row>
    <row r="37" spans="1:3" s="293" customFormat="1" ht="12" customHeight="1">
      <c r="A37" s="353" t="s">
        <v>438</v>
      </c>
      <c r="B37" s="354" t="s">
        <v>208</v>
      </c>
      <c r="C37" s="74">
        <v>688</v>
      </c>
    </row>
    <row r="38" spans="1:3" s="293" customFormat="1" ht="12" customHeight="1">
      <c r="A38" s="353" t="s">
        <v>439</v>
      </c>
      <c r="B38" s="355" t="s">
        <v>3</v>
      </c>
      <c r="C38" s="237"/>
    </row>
    <row r="39" spans="1:3" s="361" customFormat="1" ht="12" customHeight="1" thickBot="1">
      <c r="A39" s="352" t="s">
        <v>440</v>
      </c>
      <c r="B39" s="121" t="s">
        <v>441</v>
      </c>
      <c r="C39" s="77"/>
    </row>
    <row r="40" spans="1:3" s="361" customFormat="1" ht="15" customHeight="1" thickBot="1">
      <c r="A40" s="182" t="s">
        <v>26</v>
      </c>
      <c r="B40" s="183" t="s">
        <v>442</v>
      </c>
      <c r="C40" s="288">
        <f>+C35+C36</f>
        <v>8225</v>
      </c>
    </row>
    <row r="41" spans="1:3" s="361" customFormat="1" ht="15" customHeight="1">
      <c r="A41" s="184"/>
      <c r="B41" s="185"/>
      <c r="C41" s="286"/>
    </row>
    <row r="42" spans="1:3" ht="13.5" thickBot="1">
      <c r="A42" s="186"/>
      <c r="B42" s="187"/>
      <c r="C42" s="287"/>
    </row>
    <row r="43" spans="1:3" s="360" customFormat="1" ht="16.5" customHeight="1" thickBot="1">
      <c r="A43" s="188"/>
      <c r="B43" s="189" t="s">
        <v>59</v>
      </c>
      <c r="C43" s="288"/>
    </row>
    <row r="44" spans="1:3" s="362" customFormat="1" ht="12" customHeight="1" thickBot="1">
      <c r="A44" s="148" t="s">
        <v>17</v>
      </c>
      <c r="B44" s="118" t="s">
        <v>443</v>
      </c>
      <c r="C44" s="236">
        <f>SUM(C45:C49)</f>
        <v>192353</v>
      </c>
    </row>
    <row r="45" spans="1:3" ht="12" customHeight="1">
      <c r="A45" s="352" t="s">
        <v>102</v>
      </c>
      <c r="B45" s="8" t="s">
        <v>48</v>
      </c>
      <c r="C45" s="74">
        <v>105362</v>
      </c>
    </row>
    <row r="46" spans="1:3" ht="12" customHeight="1">
      <c r="A46" s="352" t="s">
        <v>103</v>
      </c>
      <c r="B46" s="7" t="s">
        <v>170</v>
      </c>
      <c r="C46" s="76">
        <v>29553</v>
      </c>
    </row>
    <row r="47" spans="1:3" ht="12" customHeight="1">
      <c r="A47" s="352" t="s">
        <v>104</v>
      </c>
      <c r="B47" s="7" t="s">
        <v>139</v>
      </c>
      <c r="C47" s="76">
        <v>57438</v>
      </c>
    </row>
    <row r="48" spans="1:3" ht="12" customHeight="1">
      <c r="A48" s="352" t="s">
        <v>105</v>
      </c>
      <c r="B48" s="7" t="s">
        <v>171</v>
      </c>
      <c r="C48" s="76"/>
    </row>
    <row r="49" spans="1:3" ht="12" customHeight="1" thickBot="1">
      <c r="A49" s="352" t="s">
        <v>146</v>
      </c>
      <c r="B49" s="7" t="s">
        <v>172</v>
      </c>
      <c r="C49" s="76"/>
    </row>
    <row r="50" spans="1:3" ht="12" customHeight="1" thickBot="1">
      <c r="A50" s="148" t="s">
        <v>18</v>
      </c>
      <c r="B50" s="118" t="s">
        <v>444</v>
      </c>
      <c r="C50" s="236">
        <f>SUM(C51:C53)</f>
        <v>1943</v>
      </c>
    </row>
    <row r="51" spans="1:3" s="362" customFormat="1" ht="12" customHeight="1">
      <c r="A51" s="352" t="s">
        <v>108</v>
      </c>
      <c r="B51" s="8" t="s">
        <v>198</v>
      </c>
      <c r="C51" s="74">
        <v>1943</v>
      </c>
    </row>
    <row r="52" spans="1:3" ht="12" customHeight="1">
      <c r="A52" s="352" t="s">
        <v>109</v>
      </c>
      <c r="B52" s="7" t="s">
        <v>174</v>
      </c>
      <c r="C52" s="76"/>
    </row>
    <row r="53" spans="1:3" ht="12" customHeight="1">
      <c r="A53" s="352" t="s">
        <v>110</v>
      </c>
      <c r="B53" s="7" t="s">
        <v>60</v>
      </c>
      <c r="C53" s="76"/>
    </row>
    <row r="54" spans="1:3" ht="12" customHeight="1" thickBot="1">
      <c r="A54" s="352" t="s">
        <v>111</v>
      </c>
      <c r="B54" s="7" t="s">
        <v>4</v>
      </c>
      <c r="C54" s="76"/>
    </row>
    <row r="55" spans="1:3" ht="15" customHeight="1" thickBot="1">
      <c r="A55" s="148" t="s">
        <v>19</v>
      </c>
      <c r="B55" s="190" t="s">
        <v>445</v>
      </c>
      <c r="C55" s="289">
        <f>+C44+C50</f>
        <v>194296</v>
      </c>
    </row>
    <row r="56" ht="13.5" thickBot="1">
      <c r="C56" s="290"/>
    </row>
    <row r="57" spans="1:3" ht="15" customHeight="1" thickBot="1">
      <c r="A57" s="193" t="s">
        <v>190</v>
      </c>
      <c r="B57" s="194"/>
      <c r="C57" s="116">
        <v>42</v>
      </c>
    </row>
    <row r="58" spans="1:3" ht="14.25" customHeight="1" thickBot="1">
      <c r="A58" s="193" t="s">
        <v>191</v>
      </c>
      <c r="B58" s="194"/>
      <c r="C58" s="116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&amp;R16. melléklet a 30/2014.(IX.16.)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F3" sqref="F3"/>
    </sheetView>
  </sheetViews>
  <sheetFormatPr defaultColWidth="9.00390625" defaultRowHeight="12.75"/>
  <cols>
    <col min="1" max="1" width="13.875" style="191" customWidth="1"/>
    <col min="2" max="2" width="79.125" style="192" customWidth="1"/>
    <col min="3" max="3" width="25.00390625" style="192" customWidth="1"/>
    <col min="4" max="16384" width="9.375" style="192" customWidth="1"/>
  </cols>
  <sheetData>
    <row r="1" spans="1:3" s="171" customFormat="1" ht="21" customHeight="1" thickBot="1">
      <c r="A1" s="170"/>
      <c r="B1" s="172"/>
      <c r="C1" s="357" t="s">
        <v>724</v>
      </c>
    </row>
    <row r="2" spans="1:3" s="358" customFormat="1" ht="30" customHeight="1">
      <c r="A2" s="309" t="s">
        <v>188</v>
      </c>
      <c r="B2" s="276" t="s">
        <v>496</v>
      </c>
      <c r="C2" s="291" t="s">
        <v>64</v>
      </c>
    </row>
    <row r="3" spans="1:3" s="358" customFormat="1" ht="24.75" thickBot="1">
      <c r="A3" s="350" t="s">
        <v>187</v>
      </c>
      <c r="B3" s="277" t="s">
        <v>424</v>
      </c>
      <c r="C3" s="292" t="s">
        <v>53</v>
      </c>
    </row>
    <row r="4" spans="1:3" s="359" customFormat="1" ht="15.75" customHeight="1" thickBot="1">
      <c r="A4" s="174"/>
      <c r="B4" s="174"/>
      <c r="C4" s="175" t="s">
        <v>54</v>
      </c>
    </row>
    <row r="5" spans="1:3" ht="13.5" thickBot="1">
      <c r="A5" s="310" t="s">
        <v>189</v>
      </c>
      <c r="B5" s="176" t="s">
        <v>55</v>
      </c>
      <c r="C5" s="177" t="s">
        <v>56</v>
      </c>
    </row>
    <row r="6" spans="1:3" s="360" customFormat="1" ht="12.75" customHeight="1" thickBot="1">
      <c r="A6" s="145">
        <v>1</v>
      </c>
      <c r="B6" s="146">
        <v>2</v>
      </c>
      <c r="C6" s="147">
        <v>3</v>
      </c>
    </row>
    <row r="7" spans="1:3" s="360" customFormat="1" ht="15.75" customHeight="1" thickBot="1">
      <c r="A7" s="178"/>
      <c r="B7" s="179" t="s">
        <v>57</v>
      </c>
      <c r="C7" s="180"/>
    </row>
    <row r="8" spans="1:3" s="293" customFormat="1" ht="12" customHeight="1" thickBot="1">
      <c r="A8" s="145" t="s">
        <v>17</v>
      </c>
      <c r="B8" s="181" t="s">
        <v>425</v>
      </c>
      <c r="C8" s="236">
        <f>SUM(C9:C18)</f>
        <v>21979</v>
      </c>
    </row>
    <row r="9" spans="1:3" s="293" customFormat="1" ht="12" customHeight="1">
      <c r="A9" s="351" t="s">
        <v>102</v>
      </c>
      <c r="B9" s="9" t="s">
        <v>259</v>
      </c>
      <c r="C9" s="282"/>
    </row>
    <row r="10" spans="1:3" s="293" customFormat="1" ht="12" customHeight="1">
      <c r="A10" s="352" t="s">
        <v>103</v>
      </c>
      <c r="B10" s="7" t="s">
        <v>260</v>
      </c>
      <c r="C10" s="234">
        <v>943</v>
      </c>
    </row>
    <row r="11" spans="1:3" s="293" customFormat="1" ht="12" customHeight="1">
      <c r="A11" s="352" t="s">
        <v>104</v>
      </c>
      <c r="B11" s="7" t="s">
        <v>261</v>
      </c>
      <c r="C11" s="234">
        <v>3830</v>
      </c>
    </row>
    <row r="12" spans="1:3" s="293" customFormat="1" ht="12" customHeight="1">
      <c r="A12" s="352" t="s">
        <v>105</v>
      </c>
      <c r="B12" s="7" t="s">
        <v>262</v>
      </c>
      <c r="C12" s="234"/>
    </row>
    <row r="13" spans="1:3" s="293" customFormat="1" ht="12" customHeight="1">
      <c r="A13" s="352" t="s">
        <v>146</v>
      </c>
      <c r="B13" s="7" t="s">
        <v>263</v>
      </c>
      <c r="C13" s="234">
        <v>6826</v>
      </c>
    </row>
    <row r="14" spans="1:3" s="293" customFormat="1" ht="12" customHeight="1">
      <c r="A14" s="352" t="s">
        <v>106</v>
      </c>
      <c r="B14" s="7" t="s">
        <v>426</v>
      </c>
      <c r="C14" s="234">
        <v>3132</v>
      </c>
    </row>
    <row r="15" spans="1:3" s="293" customFormat="1" ht="12" customHeight="1">
      <c r="A15" s="352" t="s">
        <v>107</v>
      </c>
      <c r="B15" s="6" t="s">
        <v>427</v>
      </c>
      <c r="C15" s="234">
        <v>7238</v>
      </c>
    </row>
    <row r="16" spans="1:3" s="293" customFormat="1" ht="12" customHeight="1">
      <c r="A16" s="352" t="s">
        <v>117</v>
      </c>
      <c r="B16" s="7" t="s">
        <v>266</v>
      </c>
      <c r="C16" s="283">
        <v>10</v>
      </c>
    </row>
    <row r="17" spans="1:3" s="361" customFormat="1" ht="12" customHeight="1">
      <c r="A17" s="352" t="s">
        <v>118</v>
      </c>
      <c r="B17" s="7" t="s">
        <v>267</v>
      </c>
      <c r="C17" s="234"/>
    </row>
    <row r="18" spans="1:3" s="361" customFormat="1" ht="12" customHeight="1" thickBot="1">
      <c r="A18" s="352" t="s">
        <v>119</v>
      </c>
      <c r="B18" s="6" t="s">
        <v>268</v>
      </c>
      <c r="C18" s="235"/>
    </row>
    <row r="19" spans="1:3" s="293" customFormat="1" ht="12" customHeight="1" thickBot="1">
      <c r="A19" s="145" t="s">
        <v>18</v>
      </c>
      <c r="B19" s="181" t="s">
        <v>428</v>
      </c>
      <c r="C19" s="236">
        <f>SUM(C20:C22)</f>
        <v>0</v>
      </c>
    </row>
    <row r="20" spans="1:3" s="361" customFormat="1" ht="12" customHeight="1">
      <c r="A20" s="352" t="s">
        <v>108</v>
      </c>
      <c r="B20" s="8" t="s">
        <v>234</v>
      </c>
      <c r="C20" s="234"/>
    </row>
    <row r="21" spans="1:3" s="361" customFormat="1" ht="12" customHeight="1">
      <c r="A21" s="352" t="s">
        <v>109</v>
      </c>
      <c r="B21" s="7" t="s">
        <v>429</v>
      </c>
      <c r="C21" s="234"/>
    </row>
    <row r="22" spans="1:3" s="361" customFormat="1" ht="12" customHeight="1">
      <c r="A22" s="352" t="s">
        <v>110</v>
      </c>
      <c r="B22" s="7" t="s">
        <v>430</v>
      </c>
      <c r="C22" s="234"/>
    </row>
    <row r="23" spans="1:3" s="361" customFormat="1" ht="12" customHeight="1" thickBot="1">
      <c r="A23" s="352" t="s">
        <v>111</v>
      </c>
      <c r="B23" s="7" t="s">
        <v>2</v>
      </c>
      <c r="C23" s="234"/>
    </row>
    <row r="24" spans="1:3" s="361" customFormat="1" ht="12" customHeight="1" thickBot="1">
      <c r="A24" s="148" t="s">
        <v>19</v>
      </c>
      <c r="B24" s="118" t="s">
        <v>161</v>
      </c>
      <c r="C24" s="263"/>
    </row>
    <row r="25" spans="1:3" s="361" customFormat="1" ht="12" customHeight="1" thickBot="1">
      <c r="A25" s="148" t="s">
        <v>20</v>
      </c>
      <c r="B25" s="118" t="s">
        <v>431</v>
      </c>
      <c r="C25" s="236">
        <f>+C26+C27</f>
        <v>0</v>
      </c>
    </row>
    <row r="26" spans="1:3" s="361" customFormat="1" ht="12" customHeight="1">
      <c r="A26" s="353" t="s">
        <v>244</v>
      </c>
      <c r="B26" s="354" t="s">
        <v>429</v>
      </c>
      <c r="C26" s="74"/>
    </row>
    <row r="27" spans="1:3" s="361" customFormat="1" ht="12" customHeight="1">
      <c r="A27" s="353" t="s">
        <v>247</v>
      </c>
      <c r="B27" s="355" t="s">
        <v>432</v>
      </c>
      <c r="C27" s="237"/>
    </row>
    <row r="28" spans="1:3" s="361" customFormat="1" ht="12" customHeight="1" thickBot="1">
      <c r="A28" s="352" t="s">
        <v>248</v>
      </c>
      <c r="B28" s="356" t="s">
        <v>433</v>
      </c>
      <c r="C28" s="77"/>
    </row>
    <row r="29" spans="1:3" s="361" customFormat="1" ht="12" customHeight="1" thickBot="1">
      <c r="A29" s="148" t="s">
        <v>21</v>
      </c>
      <c r="B29" s="118" t="s">
        <v>434</v>
      </c>
      <c r="C29" s="236">
        <f>+C30+C31+C32</f>
        <v>0</v>
      </c>
    </row>
    <row r="30" spans="1:3" s="361" customFormat="1" ht="12" customHeight="1">
      <c r="A30" s="353" t="s">
        <v>95</v>
      </c>
      <c r="B30" s="354" t="s">
        <v>273</v>
      </c>
      <c r="C30" s="74"/>
    </row>
    <row r="31" spans="1:3" s="361" customFormat="1" ht="12" customHeight="1">
      <c r="A31" s="353" t="s">
        <v>96</v>
      </c>
      <c r="B31" s="355" t="s">
        <v>274</v>
      </c>
      <c r="C31" s="237"/>
    </row>
    <row r="32" spans="1:3" s="361" customFormat="1" ht="12" customHeight="1" thickBot="1">
      <c r="A32" s="352" t="s">
        <v>97</v>
      </c>
      <c r="B32" s="121" t="s">
        <v>275</v>
      </c>
      <c r="C32" s="77"/>
    </row>
    <row r="33" spans="1:3" s="293" customFormat="1" ht="12" customHeight="1" thickBot="1">
      <c r="A33" s="148" t="s">
        <v>22</v>
      </c>
      <c r="B33" s="118" t="s">
        <v>388</v>
      </c>
      <c r="C33" s="789">
        <v>180</v>
      </c>
    </row>
    <row r="34" spans="1:3" s="293" customFormat="1" ht="12" customHeight="1" thickBot="1">
      <c r="A34" s="148" t="s">
        <v>23</v>
      </c>
      <c r="B34" s="118" t="s">
        <v>435</v>
      </c>
      <c r="C34" s="284"/>
    </row>
    <row r="35" spans="1:3" s="293" customFormat="1" ht="12" customHeight="1" thickBot="1">
      <c r="A35" s="145" t="s">
        <v>24</v>
      </c>
      <c r="B35" s="118" t="s">
        <v>436</v>
      </c>
      <c r="C35" s="285">
        <f>+C8+C19+C24+C25+C29+C33+C34</f>
        <v>22159</v>
      </c>
    </row>
    <row r="36" spans="1:3" s="293" customFormat="1" ht="12" customHeight="1" thickBot="1">
      <c r="A36" s="182" t="s">
        <v>25</v>
      </c>
      <c r="B36" s="118" t="s">
        <v>437</v>
      </c>
      <c r="C36" s="285">
        <f>+C37+C38+C39</f>
        <v>618</v>
      </c>
    </row>
    <row r="37" spans="1:3" s="293" customFormat="1" ht="12" customHeight="1">
      <c r="A37" s="353" t="s">
        <v>438</v>
      </c>
      <c r="B37" s="354" t="s">
        <v>208</v>
      </c>
      <c r="C37" s="74">
        <v>618</v>
      </c>
    </row>
    <row r="38" spans="1:3" s="293" customFormat="1" ht="12" customHeight="1">
      <c r="A38" s="353" t="s">
        <v>439</v>
      </c>
      <c r="B38" s="355" t="s">
        <v>3</v>
      </c>
      <c r="C38" s="237"/>
    </row>
    <row r="39" spans="1:3" s="361" customFormat="1" ht="12" customHeight="1" thickBot="1">
      <c r="A39" s="352" t="s">
        <v>440</v>
      </c>
      <c r="B39" s="121" t="s">
        <v>441</v>
      </c>
      <c r="C39" s="77"/>
    </row>
    <row r="40" spans="1:3" s="361" customFormat="1" ht="15" customHeight="1" thickBot="1">
      <c r="A40" s="182" t="s">
        <v>26</v>
      </c>
      <c r="B40" s="183" t="s">
        <v>442</v>
      </c>
      <c r="C40" s="288">
        <f>+C35+C36</f>
        <v>22777</v>
      </c>
    </row>
    <row r="41" spans="1:3" s="361" customFormat="1" ht="15" customHeight="1">
      <c r="A41" s="184"/>
      <c r="B41" s="185"/>
      <c r="C41" s="286"/>
    </row>
    <row r="42" spans="1:3" ht="13.5" thickBot="1">
      <c r="A42" s="186"/>
      <c r="B42" s="187"/>
      <c r="C42" s="287"/>
    </row>
    <row r="43" spans="1:3" s="360" customFormat="1" ht="16.5" customHeight="1" thickBot="1">
      <c r="A43" s="188"/>
      <c r="B43" s="189" t="s">
        <v>59</v>
      </c>
      <c r="C43" s="288"/>
    </row>
    <row r="44" spans="1:3" s="362" customFormat="1" ht="12" customHeight="1" thickBot="1">
      <c r="A44" s="148" t="s">
        <v>17</v>
      </c>
      <c r="B44" s="118" t="s">
        <v>443</v>
      </c>
      <c r="C44" s="236">
        <f>SUM(C45:C49)</f>
        <v>264632</v>
      </c>
    </row>
    <row r="45" spans="1:3" ht="12" customHeight="1">
      <c r="A45" s="352" t="s">
        <v>102</v>
      </c>
      <c r="B45" s="8" t="s">
        <v>48</v>
      </c>
      <c r="C45" s="74">
        <f>SUM(149514+1068+180+74)</f>
        <v>150836</v>
      </c>
    </row>
    <row r="46" spans="1:3" ht="12" customHeight="1">
      <c r="A46" s="352" t="s">
        <v>103</v>
      </c>
      <c r="B46" s="7" t="s">
        <v>170</v>
      </c>
      <c r="C46" s="76">
        <f>SUM(43257+288)</f>
        <v>43545</v>
      </c>
    </row>
    <row r="47" spans="1:3" ht="12" customHeight="1">
      <c r="A47" s="352" t="s">
        <v>104</v>
      </c>
      <c r="B47" s="7" t="s">
        <v>139</v>
      </c>
      <c r="C47" s="76">
        <f>70017+180-180+234</f>
        <v>70251</v>
      </c>
    </row>
    <row r="48" spans="1:3" ht="12" customHeight="1">
      <c r="A48" s="352" t="s">
        <v>105</v>
      </c>
      <c r="B48" s="7" t="s">
        <v>171</v>
      </c>
      <c r="C48" s="76"/>
    </row>
    <row r="49" spans="1:3" ht="12" customHeight="1" thickBot="1">
      <c r="A49" s="352" t="s">
        <v>146</v>
      </c>
      <c r="B49" s="7" t="s">
        <v>172</v>
      </c>
      <c r="C49" s="76"/>
    </row>
    <row r="50" spans="1:3" ht="12" customHeight="1" thickBot="1">
      <c r="A50" s="148" t="s">
        <v>18</v>
      </c>
      <c r="B50" s="118" t="s">
        <v>444</v>
      </c>
      <c r="C50" s="236">
        <f>SUM(C51:C53)</f>
        <v>2895</v>
      </c>
    </row>
    <row r="51" spans="1:3" s="362" customFormat="1" ht="12" customHeight="1">
      <c r="A51" s="352" t="s">
        <v>108</v>
      </c>
      <c r="B51" s="8" t="s">
        <v>198</v>
      </c>
      <c r="C51" s="793">
        <v>1823</v>
      </c>
    </row>
    <row r="52" spans="1:3" ht="12" customHeight="1">
      <c r="A52" s="352" t="s">
        <v>109</v>
      </c>
      <c r="B52" s="7" t="s">
        <v>174</v>
      </c>
      <c r="C52" s="76">
        <v>1072</v>
      </c>
    </row>
    <row r="53" spans="1:3" ht="12" customHeight="1">
      <c r="A53" s="352" t="s">
        <v>110</v>
      </c>
      <c r="B53" s="7" t="s">
        <v>60</v>
      </c>
      <c r="C53" s="76"/>
    </row>
    <row r="54" spans="1:3" ht="12" customHeight="1" thickBot="1">
      <c r="A54" s="352" t="s">
        <v>111</v>
      </c>
      <c r="B54" s="7" t="s">
        <v>4</v>
      </c>
      <c r="C54" s="76"/>
    </row>
    <row r="55" spans="1:3" ht="15" customHeight="1" thickBot="1">
      <c r="A55" s="148" t="s">
        <v>19</v>
      </c>
      <c r="B55" s="190" t="s">
        <v>445</v>
      </c>
      <c r="C55" s="289">
        <f>+C44+C50</f>
        <v>267527</v>
      </c>
    </row>
    <row r="56" ht="13.5" thickBot="1">
      <c r="C56" s="290"/>
    </row>
    <row r="57" spans="1:3" ht="15" customHeight="1" thickBot="1">
      <c r="A57" s="193" t="s">
        <v>190</v>
      </c>
      <c r="B57" s="194"/>
      <c r="C57" s="116">
        <v>57</v>
      </c>
    </row>
    <row r="58" spans="1:3" ht="14.25" customHeight="1" thickBot="1">
      <c r="A58" s="193" t="s">
        <v>191</v>
      </c>
      <c r="B58" s="194"/>
      <c r="C58" s="116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E6" sqref="E6"/>
    </sheetView>
  </sheetViews>
  <sheetFormatPr defaultColWidth="9.00390625" defaultRowHeight="12.75"/>
  <cols>
    <col min="1" max="1" width="13.875" style="191" customWidth="1"/>
    <col min="2" max="2" width="79.125" style="192" customWidth="1"/>
    <col min="3" max="3" width="25.00390625" style="192" customWidth="1"/>
    <col min="4" max="16384" width="9.375" style="192" customWidth="1"/>
  </cols>
  <sheetData>
    <row r="1" spans="1:3" s="171" customFormat="1" ht="21" customHeight="1" thickBot="1">
      <c r="A1" s="170"/>
      <c r="B1" s="172"/>
      <c r="C1" s="357" t="s">
        <v>725</v>
      </c>
    </row>
    <row r="2" spans="1:3" s="358" customFormat="1" ht="25.5" customHeight="1">
      <c r="A2" s="309" t="s">
        <v>188</v>
      </c>
      <c r="B2" s="276" t="s">
        <v>497</v>
      </c>
      <c r="C2" s="291" t="s">
        <v>64</v>
      </c>
    </row>
    <row r="3" spans="1:3" s="358" customFormat="1" ht="24.75" thickBot="1">
      <c r="A3" s="350" t="s">
        <v>187</v>
      </c>
      <c r="B3" s="277" t="s">
        <v>448</v>
      </c>
      <c r="C3" s="292" t="s">
        <v>63</v>
      </c>
    </row>
    <row r="4" spans="1:3" s="359" customFormat="1" ht="15.75" customHeight="1" thickBot="1">
      <c r="A4" s="174"/>
      <c r="B4" s="174"/>
      <c r="C4" s="175" t="s">
        <v>54</v>
      </c>
    </row>
    <row r="5" spans="1:3" ht="13.5" thickBot="1">
      <c r="A5" s="310" t="s">
        <v>189</v>
      </c>
      <c r="B5" s="176" t="s">
        <v>55</v>
      </c>
      <c r="C5" s="177" t="s">
        <v>56</v>
      </c>
    </row>
    <row r="6" spans="1:3" s="360" customFormat="1" ht="12.75" customHeight="1" thickBot="1">
      <c r="A6" s="145">
        <v>1</v>
      </c>
      <c r="B6" s="146">
        <v>2</v>
      </c>
      <c r="C6" s="147">
        <v>3</v>
      </c>
    </row>
    <row r="7" spans="1:3" s="360" customFormat="1" ht="15.75" customHeight="1" thickBot="1">
      <c r="A7" s="178"/>
      <c r="B7" s="179" t="s">
        <v>57</v>
      </c>
      <c r="C7" s="180"/>
    </row>
    <row r="8" spans="1:3" s="293" customFormat="1" ht="12" customHeight="1" thickBot="1">
      <c r="A8" s="145" t="s">
        <v>17</v>
      </c>
      <c r="B8" s="181" t="s">
        <v>425</v>
      </c>
      <c r="C8" s="236">
        <f>SUM(C9:C18)</f>
        <v>21979</v>
      </c>
    </row>
    <row r="9" spans="1:3" s="293" customFormat="1" ht="12" customHeight="1">
      <c r="A9" s="351" t="s">
        <v>102</v>
      </c>
      <c r="B9" s="9" t="s">
        <v>259</v>
      </c>
      <c r="C9" s="282"/>
    </row>
    <row r="10" spans="1:3" s="293" customFormat="1" ht="12" customHeight="1">
      <c r="A10" s="352" t="s">
        <v>103</v>
      </c>
      <c r="B10" s="7" t="s">
        <v>260</v>
      </c>
      <c r="C10" s="234">
        <v>943</v>
      </c>
    </row>
    <row r="11" spans="1:3" s="293" customFormat="1" ht="12" customHeight="1">
      <c r="A11" s="352" t="s">
        <v>104</v>
      </c>
      <c r="B11" s="7" t="s">
        <v>261</v>
      </c>
      <c r="C11" s="234">
        <v>3830</v>
      </c>
    </row>
    <row r="12" spans="1:3" s="293" customFormat="1" ht="12" customHeight="1">
      <c r="A12" s="352" t="s">
        <v>105</v>
      </c>
      <c r="B12" s="7" t="s">
        <v>262</v>
      </c>
      <c r="C12" s="234"/>
    </row>
    <row r="13" spans="1:3" s="293" customFormat="1" ht="12" customHeight="1">
      <c r="A13" s="352" t="s">
        <v>146</v>
      </c>
      <c r="B13" s="7" t="s">
        <v>263</v>
      </c>
      <c r="C13" s="234">
        <v>6826</v>
      </c>
    </row>
    <row r="14" spans="1:3" s="293" customFormat="1" ht="12" customHeight="1">
      <c r="A14" s="352" t="s">
        <v>106</v>
      </c>
      <c r="B14" s="7" t="s">
        <v>426</v>
      </c>
      <c r="C14" s="234">
        <v>3132</v>
      </c>
    </row>
    <row r="15" spans="1:3" s="293" customFormat="1" ht="12" customHeight="1">
      <c r="A15" s="352" t="s">
        <v>107</v>
      </c>
      <c r="B15" s="6" t="s">
        <v>427</v>
      </c>
      <c r="C15" s="234">
        <v>7238</v>
      </c>
    </row>
    <row r="16" spans="1:3" s="293" customFormat="1" ht="12" customHeight="1">
      <c r="A16" s="352" t="s">
        <v>117</v>
      </c>
      <c r="B16" s="7" t="s">
        <v>266</v>
      </c>
      <c r="C16" s="283">
        <v>10</v>
      </c>
    </row>
    <row r="17" spans="1:3" s="361" customFormat="1" ht="12" customHeight="1">
      <c r="A17" s="352" t="s">
        <v>118</v>
      </c>
      <c r="B17" s="7" t="s">
        <v>267</v>
      </c>
      <c r="C17" s="234"/>
    </row>
    <row r="18" spans="1:3" s="361" customFormat="1" ht="12" customHeight="1" thickBot="1">
      <c r="A18" s="352" t="s">
        <v>119</v>
      </c>
      <c r="B18" s="6" t="s">
        <v>268</v>
      </c>
      <c r="C18" s="235"/>
    </row>
    <row r="19" spans="1:3" s="293" customFormat="1" ht="12" customHeight="1" thickBot="1">
      <c r="A19" s="145" t="s">
        <v>18</v>
      </c>
      <c r="B19" s="181" t="s">
        <v>428</v>
      </c>
      <c r="C19" s="236">
        <f>SUM(C20:C22)</f>
        <v>0</v>
      </c>
    </row>
    <row r="20" spans="1:3" s="361" customFormat="1" ht="12" customHeight="1">
      <c r="A20" s="352" t="s">
        <v>108</v>
      </c>
      <c r="B20" s="8" t="s">
        <v>234</v>
      </c>
      <c r="C20" s="234"/>
    </row>
    <row r="21" spans="1:3" s="361" customFormat="1" ht="12" customHeight="1">
      <c r="A21" s="352" t="s">
        <v>109</v>
      </c>
      <c r="B21" s="7" t="s">
        <v>429</v>
      </c>
      <c r="C21" s="234"/>
    </row>
    <row r="22" spans="1:3" s="361" customFormat="1" ht="12" customHeight="1">
      <c r="A22" s="352" t="s">
        <v>110</v>
      </c>
      <c r="B22" s="7" t="s">
        <v>430</v>
      </c>
      <c r="C22" s="234"/>
    </row>
    <row r="23" spans="1:3" s="361" customFormat="1" ht="12" customHeight="1" thickBot="1">
      <c r="A23" s="352" t="s">
        <v>111</v>
      </c>
      <c r="B23" s="7" t="s">
        <v>2</v>
      </c>
      <c r="C23" s="234"/>
    </row>
    <row r="24" spans="1:3" s="361" customFormat="1" ht="12" customHeight="1" thickBot="1">
      <c r="A24" s="148" t="s">
        <v>19</v>
      </c>
      <c r="B24" s="118" t="s">
        <v>161</v>
      </c>
      <c r="C24" s="263"/>
    </row>
    <row r="25" spans="1:3" s="361" customFormat="1" ht="12" customHeight="1" thickBot="1">
      <c r="A25" s="148" t="s">
        <v>20</v>
      </c>
      <c r="B25" s="118" t="s">
        <v>431</v>
      </c>
      <c r="C25" s="236">
        <f>+C26+C27</f>
        <v>0</v>
      </c>
    </row>
    <row r="26" spans="1:3" s="361" customFormat="1" ht="12" customHeight="1">
      <c r="A26" s="353" t="s">
        <v>244</v>
      </c>
      <c r="B26" s="354" t="s">
        <v>429</v>
      </c>
      <c r="C26" s="74"/>
    </row>
    <row r="27" spans="1:3" s="361" customFormat="1" ht="12" customHeight="1">
      <c r="A27" s="353" t="s">
        <v>247</v>
      </c>
      <c r="B27" s="355" t="s">
        <v>432</v>
      </c>
      <c r="C27" s="237"/>
    </row>
    <row r="28" spans="1:3" s="361" customFormat="1" ht="12" customHeight="1" thickBot="1">
      <c r="A28" s="352" t="s">
        <v>248</v>
      </c>
      <c r="B28" s="356" t="s">
        <v>433</v>
      </c>
      <c r="C28" s="77"/>
    </row>
    <row r="29" spans="1:3" s="361" customFormat="1" ht="12" customHeight="1" thickBot="1">
      <c r="A29" s="148" t="s">
        <v>21</v>
      </c>
      <c r="B29" s="118" t="s">
        <v>434</v>
      </c>
      <c r="C29" s="236">
        <f>+C30+C31+C32</f>
        <v>0</v>
      </c>
    </row>
    <row r="30" spans="1:3" s="361" customFormat="1" ht="12" customHeight="1">
      <c r="A30" s="353" t="s">
        <v>95</v>
      </c>
      <c r="B30" s="354" t="s">
        <v>273</v>
      </c>
      <c r="C30" s="74"/>
    </row>
    <row r="31" spans="1:3" s="361" customFormat="1" ht="12" customHeight="1">
      <c r="A31" s="353" t="s">
        <v>96</v>
      </c>
      <c r="B31" s="355" t="s">
        <v>274</v>
      </c>
      <c r="C31" s="237"/>
    </row>
    <row r="32" spans="1:3" s="361" customFormat="1" ht="12" customHeight="1" thickBot="1">
      <c r="A32" s="352" t="s">
        <v>97</v>
      </c>
      <c r="B32" s="121" t="s">
        <v>275</v>
      </c>
      <c r="C32" s="77"/>
    </row>
    <row r="33" spans="1:3" s="293" customFormat="1" ht="12" customHeight="1" thickBot="1">
      <c r="A33" s="148" t="s">
        <v>22</v>
      </c>
      <c r="B33" s="118" t="s">
        <v>388</v>
      </c>
      <c r="C33" s="714">
        <v>180</v>
      </c>
    </row>
    <row r="34" spans="1:3" s="293" customFormat="1" ht="12" customHeight="1" thickBot="1">
      <c r="A34" s="148" t="s">
        <v>23</v>
      </c>
      <c r="B34" s="118" t="s">
        <v>435</v>
      </c>
      <c r="C34" s="284"/>
    </row>
    <row r="35" spans="1:3" s="293" customFormat="1" ht="12" customHeight="1" thickBot="1">
      <c r="A35" s="145" t="s">
        <v>24</v>
      </c>
      <c r="B35" s="118" t="s">
        <v>436</v>
      </c>
      <c r="C35" s="285">
        <f>+C8+C19+C24+C25+C29+C33+C34</f>
        <v>22159</v>
      </c>
    </row>
    <row r="36" spans="1:3" s="293" customFormat="1" ht="12" customHeight="1" thickBot="1">
      <c r="A36" s="182" t="s">
        <v>25</v>
      </c>
      <c r="B36" s="118" t="s">
        <v>437</v>
      </c>
      <c r="C36" s="285">
        <f>+C37+C38+C39</f>
        <v>618</v>
      </c>
    </row>
    <row r="37" spans="1:3" s="293" customFormat="1" ht="12" customHeight="1">
      <c r="A37" s="353" t="s">
        <v>438</v>
      </c>
      <c r="B37" s="354" t="s">
        <v>208</v>
      </c>
      <c r="C37" s="74">
        <v>618</v>
      </c>
    </row>
    <row r="38" spans="1:3" s="293" customFormat="1" ht="12" customHeight="1">
      <c r="A38" s="353" t="s">
        <v>439</v>
      </c>
      <c r="B38" s="355" t="s">
        <v>3</v>
      </c>
      <c r="C38" s="237"/>
    </row>
    <row r="39" spans="1:3" s="361" customFormat="1" ht="12" customHeight="1" thickBot="1">
      <c r="A39" s="352" t="s">
        <v>440</v>
      </c>
      <c r="B39" s="121" t="s">
        <v>441</v>
      </c>
      <c r="C39" s="77"/>
    </row>
    <row r="40" spans="1:3" s="361" customFormat="1" ht="15" customHeight="1" thickBot="1">
      <c r="A40" s="182" t="s">
        <v>26</v>
      </c>
      <c r="B40" s="183" t="s">
        <v>442</v>
      </c>
      <c r="C40" s="288">
        <f>+C35+C36</f>
        <v>22777</v>
      </c>
    </row>
    <row r="41" spans="1:3" s="361" customFormat="1" ht="15" customHeight="1">
      <c r="A41" s="184"/>
      <c r="B41" s="185"/>
      <c r="C41" s="286"/>
    </row>
    <row r="42" spans="1:3" ht="13.5" thickBot="1">
      <c r="A42" s="186"/>
      <c r="B42" s="187"/>
      <c r="C42" s="287"/>
    </row>
    <row r="43" spans="1:3" s="360" customFormat="1" ht="16.5" customHeight="1" thickBot="1">
      <c r="A43" s="188"/>
      <c r="B43" s="189" t="s">
        <v>59</v>
      </c>
      <c r="C43" s="288"/>
    </row>
    <row r="44" spans="1:3" s="362" customFormat="1" ht="12" customHeight="1" thickBot="1">
      <c r="A44" s="148" t="s">
        <v>17</v>
      </c>
      <c r="B44" s="118" t="s">
        <v>443</v>
      </c>
      <c r="C44" s="236">
        <f>SUM(C45:C49)</f>
        <v>264632</v>
      </c>
    </row>
    <row r="45" spans="1:3" ht="12" customHeight="1">
      <c r="A45" s="352" t="s">
        <v>102</v>
      </c>
      <c r="B45" s="8" t="s">
        <v>48</v>
      </c>
      <c r="C45" s="74">
        <f>SUM(149514+1068+180+74)</f>
        <v>150836</v>
      </c>
    </row>
    <row r="46" spans="1:3" ht="12" customHeight="1">
      <c r="A46" s="352" t="s">
        <v>103</v>
      </c>
      <c r="B46" s="7" t="s">
        <v>170</v>
      </c>
      <c r="C46" s="76">
        <f>SUM(43257+288)</f>
        <v>43545</v>
      </c>
    </row>
    <row r="47" spans="1:3" ht="12" customHeight="1">
      <c r="A47" s="352" t="s">
        <v>104</v>
      </c>
      <c r="B47" s="7" t="s">
        <v>139</v>
      </c>
      <c r="C47" s="76">
        <f>70017+180-180+234</f>
        <v>70251</v>
      </c>
    </row>
    <row r="48" spans="1:3" ht="12" customHeight="1">
      <c r="A48" s="352" t="s">
        <v>105</v>
      </c>
      <c r="B48" s="7" t="s">
        <v>171</v>
      </c>
      <c r="C48" s="76"/>
    </row>
    <row r="49" spans="1:3" ht="12" customHeight="1" thickBot="1">
      <c r="A49" s="352" t="s">
        <v>146</v>
      </c>
      <c r="B49" s="7" t="s">
        <v>172</v>
      </c>
      <c r="C49" s="76"/>
    </row>
    <row r="50" spans="1:3" ht="12" customHeight="1" thickBot="1">
      <c r="A50" s="148" t="s">
        <v>18</v>
      </c>
      <c r="B50" s="118" t="s">
        <v>444</v>
      </c>
      <c r="C50" s="236">
        <f>SUM(C51:C53)</f>
        <v>2895</v>
      </c>
    </row>
    <row r="51" spans="1:3" s="362" customFormat="1" ht="12" customHeight="1">
      <c r="A51" s="352" t="s">
        <v>108</v>
      </c>
      <c r="B51" s="8" t="s">
        <v>198</v>
      </c>
      <c r="C51" s="793">
        <v>1823</v>
      </c>
    </row>
    <row r="52" spans="1:3" ht="12" customHeight="1">
      <c r="A52" s="352" t="s">
        <v>109</v>
      </c>
      <c r="B52" s="7" t="s">
        <v>174</v>
      </c>
      <c r="C52" s="76">
        <v>1072</v>
      </c>
    </row>
    <row r="53" spans="1:3" ht="12" customHeight="1">
      <c r="A53" s="352" t="s">
        <v>110</v>
      </c>
      <c r="B53" s="7" t="s">
        <v>60</v>
      </c>
      <c r="C53" s="76"/>
    </row>
    <row r="54" spans="1:3" ht="12" customHeight="1" thickBot="1">
      <c r="A54" s="352" t="s">
        <v>111</v>
      </c>
      <c r="B54" s="7" t="s">
        <v>4</v>
      </c>
      <c r="C54" s="76"/>
    </row>
    <row r="55" spans="1:3" ht="15" customHeight="1" thickBot="1">
      <c r="A55" s="148" t="s">
        <v>19</v>
      </c>
      <c r="B55" s="190" t="s">
        <v>445</v>
      </c>
      <c r="C55" s="289">
        <f>+C44+C50</f>
        <v>267527</v>
      </c>
    </row>
    <row r="56" ht="13.5" thickBot="1">
      <c r="C56" s="290"/>
    </row>
    <row r="57" spans="1:3" ht="15" customHeight="1" thickBot="1">
      <c r="A57" s="193" t="s">
        <v>190</v>
      </c>
      <c r="B57" s="194"/>
      <c r="C57" s="116">
        <v>57</v>
      </c>
    </row>
    <row r="58" spans="1:3" ht="14.25" customHeight="1" thickBot="1">
      <c r="A58" s="193" t="s">
        <v>191</v>
      </c>
      <c r="B58" s="194"/>
      <c r="C58" s="116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E6" sqref="E6"/>
    </sheetView>
  </sheetViews>
  <sheetFormatPr defaultColWidth="9.00390625" defaultRowHeight="12.75"/>
  <cols>
    <col min="1" max="1" width="13.875" style="191" customWidth="1"/>
    <col min="2" max="2" width="79.125" style="192" customWidth="1"/>
    <col min="3" max="3" width="25.00390625" style="192" customWidth="1"/>
    <col min="4" max="16384" width="9.375" style="192" customWidth="1"/>
  </cols>
  <sheetData>
    <row r="1" spans="1:3" s="171" customFormat="1" ht="21" customHeight="1" thickBot="1">
      <c r="A1" s="170"/>
      <c r="B1" s="172"/>
      <c r="C1" s="357" t="s">
        <v>726</v>
      </c>
    </row>
    <row r="2" spans="1:3" s="358" customFormat="1" ht="25.5" customHeight="1">
      <c r="A2" s="309" t="s">
        <v>188</v>
      </c>
      <c r="B2" s="276" t="s">
        <v>498</v>
      </c>
      <c r="C2" s="291" t="s">
        <v>463</v>
      </c>
    </row>
    <row r="3" spans="1:3" s="358" customFormat="1" ht="24.75" thickBot="1">
      <c r="A3" s="350" t="s">
        <v>187</v>
      </c>
      <c r="B3" s="277" t="s">
        <v>424</v>
      </c>
      <c r="C3" s="292" t="s">
        <v>53</v>
      </c>
    </row>
    <row r="4" spans="1:3" s="359" customFormat="1" ht="15.75" customHeight="1" thickBot="1">
      <c r="A4" s="174"/>
      <c r="B4" s="174"/>
      <c r="C4" s="175" t="s">
        <v>54</v>
      </c>
    </row>
    <row r="5" spans="1:3" ht="13.5" thickBot="1">
      <c r="A5" s="310" t="s">
        <v>189</v>
      </c>
      <c r="B5" s="176" t="s">
        <v>55</v>
      </c>
      <c r="C5" s="177" t="s">
        <v>56</v>
      </c>
    </row>
    <row r="6" spans="1:3" s="360" customFormat="1" ht="12.75" customHeight="1" thickBot="1">
      <c r="A6" s="145">
        <v>1</v>
      </c>
      <c r="B6" s="146">
        <v>2</v>
      </c>
      <c r="C6" s="147">
        <v>3</v>
      </c>
    </row>
    <row r="7" spans="1:3" s="360" customFormat="1" ht="15.75" customHeight="1" thickBot="1">
      <c r="A7" s="178"/>
      <c r="B7" s="179" t="s">
        <v>57</v>
      </c>
      <c r="C7" s="180"/>
    </row>
    <row r="8" spans="1:3" s="293" customFormat="1" ht="12" customHeight="1" thickBot="1">
      <c r="A8" s="145" t="s">
        <v>17</v>
      </c>
      <c r="B8" s="181" t="s">
        <v>425</v>
      </c>
      <c r="C8" s="236">
        <f>SUM(C9:C18)</f>
        <v>8130</v>
      </c>
    </row>
    <row r="9" spans="1:3" s="293" customFormat="1" ht="12" customHeight="1">
      <c r="A9" s="351" t="s">
        <v>102</v>
      </c>
      <c r="B9" s="9" t="s">
        <v>259</v>
      </c>
      <c r="C9" s="282"/>
    </row>
    <row r="10" spans="1:3" s="293" customFormat="1" ht="12" customHeight="1">
      <c r="A10" s="352" t="s">
        <v>103</v>
      </c>
      <c r="B10" s="7" t="s">
        <v>260</v>
      </c>
      <c r="C10" s="234">
        <v>8100</v>
      </c>
    </row>
    <row r="11" spans="1:3" s="293" customFormat="1" ht="12" customHeight="1">
      <c r="A11" s="352" t="s">
        <v>104</v>
      </c>
      <c r="B11" s="7" t="s">
        <v>261</v>
      </c>
      <c r="C11" s="234">
        <v>30</v>
      </c>
    </row>
    <row r="12" spans="1:3" s="293" customFormat="1" ht="12" customHeight="1">
      <c r="A12" s="352" t="s">
        <v>105</v>
      </c>
      <c r="B12" s="7" t="s">
        <v>262</v>
      </c>
      <c r="C12" s="234"/>
    </row>
    <row r="13" spans="1:3" s="293" customFormat="1" ht="12" customHeight="1">
      <c r="A13" s="352" t="s">
        <v>146</v>
      </c>
      <c r="B13" s="7" t="s">
        <v>263</v>
      </c>
      <c r="C13" s="234"/>
    </row>
    <row r="14" spans="1:3" s="293" customFormat="1" ht="12" customHeight="1">
      <c r="A14" s="352" t="s">
        <v>106</v>
      </c>
      <c r="B14" s="7" t="s">
        <v>426</v>
      </c>
      <c r="C14" s="234"/>
    </row>
    <row r="15" spans="1:3" s="293" customFormat="1" ht="12" customHeight="1">
      <c r="A15" s="352" t="s">
        <v>107</v>
      </c>
      <c r="B15" s="6" t="s">
        <v>427</v>
      </c>
      <c r="C15" s="234"/>
    </row>
    <row r="16" spans="1:3" s="293" customFormat="1" ht="12" customHeight="1">
      <c r="A16" s="352" t="s">
        <v>117</v>
      </c>
      <c r="B16" s="7" t="s">
        <v>266</v>
      </c>
      <c r="C16" s="283"/>
    </row>
    <row r="17" spans="1:3" s="361" customFormat="1" ht="12" customHeight="1">
      <c r="A17" s="352" t="s">
        <v>118</v>
      </c>
      <c r="B17" s="7" t="s">
        <v>267</v>
      </c>
      <c r="C17" s="234"/>
    </row>
    <row r="18" spans="1:3" s="361" customFormat="1" ht="12" customHeight="1" thickBot="1">
      <c r="A18" s="352" t="s">
        <v>119</v>
      </c>
      <c r="B18" s="6" t="s">
        <v>268</v>
      </c>
      <c r="C18" s="235"/>
    </row>
    <row r="19" spans="1:3" s="293" customFormat="1" ht="12" customHeight="1" thickBot="1">
      <c r="A19" s="145" t="s">
        <v>18</v>
      </c>
      <c r="B19" s="181" t="s">
        <v>428</v>
      </c>
      <c r="C19" s="236">
        <f>SUM(C20:C22)</f>
        <v>4917</v>
      </c>
    </row>
    <row r="20" spans="1:3" s="361" customFormat="1" ht="12" customHeight="1">
      <c r="A20" s="352" t="s">
        <v>108</v>
      </c>
      <c r="B20" s="8" t="s">
        <v>234</v>
      </c>
      <c r="C20" s="234"/>
    </row>
    <row r="21" spans="1:3" s="361" customFormat="1" ht="12" customHeight="1">
      <c r="A21" s="352" t="s">
        <v>109</v>
      </c>
      <c r="B21" s="7" t="s">
        <v>429</v>
      </c>
      <c r="C21" s="234"/>
    </row>
    <row r="22" spans="1:3" s="361" customFormat="1" ht="12" customHeight="1">
      <c r="A22" s="352" t="s">
        <v>110</v>
      </c>
      <c r="B22" s="7" t="s">
        <v>430</v>
      </c>
      <c r="C22" s="234">
        <f>5043-126</f>
        <v>4917</v>
      </c>
    </row>
    <row r="23" spans="1:3" s="361" customFormat="1" ht="12" customHeight="1" thickBot="1">
      <c r="A23" s="352" t="s">
        <v>111</v>
      </c>
      <c r="B23" s="7" t="s">
        <v>2</v>
      </c>
      <c r="C23" s="234">
        <f>5043-126</f>
        <v>4917</v>
      </c>
    </row>
    <row r="24" spans="1:3" s="361" customFormat="1" ht="12" customHeight="1" thickBot="1">
      <c r="A24" s="148" t="s">
        <v>19</v>
      </c>
      <c r="B24" s="118" t="s">
        <v>161</v>
      </c>
      <c r="C24" s="263"/>
    </row>
    <row r="25" spans="1:3" s="361" customFormat="1" ht="12" customHeight="1" thickBot="1">
      <c r="A25" s="148" t="s">
        <v>20</v>
      </c>
      <c r="B25" s="118" t="s">
        <v>431</v>
      </c>
      <c r="C25" s="236">
        <f>+C26+C27</f>
        <v>0</v>
      </c>
    </row>
    <row r="26" spans="1:3" s="361" customFormat="1" ht="12" customHeight="1">
      <c r="A26" s="353" t="s">
        <v>244</v>
      </c>
      <c r="B26" s="354" t="s">
        <v>429</v>
      </c>
      <c r="C26" s="74"/>
    </row>
    <row r="27" spans="1:3" s="361" customFormat="1" ht="12" customHeight="1">
      <c r="A27" s="353" t="s">
        <v>247</v>
      </c>
      <c r="B27" s="355" t="s">
        <v>432</v>
      </c>
      <c r="C27" s="237"/>
    </row>
    <row r="28" spans="1:3" s="361" customFormat="1" ht="12" customHeight="1" thickBot="1">
      <c r="A28" s="352" t="s">
        <v>248</v>
      </c>
      <c r="B28" s="356" t="s">
        <v>433</v>
      </c>
      <c r="C28" s="77"/>
    </row>
    <row r="29" spans="1:3" s="361" customFormat="1" ht="12" customHeight="1" thickBot="1">
      <c r="A29" s="148" t="s">
        <v>21</v>
      </c>
      <c r="B29" s="118" t="s">
        <v>434</v>
      </c>
      <c r="C29" s="236">
        <f>+C30+C31+C32</f>
        <v>0</v>
      </c>
    </row>
    <row r="30" spans="1:3" s="361" customFormat="1" ht="12" customHeight="1">
      <c r="A30" s="353" t="s">
        <v>95</v>
      </c>
      <c r="B30" s="354" t="s">
        <v>273</v>
      </c>
      <c r="C30" s="74"/>
    </row>
    <row r="31" spans="1:3" s="361" customFormat="1" ht="12" customHeight="1">
      <c r="A31" s="353" t="s">
        <v>96</v>
      </c>
      <c r="B31" s="355" t="s">
        <v>274</v>
      </c>
      <c r="C31" s="237"/>
    </row>
    <row r="32" spans="1:3" s="361" customFormat="1" ht="12" customHeight="1" thickBot="1">
      <c r="A32" s="352" t="s">
        <v>97</v>
      </c>
      <c r="B32" s="121" t="s">
        <v>275</v>
      </c>
      <c r="C32" s="77"/>
    </row>
    <row r="33" spans="1:3" s="293" customFormat="1" ht="12" customHeight="1" thickBot="1">
      <c r="A33" s="148" t="s">
        <v>22</v>
      </c>
      <c r="B33" s="118" t="s">
        <v>388</v>
      </c>
      <c r="C33" s="263"/>
    </row>
    <row r="34" spans="1:3" s="293" customFormat="1" ht="12" customHeight="1" thickBot="1">
      <c r="A34" s="148" t="s">
        <v>23</v>
      </c>
      <c r="B34" s="118" t="s">
        <v>435</v>
      </c>
      <c r="C34" s="284"/>
    </row>
    <row r="35" spans="1:3" s="293" customFormat="1" ht="12" customHeight="1" thickBot="1">
      <c r="A35" s="145" t="s">
        <v>24</v>
      </c>
      <c r="B35" s="118" t="s">
        <v>436</v>
      </c>
      <c r="C35" s="285">
        <f>+C8+C19+C24+C25+C29+C33+C34</f>
        <v>13047</v>
      </c>
    </row>
    <row r="36" spans="1:3" s="293" customFormat="1" ht="12" customHeight="1" thickBot="1">
      <c r="A36" s="182" t="s">
        <v>25</v>
      </c>
      <c r="B36" s="118" t="s">
        <v>437</v>
      </c>
      <c r="C36" s="285">
        <f>+C37+C38+C39</f>
        <v>2711</v>
      </c>
    </row>
    <row r="37" spans="1:3" s="293" customFormat="1" ht="12" customHeight="1">
      <c r="A37" s="353" t="s">
        <v>438</v>
      </c>
      <c r="B37" s="354" t="s">
        <v>208</v>
      </c>
      <c r="C37" s="74">
        <v>2711</v>
      </c>
    </row>
    <row r="38" spans="1:3" s="293" customFormat="1" ht="12" customHeight="1">
      <c r="A38" s="353" t="s">
        <v>439</v>
      </c>
      <c r="B38" s="355" t="s">
        <v>3</v>
      </c>
      <c r="C38" s="237"/>
    </row>
    <row r="39" spans="1:3" s="361" customFormat="1" ht="12" customHeight="1" thickBot="1">
      <c r="A39" s="352" t="s">
        <v>440</v>
      </c>
      <c r="B39" s="121" t="s">
        <v>441</v>
      </c>
      <c r="C39" s="77"/>
    </row>
    <row r="40" spans="1:3" s="361" customFormat="1" ht="15" customHeight="1" thickBot="1">
      <c r="A40" s="182" t="s">
        <v>26</v>
      </c>
      <c r="B40" s="183" t="s">
        <v>442</v>
      </c>
      <c r="C40" s="288">
        <f>+C35+C36</f>
        <v>15758</v>
      </c>
    </row>
    <row r="41" spans="1:3" s="361" customFormat="1" ht="15" customHeight="1">
      <c r="A41" s="184"/>
      <c r="B41" s="185"/>
      <c r="C41" s="286"/>
    </row>
    <row r="42" spans="1:3" ht="13.5" thickBot="1">
      <c r="A42" s="186"/>
      <c r="B42" s="187"/>
      <c r="C42" s="287"/>
    </row>
    <row r="43" spans="1:3" s="360" customFormat="1" ht="16.5" customHeight="1" thickBot="1">
      <c r="A43" s="188"/>
      <c r="B43" s="189" t="s">
        <v>59</v>
      </c>
      <c r="C43" s="288"/>
    </row>
    <row r="44" spans="1:3" s="362" customFormat="1" ht="12" customHeight="1" thickBot="1">
      <c r="A44" s="148" t="s">
        <v>17</v>
      </c>
      <c r="B44" s="118" t="s">
        <v>443</v>
      </c>
      <c r="C44" s="236">
        <f>SUM(C45:C49)</f>
        <v>61255</v>
      </c>
    </row>
    <row r="45" spans="1:3" ht="12" customHeight="1">
      <c r="A45" s="352" t="s">
        <v>102</v>
      </c>
      <c r="B45" s="8" t="s">
        <v>48</v>
      </c>
      <c r="C45" s="74">
        <v>22832</v>
      </c>
    </row>
    <row r="46" spans="1:3" ht="12" customHeight="1">
      <c r="A46" s="352" t="s">
        <v>103</v>
      </c>
      <c r="B46" s="7" t="s">
        <v>170</v>
      </c>
      <c r="C46" s="76">
        <f>5600-196</f>
        <v>5404</v>
      </c>
    </row>
    <row r="47" spans="1:3" ht="12" customHeight="1">
      <c r="A47" s="352" t="s">
        <v>104</v>
      </c>
      <c r="B47" s="7" t="s">
        <v>139</v>
      </c>
      <c r="C47" s="76">
        <f>33370-38-1431+196+922</f>
        <v>33019</v>
      </c>
    </row>
    <row r="48" spans="1:3" ht="12" customHeight="1">
      <c r="A48" s="352" t="s">
        <v>105</v>
      </c>
      <c r="B48" s="7" t="s">
        <v>171</v>
      </c>
      <c r="C48" s="76"/>
    </row>
    <row r="49" spans="1:3" ht="12" customHeight="1" thickBot="1">
      <c r="A49" s="352" t="s">
        <v>146</v>
      </c>
      <c r="B49" s="7" t="s">
        <v>172</v>
      </c>
      <c r="C49" s="76"/>
    </row>
    <row r="50" spans="1:3" ht="12" customHeight="1" thickBot="1">
      <c r="A50" s="148" t="s">
        <v>18</v>
      </c>
      <c r="B50" s="118" t="s">
        <v>444</v>
      </c>
      <c r="C50" s="236">
        <f>SUM(C51:C53)</f>
        <v>601</v>
      </c>
    </row>
    <row r="51" spans="1:3" s="362" customFormat="1" ht="12" customHeight="1">
      <c r="A51" s="352" t="s">
        <v>108</v>
      </c>
      <c r="B51" s="8" t="s">
        <v>198</v>
      </c>
      <c r="C51" s="74">
        <f>1523-922</f>
        <v>601</v>
      </c>
    </row>
    <row r="52" spans="1:3" ht="12" customHeight="1">
      <c r="A52" s="352" t="s">
        <v>109</v>
      </c>
      <c r="B52" s="7" t="s">
        <v>174</v>
      </c>
      <c r="C52" s="76"/>
    </row>
    <row r="53" spans="1:3" ht="12" customHeight="1">
      <c r="A53" s="352" t="s">
        <v>110</v>
      </c>
      <c r="B53" s="7" t="s">
        <v>60</v>
      </c>
      <c r="C53" s="76"/>
    </row>
    <row r="54" spans="1:3" ht="12" customHeight="1" thickBot="1">
      <c r="A54" s="352" t="s">
        <v>111</v>
      </c>
      <c r="B54" s="7" t="s">
        <v>4</v>
      </c>
      <c r="C54" s="76"/>
    </row>
    <row r="55" spans="1:3" ht="15" customHeight="1" thickBot="1">
      <c r="A55" s="148" t="s">
        <v>19</v>
      </c>
      <c r="B55" s="190" t="s">
        <v>445</v>
      </c>
      <c r="C55" s="289">
        <f>+C44+C50</f>
        <v>61856</v>
      </c>
    </row>
    <row r="56" ht="13.5" thickBot="1">
      <c r="C56" s="290"/>
    </row>
    <row r="57" spans="1:3" ht="15" customHeight="1" thickBot="1">
      <c r="A57" s="193" t="s">
        <v>190</v>
      </c>
      <c r="B57" s="194"/>
      <c r="C57" s="377">
        <v>9.5</v>
      </c>
    </row>
    <row r="58" spans="1:3" ht="14.25" customHeight="1" thickBot="1">
      <c r="A58" s="193" t="s">
        <v>191</v>
      </c>
      <c r="B58" s="194"/>
      <c r="C58" s="116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zoomScale="120" zoomScaleNormal="120" zoomScaleSheetLayoutView="100" workbookViewId="0" topLeftCell="A121">
      <selection activeCell="C103" sqref="C103"/>
    </sheetView>
  </sheetViews>
  <sheetFormatPr defaultColWidth="9.00390625" defaultRowHeight="12.75"/>
  <cols>
    <col min="1" max="1" width="9.50390625" style="300" customWidth="1"/>
    <col min="2" max="2" width="91.625" style="300" customWidth="1"/>
    <col min="3" max="3" width="21.625" style="301" customWidth="1"/>
    <col min="4" max="4" width="9.00390625" style="316" customWidth="1"/>
    <col min="5" max="16384" width="9.375" style="316" customWidth="1"/>
  </cols>
  <sheetData>
    <row r="1" spans="1:3" ht="37.5" customHeight="1">
      <c r="A1" s="810" t="s">
        <v>14</v>
      </c>
      <c r="B1" s="810"/>
      <c r="C1" s="810"/>
    </row>
    <row r="2" spans="1:3" s="317" customFormat="1" ht="12" customHeight="1" thickBot="1">
      <c r="A2" s="809" t="s">
        <v>149</v>
      </c>
      <c r="B2" s="809"/>
      <c r="C2" s="228" t="s">
        <v>199</v>
      </c>
    </row>
    <row r="3" spans="1:3" s="318" customFormat="1" ht="12" customHeight="1" thickBot="1">
      <c r="A3" s="22" t="s">
        <v>74</v>
      </c>
      <c r="B3" s="23" t="s">
        <v>16</v>
      </c>
      <c r="C3" s="40" t="s">
        <v>225</v>
      </c>
    </row>
    <row r="4" spans="1:3" s="318" customFormat="1" ht="12" customHeight="1" thickBot="1">
      <c r="A4" s="311">
        <v>1</v>
      </c>
      <c r="B4" s="312">
        <v>2</v>
      </c>
      <c r="C4" s="313">
        <v>3</v>
      </c>
    </row>
    <row r="5" spans="1:3" s="318" customFormat="1" ht="12" customHeight="1" thickBot="1">
      <c r="A5" s="19" t="s">
        <v>17</v>
      </c>
      <c r="B5" s="20" t="s">
        <v>226</v>
      </c>
      <c r="C5" s="219">
        <f>+C6+C7+C8+C9+C10+C11</f>
        <v>816997</v>
      </c>
    </row>
    <row r="6" spans="1:3" s="318" customFormat="1" ht="12" customHeight="1">
      <c r="A6" s="14" t="s">
        <v>102</v>
      </c>
      <c r="B6" s="319" t="s">
        <v>227</v>
      </c>
      <c r="C6" s="221">
        <v>253915</v>
      </c>
    </row>
    <row r="7" spans="1:3" s="318" customFormat="1" ht="12" customHeight="1">
      <c r="A7" s="13" t="s">
        <v>103</v>
      </c>
      <c r="B7" s="320" t="s">
        <v>228</v>
      </c>
      <c r="C7" s="223">
        <v>190125</v>
      </c>
    </row>
    <row r="8" spans="1:3" s="318" customFormat="1" ht="12" customHeight="1">
      <c r="A8" s="13" t="s">
        <v>104</v>
      </c>
      <c r="B8" s="320" t="s">
        <v>229</v>
      </c>
      <c r="C8" s="678">
        <v>314895</v>
      </c>
    </row>
    <row r="9" spans="1:3" s="318" customFormat="1" ht="12" customHeight="1">
      <c r="A9" s="13" t="s">
        <v>105</v>
      </c>
      <c r="B9" s="320" t="s">
        <v>230</v>
      </c>
      <c r="C9" s="223">
        <v>23953</v>
      </c>
    </row>
    <row r="10" spans="1:3" s="318" customFormat="1" ht="12" customHeight="1">
      <c r="A10" s="13" t="s">
        <v>146</v>
      </c>
      <c r="B10" s="320" t="s">
        <v>231</v>
      </c>
      <c r="C10" s="223">
        <v>10806</v>
      </c>
    </row>
    <row r="11" spans="1:3" s="318" customFormat="1" ht="12" customHeight="1" thickBot="1">
      <c r="A11" s="15" t="s">
        <v>106</v>
      </c>
      <c r="B11" s="321" t="s">
        <v>232</v>
      </c>
      <c r="C11" s="678">
        <v>23303</v>
      </c>
    </row>
    <row r="12" spans="1:3" s="318" customFormat="1" ht="12" customHeight="1" thickBot="1">
      <c r="A12" s="19" t="s">
        <v>18</v>
      </c>
      <c r="B12" s="214" t="s">
        <v>233</v>
      </c>
      <c r="C12" s="219">
        <f>+C13+C14+C15+C16+C17</f>
        <v>347636</v>
      </c>
    </row>
    <row r="13" spans="1:3" s="318" customFormat="1" ht="12" customHeight="1">
      <c r="A13" s="14" t="s">
        <v>108</v>
      </c>
      <c r="B13" s="319" t="s">
        <v>234</v>
      </c>
      <c r="C13" s="221"/>
    </row>
    <row r="14" spans="1:3" s="318" customFormat="1" ht="12" customHeight="1">
      <c r="A14" s="13" t="s">
        <v>109</v>
      </c>
      <c r="B14" s="320" t="s">
        <v>235</v>
      </c>
      <c r="C14" s="220"/>
    </row>
    <row r="15" spans="1:3" s="318" customFormat="1" ht="12" customHeight="1">
      <c r="A15" s="13" t="s">
        <v>110</v>
      </c>
      <c r="B15" s="320" t="s">
        <v>454</v>
      </c>
      <c r="C15" s="220"/>
    </row>
    <row r="16" spans="1:3" s="318" customFormat="1" ht="12" customHeight="1">
      <c r="A16" s="13" t="s">
        <v>111</v>
      </c>
      <c r="B16" s="320" t="s">
        <v>455</v>
      </c>
      <c r="C16" s="220"/>
    </row>
    <row r="17" spans="1:3" s="318" customFormat="1" ht="12" customHeight="1">
      <c r="A17" s="13" t="s">
        <v>112</v>
      </c>
      <c r="B17" s="320" t="s">
        <v>236</v>
      </c>
      <c r="C17" s="678">
        <v>347636</v>
      </c>
    </row>
    <row r="18" spans="1:3" s="318" customFormat="1" ht="12" customHeight="1" thickBot="1">
      <c r="A18" s="15" t="s">
        <v>121</v>
      </c>
      <c r="B18" s="321" t="s">
        <v>237</v>
      </c>
      <c r="C18" s="222"/>
    </row>
    <row r="19" spans="1:3" s="318" customFormat="1" ht="12" customHeight="1" thickBot="1">
      <c r="A19" s="19" t="s">
        <v>19</v>
      </c>
      <c r="B19" s="20" t="s">
        <v>238</v>
      </c>
      <c r="C19" s="219">
        <f>+C20+C21+C22+C23+C24</f>
        <v>14004</v>
      </c>
    </row>
    <row r="20" spans="1:3" s="318" customFormat="1" ht="12" customHeight="1">
      <c r="A20" s="14" t="s">
        <v>91</v>
      </c>
      <c r="B20" s="319" t="s">
        <v>239</v>
      </c>
      <c r="C20" s="681">
        <v>7621</v>
      </c>
    </row>
    <row r="21" spans="1:3" s="318" customFormat="1" ht="12" customHeight="1">
      <c r="A21" s="13" t="s">
        <v>92</v>
      </c>
      <c r="B21" s="320" t="s">
        <v>240</v>
      </c>
      <c r="C21" s="220"/>
    </row>
    <row r="22" spans="1:3" s="318" customFormat="1" ht="12" customHeight="1">
      <c r="A22" s="13" t="s">
        <v>93</v>
      </c>
      <c r="B22" s="320" t="s">
        <v>456</v>
      </c>
      <c r="C22" s="220"/>
    </row>
    <row r="23" spans="1:3" s="318" customFormat="1" ht="12" customHeight="1">
      <c r="A23" s="13" t="s">
        <v>94</v>
      </c>
      <c r="B23" s="320" t="s">
        <v>457</v>
      </c>
      <c r="C23" s="220"/>
    </row>
    <row r="24" spans="1:3" s="318" customFormat="1" ht="12" customHeight="1">
      <c r="A24" s="13" t="s">
        <v>158</v>
      </c>
      <c r="B24" s="320" t="s">
        <v>241</v>
      </c>
      <c r="C24" s="223">
        <v>6383</v>
      </c>
    </row>
    <row r="25" spans="1:3" s="318" customFormat="1" ht="12" customHeight="1" thickBot="1">
      <c r="A25" s="15" t="s">
        <v>159</v>
      </c>
      <c r="B25" s="321" t="s">
        <v>242</v>
      </c>
      <c r="C25" s="222"/>
    </row>
    <row r="26" spans="1:3" s="318" customFormat="1" ht="12" customHeight="1" thickBot="1">
      <c r="A26" s="19" t="s">
        <v>160</v>
      </c>
      <c r="B26" s="20" t="s">
        <v>243</v>
      </c>
      <c r="C26" s="224">
        <f>+C27+C30+C31+C32</f>
        <v>331983</v>
      </c>
    </row>
    <row r="27" spans="1:3" s="318" customFormat="1" ht="12" customHeight="1">
      <c r="A27" s="14" t="s">
        <v>244</v>
      </c>
      <c r="B27" s="319" t="s">
        <v>250</v>
      </c>
      <c r="C27" s="314">
        <f>+C28+C29</f>
        <v>296476</v>
      </c>
    </row>
    <row r="28" spans="1:3" s="318" customFormat="1" ht="12" customHeight="1">
      <c r="A28" s="13" t="s">
        <v>245</v>
      </c>
      <c r="B28" s="320" t="s">
        <v>251</v>
      </c>
      <c r="C28" s="223">
        <v>101900</v>
      </c>
    </row>
    <row r="29" spans="1:3" s="318" customFormat="1" ht="12" customHeight="1">
      <c r="A29" s="13" t="s">
        <v>246</v>
      </c>
      <c r="B29" s="320" t="s">
        <v>252</v>
      </c>
      <c r="C29" s="220">
        <v>194576</v>
      </c>
    </row>
    <row r="30" spans="1:3" s="318" customFormat="1" ht="12" customHeight="1">
      <c r="A30" s="13" t="s">
        <v>247</v>
      </c>
      <c r="B30" s="320" t="s">
        <v>253</v>
      </c>
      <c r="C30" s="220">
        <v>25507</v>
      </c>
    </row>
    <row r="31" spans="1:3" s="318" customFormat="1" ht="12" customHeight="1">
      <c r="A31" s="13" t="s">
        <v>248</v>
      </c>
      <c r="B31" s="320" t="s">
        <v>254</v>
      </c>
      <c r="C31" s="220">
        <v>3500</v>
      </c>
    </row>
    <row r="32" spans="1:3" s="318" customFormat="1" ht="12" customHeight="1" thickBot="1">
      <c r="A32" s="15" t="s">
        <v>249</v>
      </c>
      <c r="B32" s="321" t="s">
        <v>255</v>
      </c>
      <c r="C32" s="222">
        <v>6500</v>
      </c>
    </row>
    <row r="33" spans="1:3" s="318" customFormat="1" ht="12" customHeight="1" thickBot="1">
      <c r="A33" s="19" t="s">
        <v>21</v>
      </c>
      <c r="B33" s="20" t="s">
        <v>256</v>
      </c>
      <c r="C33" s="219">
        <f>SUM(C34:C43)</f>
        <v>177218</v>
      </c>
    </row>
    <row r="34" spans="1:3" s="318" customFormat="1" ht="12" customHeight="1">
      <c r="A34" s="14" t="s">
        <v>95</v>
      </c>
      <c r="B34" s="319" t="s">
        <v>259</v>
      </c>
      <c r="C34" s="221">
        <v>50</v>
      </c>
    </row>
    <row r="35" spans="1:3" s="318" customFormat="1" ht="12" customHeight="1">
      <c r="A35" s="13" t="s">
        <v>96</v>
      </c>
      <c r="B35" s="320" t="s">
        <v>260</v>
      </c>
      <c r="C35" s="223">
        <v>22861</v>
      </c>
    </row>
    <row r="36" spans="1:3" s="318" customFormat="1" ht="12" customHeight="1">
      <c r="A36" s="13" t="s">
        <v>97</v>
      </c>
      <c r="B36" s="320" t="s">
        <v>261</v>
      </c>
      <c r="C36" s="223">
        <v>62248</v>
      </c>
    </row>
    <row r="37" spans="1:3" s="318" customFormat="1" ht="12" customHeight="1">
      <c r="A37" s="13" t="s">
        <v>162</v>
      </c>
      <c r="B37" s="320" t="s">
        <v>262</v>
      </c>
      <c r="C37" s="678">
        <v>14055</v>
      </c>
    </row>
    <row r="38" spans="1:3" s="318" customFormat="1" ht="12" customHeight="1">
      <c r="A38" s="13" t="s">
        <v>163</v>
      </c>
      <c r="B38" s="320" t="s">
        <v>263</v>
      </c>
      <c r="C38" s="223">
        <v>27559</v>
      </c>
    </row>
    <row r="39" spans="1:3" s="318" customFormat="1" ht="12" customHeight="1">
      <c r="A39" s="13" t="s">
        <v>164</v>
      </c>
      <c r="B39" s="320" t="s">
        <v>264</v>
      </c>
      <c r="C39" s="678">
        <v>26809</v>
      </c>
    </row>
    <row r="40" spans="1:3" s="318" customFormat="1" ht="12" customHeight="1">
      <c r="A40" s="13" t="s">
        <v>165</v>
      </c>
      <c r="B40" s="320" t="s">
        <v>265</v>
      </c>
      <c r="C40" s="223">
        <v>21318</v>
      </c>
    </row>
    <row r="41" spans="1:3" s="318" customFormat="1" ht="12" customHeight="1">
      <c r="A41" s="13" t="s">
        <v>166</v>
      </c>
      <c r="B41" s="320" t="s">
        <v>266</v>
      </c>
      <c r="C41" s="223">
        <v>650</v>
      </c>
    </row>
    <row r="42" spans="1:3" s="318" customFormat="1" ht="12" customHeight="1">
      <c r="A42" s="13" t="s">
        <v>257</v>
      </c>
      <c r="B42" s="320" t="s">
        <v>267</v>
      </c>
      <c r="C42" s="223"/>
    </row>
    <row r="43" spans="1:3" s="318" customFormat="1" ht="12" customHeight="1" thickBot="1">
      <c r="A43" s="15" t="s">
        <v>258</v>
      </c>
      <c r="B43" s="321" t="s">
        <v>268</v>
      </c>
      <c r="C43" s="679">
        <v>1668</v>
      </c>
    </row>
    <row r="44" spans="1:3" s="318" customFormat="1" ht="12" customHeight="1" thickBot="1">
      <c r="A44" s="19" t="s">
        <v>22</v>
      </c>
      <c r="B44" s="20" t="s">
        <v>269</v>
      </c>
      <c r="C44" s="219">
        <f>SUM(C45:C49)</f>
        <v>0</v>
      </c>
    </row>
    <row r="45" spans="1:3" s="318" customFormat="1" ht="12" customHeight="1">
      <c r="A45" s="14" t="s">
        <v>98</v>
      </c>
      <c r="B45" s="319" t="s">
        <v>273</v>
      </c>
      <c r="C45" s="363"/>
    </row>
    <row r="46" spans="1:3" s="318" customFormat="1" ht="12" customHeight="1">
      <c r="A46" s="13" t="s">
        <v>99</v>
      </c>
      <c r="B46" s="320" t="s">
        <v>274</v>
      </c>
      <c r="C46" s="223"/>
    </row>
    <row r="47" spans="1:3" s="318" customFormat="1" ht="12" customHeight="1">
      <c r="A47" s="13" t="s">
        <v>270</v>
      </c>
      <c r="B47" s="320" t="s">
        <v>275</v>
      </c>
      <c r="C47" s="223"/>
    </row>
    <row r="48" spans="1:3" s="318" customFormat="1" ht="12" customHeight="1">
      <c r="A48" s="13" t="s">
        <v>271</v>
      </c>
      <c r="B48" s="320" t="s">
        <v>276</v>
      </c>
      <c r="C48" s="223"/>
    </row>
    <row r="49" spans="1:3" s="318" customFormat="1" ht="12" customHeight="1" thickBot="1">
      <c r="A49" s="15" t="s">
        <v>272</v>
      </c>
      <c r="B49" s="321" t="s">
        <v>277</v>
      </c>
      <c r="C49" s="308"/>
    </row>
    <row r="50" spans="1:3" s="318" customFormat="1" ht="12" customHeight="1" thickBot="1">
      <c r="A50" s="19" t="s">
        <v>167</v>
      </c>
      <c r="B50" s="20" t="s">
        <v>278</v>
      </c>
      <c r="C50" s="219">
        <f>SUM(C51:C53)</f>
        <v>80035</v>
      </c>
    </row>
    <row r="51" spans="1:3" s="318" customFormat="1" ht="12" customHeight="1">
      <c r="A51" s="14" t="s">
        <v>100</v>
      </c>
      <c r="B51" s="319" t="s">
        <v>279</v>
      </c>
      <c r="C51" s="221"/>
    </row>
    <row r="52" spans="1:3" s="318" customFormat="1" ht="12" customHeight="1">
      <c r="A52" s="13" t="s">
        <v>101</v>
      </c>
      <c r="B52" s="320" t="s">
        <v>280</v>
      </c>
      <c r="C52" s="220"/>
    </row>
    <row r="53" spans="1:3" s="318" customFormat="1" ht="12" customHeight="1">
      <c r="A53" s="13" t="s">
        <v>283</v>
      </c>
      <c r="B53" s="320" t="s">
        <v>281</v>
      </c>
      <c r="C53" s="678">
        <v>80035</v>
      </c>
    </row>
    <row r="54" spans="1:3" s="318" customFormat="1" ht="12" customHeight="1" thickBot="1">
      <c r="A54" s="15" t="s">
        <v>284</v>
      </c>
      <c r="B54" s="321" t="s">
        <v>282</v>
      </c>
      <c r="C54" s="679">
        <v>14249</v>
      </c>
    </row>
    <row r="55" spans="1:3" s="318" customFormat="1" ht="12" customHeight="1" thickBot="1">
      <c r="A55" s="19" t="s">
        <v>24</v>
      </c>
      <c r="B55" s="214" t="s">
        <v>285</v>
      </c>
      <c r="C55" s="219">
        <f>SUM(C56:C58)</f>
        <v>42004</v>
      </c>
    </row>
    <row r="56" spans="1:3" s="318" customFormat="1" ht="12" customHeight="1">
      <c r="A56" s="14" t="s">
        <v>168</v>
      </c>
      <c r="B56" s="319" t="s">
        <v>287</v>
      </c>
      <c r="C56" s="223"/>
    </row>
    <row r="57" spans="1:3" s="318" customFormat="1" ht="12" customHeight="1">
      <c r="A57" s="13" t="s">
        <v>169</v>
      </c>
      <c r="B57" s="320" t="s">
        <v>459</v>
      </c>
      <c r="C57" s="678"/>
    </row>
    <row r="58" spans="1:3" s="318" customFormat="1" ht="12" customHeight="1">
      <c r="A58" s="13" t="s">
        <v>200</v>
      </c>
      <c r="B58" s="320" t="s">
        <v>288</v>
      </c>
      <c r="C58" s="678">
        <v>42004</v>
      </c>
    </row>
    <row r="59" spans="1:3" s="318" customFormat="1" ht="12" customHeight="1" thickBot="1">
      <c r="A59" s="15" t="s">
        <v>286</v>
      </c>
      <c r="B59" s="321" t="s">
        <v>289</v>
      </c>
      <c r="C59" s="678">
        <v>42004</v>
      </c>
    </row>
    <row r="60" spans="1:3" s="318" customFormat="1" ht="12" customHeight="1" thickBot="1">
      <c r="A60" s="19" t="s">
        <v>25</v>
      </c>
      <c r="B60" s="20" t="s">
        <v>290</v>
      </c>
      <c r="C60" s="224">
        <f>+C5+C12+C19+C26+C33+C44+C50+C55</f>
        <v>1809877</v>
      </c>
    </row>
    <row r="61" spans="1:3" s="318" customFormat="1" ht="12" customHeight="1" thickBot="1">
      <c r="A61" s="322" t="s">
        <v>291</v>
      </c>
      <c r="B61" s="214" t="s">
        <v>292</v>
      </c>
      <c r="C61" s="219">
        <f>SUM(C62:C64)</f>
        <v>0</v>
      </c>
    </row>
    <row r="62" spans="1:3" s="318" customFormat="1" ht="12" customHeight="1">
      <c r="A62" s="14" t="s">
        <v>325</v>
      </c>
      <c r="B62" s="319" t="s">
        <v>293</v>
      </c>
      <c r="C62" s="223"/>
    </row>
    <row r="63" spans="1:3" s="318" customFormat="1" ht="12" customHeight="1">
      <c r="A63" s="13" t="s">
        <v>334</v>
      </c>
      <c r="B63" s="320" t="s">
        <v>294</v>
      </c>
      <c r="C63" s="223"/>
    </row>
    <row r="64" spans="1:3" s="318" customFormat="1" ht="12" customHeight="1" thickBot="1">
      <c r="A64" s="15" t="s">
        <v>335</v>
      </c>
      <c r="B64" s="323" t="s">
        <v>295</v>
      </c>
      <c r="C64" s="223"/>
    </row>
    <row r="65" spans="1:3" s="318" customFormat="1" ht="12" customHeight="1" thickBot="1">
      <c r="A65" s="322" t="s">
        <v>296</v>
      </c>
      <c r="B65" s="214" t="s">
        <v>297</v>
      </c>
      <c r="C65" s="219">
        <f>SUM(C66:C69)</f>
        <v>0</v>
      </c>
    </row>
    <row r="66" spans="1:3" s="318" customFormat="1" ht="12" customHeight="1">
      <c r="A66" s="14" t="s">
        <v>147</v>
      </c>
      <c r="B66" s="319" t="s">
        <v>298</v>
      </c>
      <c r="C66" s="223"/>
    </row>
    <row r="67" spans="1:3" s="318" customFormat="1" ht="12" customHeight="1">
      <c r="A67" s="13" t="s">
        <v>148</v>
      </c>
      <c r="B67" s="320" t="s">
        <v>299</v>
      </c>
      <c r="C67" s="223"/>
    </row>
    <row r="68" spans="1:3" s="318" customFormat="1" ht="12" customHeight="1">
      <c r="A68" s="13" t="s">
        <v>326</v>
      </c>
      <c r="B68" s="320" t="s">
        <v>300</v>
      </c>
      <c r="C68" s="223"/>
    </row>
    <row r="69" spans="1:3" s="318" customFormat="1" ht="12" customHeight="1" thickBot="1">
      <c r="A69" s="15" t="s">
        <v>327</v>
      </c>
      <c r="B69" s="321" t="s">
        <v>301</v>
      </c>
      <c r="C69" s="223"/>
    </row>
    <row r="70" spans="1:3" s="318" customFormat="1" ht="12" customHeight="1" thickBot="1">
      <c r="A70" s="322" t="s">
        <v>302</v>
      </c>
      <c r="B70" s="214" t="s">
        <v>303</v>
      </c>
      <c r="C70" s="219">
        <f>SUM(C71:C72)</f>
        <v>246935</v>
      </c>
    </row>
    <row r="71" spans="1:3" s="318" customFormat="1" ht="12" customHeight="1">
      <c r="A71" s="14" t="s">
        <v>328</v>
      </c>
      <c r="B71" s="319" t="s">
        <v>304</v>
      </c>
      <c r="C71" s="223">
        <v>246935</v>
      </c>
    </row>
    <row r="72" spans="1:3" s="318" customFormat="1" ht="12" customHeight="1" thickBot="1">
      <c r="A72" s="15" t="s">
        <v>329</v>
      </c>
      <c r="B72" s="321" t="s">
        <v>305</v>
      </c>
      <c r="C72" s="223"/>
    </row>
    <row r="73" spans="1:3" s="318" customFormat="1" ht="12" customHeight="1" thickBot="1">
      <c r="A73" s="322" t="s">
        <v>306</v>
      </c>
      <c r="B73" s="214" t="s">
        <v>307</v>
      </c>
      <c r="C73" s="219">
        <f>SUM(C74:C76)</f>
        <v>0</v>
      </c>
    </row>
    <row r="74" spans="1:3" s="318" customFormat="1" ht="12" customHeight="1">
      <c r="A74" s="14" t="s">
        <v>330</v>
      </c>
      <c r="B74" s="319" t="s">
        <v>308</v>
      </c>
      <c r="C74" s="223"/>
    </row>
    <row r="75" spans="1:3" s="318" customFormat="1" ht="12" customHeight="1">
      <c r="A75" s="13" t="s">
        <v>331</v>
      </c>
      <c r="B75" s="320" t="s">
        <v>309</v>
      </c>
      <c r="C75" s="223"/>
    </row>
    <row r="76" spans="1:3" s="318" customFormat="1" ht="12" customHeight="1" thickBot="1">
      <c r="A76" s="15" t="s">
        <v>332</v>
      </c>
      <c r="B76" s="321" t="s">
        <v>310</v>
      </c>
      <c r="C76" s="223"/>
    </row>
    <row r="77" spans="1:3" s="318" customFormat="1" ht="12" customHeight="1" thickBot="1">
      <c r="A77" s="322" t="s">
        <v>311</v>
      </c>
      <c r="B77" s="214" t="s">
        <v>333</v>
      </c>
      <c r="C77" s="219">
        <f>SUM(C78:C81)</f>
        <v>0</v>
      </c>
    </row>
    <row r="78" spans="1:3" s="318" customFormat="1" ht="12" customHeight="1">
      <c r="A78" s="324" t="s">
        <v>312</v>
      </c>
      <c r="B78" s="319" t="s">
        <v>313</v>
      </c>
      <c r="C78" s="223"/>
    </row>
    <row r="79" spans="1:3" s="318" customFormat="1" ht="12" customHeight="1">
      <c r="A79" s="325" t="s">
        <v>314</v>
      </c>
      <c r="B79" s="320" t="s">
        <v>315</v>
      </c>
      <c r="C79" s="223"/>
    </row>
    <row r="80" spans="1:3" s="318" customFormat="1" ht="13.5" customHeight="1">
      <c r="A80" s="325" t="s">
        <v>316</v>
      </c>
      <c r="B80" s="320" t="s">
        <v>317</v>
      </c>
      <c r="C80" s="223"/>
    </row>
    <row r="81" spans="1:3" s="318" customFormat="1" ht="15.75" customHeight="1" thickBot="1">
      <c r="A81" s="326" t="s">
        <v>318</v>
      </c>
      <c r="B81" s="321" t="s">
        <v>319</v>
      </c>
      <c r="C81" s="223"/>
    </row>
    <row r="82" spans="1:3" s="318" customFormat="1" ht="16.5" customHeight="1" thickBot="1">
      <c r="A82" s="322" t="s">
        <v>320</v>
      </c>
      <c r="B82" s="214" t="s">
        <v>321</v>
      </c>
      <c r="C82" s="364"/>
    </row>
    <row r="83" spans="1:3" s="318" customFormat="1" ht="83.25" customHeight="1" thickBot="1">
      <c r="A83" s="322" t="s">
        <v>322</v>
      </c>
      <c r="B83" s="327" t="s">
        <v>323</v>
      </c>
      <c r="C83" s="224">
        <f>+C61+C65+C70+C73+C77+C82</f>
        <v>246935</v>
      </c>
    </row>
    <row r="84" spans="1:3" ht="16.5" customHeight="1" thickBot="1">
      <c r="A84" s="328" t="s">
        <v>336</v>
      </c>
      <c r="B84" s="329" t="s">
        <v>324</v>
      </c>
      <c r="C84" s="224">
        <f>+C60+C83</f>
        <v>2056812</v>
      </c>
    </row>
    <row r="85" spans="1:3" s="330" customFormat="1" ht="16.5" customHeight="1">
      <c r="A85" s="4"/>
      <c r="B85" s="5"/>
      <c r="C85" s="225"/>
    </row>
    <row r="86" spans="1:3" ht="37.5" customHeight="1">
      <c r="A86" s="810" t="s">
        <v>46</v>
      </c>
      <c r="B86" s="810"/>
      <c r="C86" s="810"/>
    </row>
    <row r="87" spans="1:3" s="317" customFormat="1" ht="12" customHeight="1" thickBot="1">
      <c r="A87" s="812" t="s">
        <v>150</v>
      </c>
      <c r="B87" s="812"/>
      <c r="C87" s="120" t="s">
        <v>199</v>
      </c>
    </row>
    <row r="88" spans="1:3" ht="12" customHeight="1" thickBot="1">
      <c r="A88" s="22" t="s">
        <v>74</v>
      </c>
      <c r="B88" s="23" t="s">
        <v>47</v>
      </c>
      <c r="C88" s="40" t="s">
        <v>225</v>
      </c>
    </row>
    <row r="89" spans="1:3" ht="12" customHeight="1" thickBot="1">
      <c r="A89" s="36">
        <v>1</v>
      </c>
      <c r="B89" s="37">
        <v>2</v>
      </c>
      <c r="C89" s="38">
        <v>3</v>
      </c>
    </row>
    <row r="90" spans="1:3" ht="12" customHeight="1" thickBot="1">
      <c r="A90" s="21" t="s">
        <v>17</v>
      </c>
      <c r="B90" s="30" t="s">
        <v>339</v>
      </c>
      <c r="C90" s="218">
        <f>SUM(C91:C95)</f>
        <v>1527149</v>
      </c>
    </row>
    <row r="91" spans="1:3" ht="12" customHeight="1">
      <c r="A91" s="16" t="s">
        <v>102</v>
      </c>
      <c r="B91" s="9" t="s">
        <v>48</v>
      </c>
      <c r="C91" s="680">
        <v>521277</v>
      </c>
    </row>
    <row r="92" spans="1:3" ht="12" customHeight="1">
      <c r="A92" s="13" t="s">
        <v>103</v>
      </c>
      <c r="B92" s="7" t="s">
        <v>170</v>
      </c>
      <c r="C92" s="678">
        <v>117504</v>
      </c>
    </row>
    <row r="93" spans="1:3" ht="12" customHeight="1">
      <c r="A93" s="13" t="s">
        <v>104</v>
      </c>
      <c r="B93" s="7" t="s">
        <v>139</v>
      </c>
      <c r="C93" s="679">
        <v>507916</v>
      </c>
    </row>
    <row r="94" spans="1:3" ht="12" customHeight="1">
      <c r="A94" s="13" t="s">
        <v>105</v>
      </c>
      <c r="B94" s="10" t="s">
        <v>171</v>
      </c>
      <c r="C94" s="308">
        <v>252000</v>
      </c>
    </row>
    <row r="95" spans="1:3" ht="12" customHeight="1">
      <c r="A95" s="13" t="s">
        <v>116</v>
      </c>
      <c r="B95" s="18" t="s">
        <v>172</v>
      </c>
      <c r="C95" s="679">
        <v>128452</v>
      </c>
    </row>
    <row r="96" spans="1:3" ht="12" customHeight="1">
      <c r="A96" s="13" t="s">
        <v>106</v>
      </c>
      <c r="B96" s="7" t="s">
        <v>340</v>
      </c>
      <c r="C96" s="308">
        <v>10965</v>
      </c>
    </row>
    <row r="97" spans="1:3" ht="12" customHeight="1">
      <c r="A97" s="13" t="s">
        <v>107</v>
      </c>
      <c r="B97" s="122" t="s">
        <v>341</v>
      </c>
      <c r="C97" s="308"/>
    </row>
    <row r="98" spans="1:3" ht="12" customHeight="1">
      <c r="A98" s="13" t="s">
        <v>117</v>
      </c>
      <c r="B98" s="123" t="s">
        <v>342</v>
      </c>
      <c r="C98" s="308"/>
    </row>
    <row r="99" spans="1:3" ht="12" customHeight="1">
      <c r="A99" s="13" t="s">
        <v>118</v>
      </c>
      <c r="B99" s="123" t="s">
        <v>343</v>
      </c>
      <c r="C99" s="308"/>
    </row>
    <row r="100" spans="1:3" ht="12" customHeight="1">
      <c r="A100" s="13" t="s">
        <v>119</v>
      </c>
      <c r="B100" s="122" t="s">
        <v>344</v>
      </c>
      <c r="C100" s="308">
        <v>104040</v>
      </c>
    </row>
    <row r="101" spans="1:3" ht="12" customHeight="1">
      <c r="A101" s="13" t="s">
        <v>120</v>
      </c>
      <c r="B101" s="122" t="s">
        <v>345</v>
      </c>
      <c r="C101" s="308"/>
    </row>
    <row r="102" spans="1:3" ht="12" customHeight="1">
      <c r="A102" s="13" t="s">
        <v>122</v>
      </c>
      <c r="B102" s="123" t="s">
        <v>346</v>
      </c>
      <c r="C102" s="308"/>
    </row>
    <row r="103" spans="1:3" ht="12" customHeight="1">
      <c r="A103" s="12" t="s">
        <v>173</v>
      </c>
      <c r="B103" s="124" t="s">
        <v>347</v>
      </c>
      <c r="C103" s="308"/>
    </row>
    <row r="104" spans="1:3" ht="12" customHeight="1">
      <c r="A104" s="13" t="s">
        <v>337</v>
      </c>
      <c r="B104" s="124" t="s">
        <v>348</v>
      </c>
      <c r="C104" s="308"/>
    </row>
    <row r="105" spans="1:3" ht="12" customHeight="1" thickBot="1">
      <c r="A105" s="17" t="s">
        <v>338</v>
      </c>
      <c r="B105" s="125" t="s">
        <v>349</v>
      </c>
      <c r="C105" s="762">
        <v>13447</v>
      </c>
    </row>
    <row r="106" spans="1:3" ht="12" customHeight="1" thickBot="1">
      <c r="A106" s="19" t="s">
        <v>18</v>
      </c>
      <c r="B106" s="29" t="s">
        <v>350</v>
      </c>
      <c r="C106" s="219">
        <f>+C107+C109+C111</f>
        <v>106376</v>
      </c>
    </row>
    <row r="107" spans="1:3" ht="12" customHeight="1">
      <c r="A107" s="14" t="s">
        <v>108</v>
      </c>
      <c r="B107" s="7" t="s">
        <v>198</v>
      </c>
      <c r="C107" s="681">
        <v>79068</v>
      </c>
    </row>
    <row r="108" spans="1:3" ht="12" customHeight="1">
      <c r="A108" s="14" t="s">
        <v>109</v>
      </c>
      <c r="B108" s="11" t="s">
        <v>354</v>
      </c>
      <c r="C108" s="681">
        <v>42004</v>
      </c>
    </row>
    <row r="109" spans="1:3" ht="12" customHeight="1">
      <c r="A109" s="14" t="s">
        <v>110</v>
      </c>
      <c r="B109" s="11" t="s">
        <v>174</v>
      </c>
      <c r="C109" s="678">
        <v>19346</v>
      </c>
    </row>
    <row r="110" spans="1:3" ht="12" customHeight="1">
      <c r="A110" s="14" t="s">
        <v>111</v>
      </c>
      <c r="B110" s="11" t="s">
        <v>355</v>
      </c>
      <c r="C110" s="197"/>
    </row>
    <row r="111" spans="1:3" ht="12" customHeight="1">
      <c r="A111" s="14" t="s">
        <v>112</v>
      </c>
      <c r="B111" s="216" t="s">
        <v>201</v>
      </c>
      <c r="C111" s="745">
        <v>7962</v>
      </c>
    </row>
    <row r="112" spans="1:3" ht="15.75">
      <c r="A112" s="14" t="s">
        <v>121</v>
      </c>
      <c r="B112" s="215" t="s">
        <v>460</v>
      </c>
      <c r="C112" s="197"/>
    </row>
    <row r="113" spans="1:3" ht="12" customHeight="1">
      <c r="A113" s="14" t="s">
        <v>123</v>
      </c>
      <c r="B113" s="315" t="s">
        <v>360</v>
      </c>
      <c r="C113" s="197"/>
    </row>
    <row r="114" spans="1:3" ht="12" customHeight="1">
      <c r="A114" s="14" t="s">
        <v>175</v>
      </c>
      <c r="B114" s="123" t="s">
        <v>343</v>
      </c>
      <c r="C114" s="197"/>
    </row>
    <row r="115" spans="1:3" ht="12" customHeight="1">
      <c r="A115" s="14" t="s">
        <v>176</v>
      </c>
      <c r="B115" s="123" t="s">
        <v>359</v>
      </c>
      <c r="C115" s="745">
        <v>222</v>
      </c>
    </row>
    <row r="116" spans="1:3" ht="12" customHeight="1">
      <c r="A116" s="14" t="s">
        <v>177</v>
      </c>
      <c r="B116" s="123" t="s">
        <v>358</v>
      </c>
      <c r="C116" s="197"/>
    </row>
    <row r="117" spans="1:3" ht="15.75">
      <c r="A117" s="14" t="s">
        <v>351</v>
      </c>
      <c r="B117" s="123" t="s">
        <v>346</v>
      </c>
      <c r="C117" s="197"/>
    </row>
    <row r="118" spans="1:3" ht="12" customHeight="1">
      <c r="A118" s="14" t="s">
        <v>352</v>
      </c>
      <c r="B118" s="123" t="s">
        <v>357</v>
      </c>
      <c r="C118" s="197"/>
    </row>
    <row r="119" spans="1:3" ht="12" customHeight="1" thickBot="1">
      <c r="A119" s="12" t="s">
        <v>353</v>
      </c>
      <c r="B119" s="123" t="s">
        <v>356</v>
      </c>
      <c r="C119" s="198">
        <v>7740</v>
      </c>
    </row>
    <row r="120" spans="1:3" ht="12" customHeight="1" thickBot="1">
      <c r="A120" s="19" t="s">
        <v>19</v>
      </c>
      <c r="B120" s="118" t="s">
        <v>361</v>
      </c>
      <c r="C120" s="219">
        <f>+C121+C122</f>
        <v>86587</v>
      </c>
    </row>
    <row r="121" spans="1:3" ht="12" customHeight="1">
      <c r="A121" s="14" t="s">
        <v>91</v>
      </c>
      <c r="B121" s="8" t="s">
        <v>61</v>
      </c>
      <c r="C121" s="363">
        <v>8055</v>
      </c>
    </row>
    <row r="122" spans="1:3" ht="12" customHeight="1" thickBot="1">
      <c r="A122" s="15" t="s">
        <v>92</v>
      </c>
      <c r="B122" s="11" t="s">
        <v>62</v>
      </c>
      <c r="C122" s="308">
        <v>78532</v>
      </c>
    </row>
    <row r="123" spans="1:3" ht="12" customHeight="1" thickBot="1">
      <c r="A123" s="19" t="s">
        <v>20</v>
      </c>
      <c r="B123" s="118" t="s">
        <v>362</v>
      </c>
      <c r="C123" s="219">
        <f>+C90+C106+C120</f>
        <v>1720112</v>
      </c>
    </row>
    <row r="124" spans="1:3" ht="12" customHeight="1" thickBot="1">
      <c r="A124" s="19" t="s">
        <v>21</v>
      </c>
      <c r="B124" s="118" t="s">
        <v>363</v>
      </c>
      <c r="C124" s="219">
        <f>+C125+C126+C127</f>
        <v>0</v>
      </c>
    </row>
    <row r="125" spans="1:3" ht="12" customHeight="1">
      <c r="A125" s="14" t="s">
        <v>95</v>
      </c>
      <c r="B125" s="8" t="s">
        <v>364</v>
      </c>
      <c r="C125" s="745"/>
    </row>
    <row r="126" spans="1:3" ht="12" customHeight="1">
      <c r="A126" s="14" t="s">
        <v>96</v>
      </c>
      <c r="B126" s="8" t="s">
        <v>365</v>
      </c>
      <c r="C126" s="197"/>
    </row>
    <row r="127" spans="1:3" ht="12" customHeight="1" thickBot="1">
      <c r="A127" s="12" t="s">
        <v>97</v>
      </c>
      <c r="B127" s="6" t="s">
        <v>366</v>
      </c>
      <c r="C127" s="197"/>
    </row>
    <row r="128" spans="1:3" ht="12" customHeight="1" thickBot="1">
      <c r="A128" s="19" t="s">
        <v>22</v>
      </c>
      <c r="B128" s="118" t="s">
        <v>415</v>
      </c>
      <c r="C128" s="219">
        <f>+C129+C130+C131+C132</f>
        <v>0</v>
      </c>
    </row>
    <row r="129" spans="1:3" ht="12" customHeight="1">
      <c r="A129" s="14" t="s">
        <v>98</v>
      </c>
      <c r="B129" s="8" t="s">
        <v>367</v>
      </c>
      <c r="C129" s="197"/>
    </row>
    <row r="130" spans="1:3" ht="12" customHeight="1">
      <c r="A130" s="14" t="s">
        <v>99</v>
      </c>
      <c r="B130" s="8" t="s">
        <v>368</v>
      </c>
      <c r="C130" s="197"/>
    </row>
    <row r="131" spans="1:3" ht="12" customHeight="1">
      <c r="A131" s="14" t="s">
        <v>270</v>
      </c>
      <c r="B131" s="8" t="s">
        <v>369</v>
      </c>
      <c r="C131" s="197"/>
    </row>
    <row r="132" spans="1:3" ht="12" customHeight="1" thickBot="1">
      <c r="A132" s="12" t="s">
        <v>271</v>
      </c>
      <c r="B132" s="6" t="s">
        <v>370</v>
      </c>
      <c r="C132" s="197"/>
    </row>
    <row r="133" spans="1:3" ht="12" customHeight="1" thickBot="1">
      <c r="A133" s="19" t="s">
        <v>23</v>
      </c>
      <c r="B133" s="118" t="s">
        <v>371</v>
      </c>
      <c r="C133" s="224">
        <f>+C134+C135+C136+C137</f>
        <v>0</v>
      </c>
    </row>
    <row r="134" spans="1:3" ht="12" customHeight="1">
      <c r="A134" s="14" t="s">
        <v>100</v>
      </c>
      <c r="B134" s="8" t="s">
        <v>372</v>
      </c>
      <c r="C134" s="197"/>
    </row>
    <row r="135" spans="1:3" ht="12" customHeight="1">
      <c r="A135" s="14" t="s">
        <v>101</v>
      </c>
      <c r="B135" s="8" t="s">
        <v>382</v>
      </c>
      <c r="C135" s="197"/>
    </row>
    <row r="136" spans="1:3" ht="12" customHeight="1">
      <c r="A136" s="14" t="s">
        <v>283</v>
      </c>
      <c r="B136" s="8" t="s">
        <v>373</v>
      </c>
      <c r="C136" s="197"/>
    </row>
    <row r="137" spans="1:3" ht="12" customHeight="1" thickBot="1">
      <c r="A137" s="12" t="s">
        <v>284</v>
      </c>
      <c r="B137" s="6" t="s">
        <v>374</v>
      </c>
      <c r="C137" s="197"/>
    </row>
    <row r="138" spans="1:3" ht="12" customHeight="1" thickBot="1">
      <c r="A138" s="19" t="s">
        <v>24</v>
      </c>
      <c r="B138" s="118" t="s">
        <v>375</v>
      </c>
      <c r="C138" s="227">
        <f>+C139+C140+C141+C142</f>
        <v>0</v>
      </c>
    </row>
    <row r="139" spans="1:3" ht="12" customHeight="1">
      <c r="A139" s="14" t="s">
        <v>168</v>
      </c>
      <c r="B139" s="8" t="s">
        <v>376</v>
      </c>
      <c r="C139" s="197"/>
    </row>
    <row r="140" spans="1:3" ht="12" customHeight="1">
      <c r="A140" s="14" t="s">
        <v>169</v>
      </c>
      <c r="B140" s="8" t="s">
        <v>377</v>
      </c>
      <c r="C140" s="197"/>
    </row>
    <row r="141" spans="1:9" ht="15" customHeight="1">
      <c r="A141" s="14" t="s">
        <v>200</v>
      </c>
      <c r="B141" s="8" t="s">
        <v>378</v>
      </c>
      <c r="C141" s="197"/>
      <c r="F141" s="332"/>
      <c r="G141" s="333"/>
      <c r="H141" s="333"/>
      <c r="I141" s="333"/>
    </row>
    <row r="142" spans="1:3" s="318" customFormat="1" ht="12.75" customHeight="1" thickBot="1">
      <c r="A142" s="14" t="s">
        <v>286</v>
      </c>
      <c r="B142" s="8" t="s">
        <v>379</v>
      </c>
      <c r="C142" s="197"/>
    </row>
    <row r="143" spans="1:3" ht="7.5" customHeight="1" thickBot="1">
      <c r="A143" s="19" t="s">
        <v>25</v>
      </c>
      <c r="B143" s="118" t="s">
        <v>380</v>
      </c>
      <c r="C143" s="331">
        <f>+C124+C128+C133+C138</f>
        <v>0</v>
      </c>
    </row>
    <row r="144" spans="1:3" ht="16.5" thickBot="1">
      <c r="A144" s="217" t="s">
        <v>26</v>
      </c>
      <c r="B144" s="299" t="s">
        <v>381</v>
      </c>
      <c r="C144" s="331">
        <f>+C123+C143</f>
        <v>1720112</v>
      </c>
    </row>
    <row r="145" ht="15" customHeight="1"/>
    <row r="146" spans="1:4" ht="13.5" customHeight="1">
      <c r="A146" s="811" t="s">
        <v>383</v>
      </c>
      <c r="B146" s="811"/>
      <c r="C146" s="811"/>
      <c r="D146" s="334"/>
    </row>
    <row r="147" spans="1:3" ht="27.75" customHeight="1" thickBot="1">
      <c r="A147" s="809" t="s">
        <v>151</v>
      </c>
      <c r="B147" s="809"/>
      <c r="C147" s="228" t="s">
        <v>199</v>
      </c>
    </row>
    <row r="148" spans="1:3" ht="16.5" thickBot="1">
      <c r="A148" s="19">
        <v>1</v>
      </c>
      <c r="B148" s="29" t="s">
        <v>384</v>
      </c>
      <c r="C148" s="219">
        <f>+C60-C123</f>
        <v>89765</v>
      </c>
    </row>
    <row r="149" spans="1:3" ht="21.75" thickBot="1">
      <c r="A149" s="19" t="s">
        <v>18</v>
      </c>
      <c r="B149" s="29" t="s">
        <v>385</v>
      </c>
      <c r="C149" s="219">
        <f>+C83-C143</f>
        <v>246935</v>
      </c>
    </row>
  </sheetData>
  <sheetProtection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2014. ÉVI KÖLTSÉGVETÉS
KÖTELEZŐ FELADATAINAK MÉRLEGE &amp;R&amp;"Times New Roman CE,Félkövér dőlt"&amp;11 2. melléklet a 30/2014.(IX.16.) önkormányzati rendelethez</oddHeader>
  </headerFooter>
  <rowBreaks count="1" manualBreakCount="1">
    <brk id="85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E3" sqref="E3"/>
    </sheetView>
  </sheetViews>
  <sheetFormatPr defaultColWidth="9.00390625" defaultRowHeight="12.75"/>
  <cols>
    <col min="1" max="1" width="13.875" style="191" customWidth="1"/>
    <col min="2" max="2" width="79.125" style="192" customWidth="1"/>
    <col min="3" max="3" width="25.00390625" style="192" customWidth="1"/>
    <col min="4" max="16384" width="9.375" style="192" customWidth="1"/>
  </cols>
  <sheetData>
    <row r="1" spans="1:3" s="171" customFormat="1" ht="21" customHeight="1" thickBot="1">
      <c r="A1" s="170"/>
      <c r="B1" s="172"/>
      <c r="C1" s="357" t="s">
        <v>727</v>
      </c>
    </row>
    <row r="2" spans="1:3" s="358" customFormat="1" ht="25.5" customHeight="1">
      <c r="A2" s="309" t="s">
        <v>188</v>
      </c>
      <c r="B2" s="276" t="s">
        <v>499</v>
      </c>
      <c r="C2" s="291" t="s">
        <v>463</v>
      </c>
    </row>
    <row r="3" spans="1:3" s="358" customFormat="1" ht="24.75" thickBot="1">
      <c r="A3" s="350" t="s">
        <v>187</v>
      </c>
      <c r="B3" s="277" t="s">
        <v>448</v>
      </c>
      <c r="C3" s="292" t="s">
        <v>63</v>
      </c>
    </row>
    <row r="4" spans="1:3" s="359" customFormat="1" ht="15.75" customHeight="1" thickBot="1">
      <c r="A4" s="174"/>
      <c r="B4" s="174"/>
      <c r="C4" s="175" t="s">
        <v>54</v>
      </c>
    </row>
    <row r="5" spans="1:3" ht="13.5" thickBot="1">
      <c r="A5" s="310" t="s">
        <v>189</v>
      </c>
      <c r="B5" s="176" t="s">
        <v>55</v>
      </c>
      <c r="C5" s="177" t="s">
        <v>56</v>
      </c>
    </row>
    <row r="6" spans="1:3" s="360" customFormat="1" ht="12.75" customHeight="1" thickBot="1">
      <c r="A6" s="145">
        <v>1</v>
      </c>
      <c r="B6" s="146">
        <v>2</v>
      </c>
      <c r="C6" s="147">
        <v>3</v>
      </c>
    </row>
    <row r="7" spans="1:3" s="360" customFormat="1" ht="15.75" customHeight="1" thickBot="1">
      <c r="A7" s="178"/>
      <c r="B7" s="179" t="s">
        <v>57</v>
      </c>
      <c r="C7" s="180"/>
    </row>
    <row r="8" spans="1:3" s="293" customFormat="1" ht="12" customHeight="1" thickBot="1">
      <c r="A8" s="145" t="s">
        <v>17</v>
      </c>
      <c r="B8" s="181" t="s">
        <v>425</v>
      </c>
      <c r="C8" s="236">
        <f>SUM(C9:C18)</f>
        <v>8130</v>
      </c>
    </row>
    <row r="9" spans="1:3" s="293" customFormat="1" ht="12" customHeight="1">
      <c r="A9" s="351" t="s">
        <v>102</v>
      </c>
      <c r="B9" s="9" t="s">
        <v>259</v>
      </c>
      <c r="C9" s="282"/>
    </row>
    <row r="10" spans="1:3" s="293" customFormat="1" ht="12" customHeight="1">
      <c r="A10" s="352" t="s">
        <v>103</v>
      </c>
      <c r="B10" s="7" t="s">
        <v>260</v>
      </c>
      <c r="C10" s="234">
        <v>8100</v>
      </c>
    </row>
    <row r="11" spans="1:3" s="293" customFormat="1" ht="12" customHeight="1">
      <c r="A11" s="352" t="s">
        <v>104</v>
      </c>
      <c r="B11" s="7" t="s">
        <v>261</v>
      </c>
      <c r="C11" s="234">
        <v>30</v>
      </c>
    </row>
    <row r="12" spans="1:3" s="293" customFormat="1" ht="12" customHeight="1">
      <c r="A12" s="352" t="s">
        <v>105</v>
      </c>
      <c r="B12" s="7" t="s">
        <v>262</v>
      </c>
      <c r="C12" s="234"/>
    </row>
    <row r="13" spans="1:3" s="293" customFormat="1" ht="12" customHeight="1">
      <c r="A13" s="352" t="s">
        <v>146</v>
      </c>
      <c r="B13" s="7" t="s">
        <v>263</v>
      </c>
      <c r="C13" s="234"/>
    </row>
    <row r="14" spans="1:3" s="293" customFormat="1" ht="12" customHeight="1">
      <c r="A14" s="352" t="s">
        <v>106</v>
      </c>
      <c r="B14" s="7" t="s">
        <v>426</v>
      </c>
      <c r="C14" s="234"/>
    </row>
    <row r="15" spans="1:3" s="293" customFormat="1" ht="12" customHeight="1">
      <c r="A15" s="352" t="s">
        <v>107</v>
      </c>
      <c r="B15" s="6" t="s">
        <v>427</v>
      </c>
      <c r="C15" s="234"/>
    </row>
    <row r="16" spans="1:3" s="293" customFormat="1" ht="12" customHeight="1">
      <c r="A16" s="352" t="s">
        <v>117</v>
      </c>
      <c r="B16" s="7" t="s">
        <v>266</v>
      </c>
      <c r="C16" s="283"/>
    </row>
    <row r="17" spans="1:3" s="361" customFormat="1" ht="12" customHeight="1">
      <c r="A17" s="352" t="s">
        <v>118</v>
      </c>
      <c r="B17" s="7" t="s">
        <v>267</v>
      </c>
      <c r="C17" s="234"/>
    </row>
    <row r="18" spans="1:3" s="361" customFormat="1" ht="12" customHeight="1" thickBot="1">
      <c r="A18" s="352" t="s">
        <v>119</v>
      </c>
      <c r="B18" s="6" t="s">
        <v>268</v>
      </c>
      <c r="C18" s="235"/>
    </row>
    <row r="19" spans="1:3" s="293" customFormat="1" ht="12" customHeight="1" thickBot="1">
      <c r="A19" s="145" t="s">
        <v>18</v>
      </c>
      <c r="B19" s="181" t="s">
        <v>428</v>
      </c>
      <c r="C19" s="236">
        <f>SUM(C20:C22)</f>
        <v>0</v>
      </c>
    </row>
    <row r="20" spans="1:3" s="361" customFormat="1" ht="12" customHeight="1">
      <c r="A20" s="352" t="s">
        <v>108</v>
      </c>
      <c r="B20" s="8" t="s">
        <v>234</v>
      </c>
      <c r="C20" s="234"/>
    </row>
    <row r="21" spans="1:3" s="361" customFormat="1" ht="12" customHeight="1">
      <c r="A21" s="352" t="s">
        <v>109</v>
      </c>
      <c r="B21" s="7" t="s">
        <v>429</v>
      </c>
      <c r="C21" s="234"/>
    </row>
    <row r="22" spans="1:3" s="361" customFormat="1" ht="12" customHeight="1">
      <c r="A22" s="352" t="s">
        <v>110</v>
      </c>
      <c r="B22" s="7" t="s">
        <v>430</v>
      </c>
      <c r="C22" s="234"/>
    </row>
    <row r="23" spans="1:3" s="361" customFormat="1" ht="12" customHeight="1" thickBot="1">
      <c r="A23" s="352" t="s">
        <v>111</v>
      </c>
      <c r="B23" s="7" t="s">
        <v>2</v>
      </c>
      <c r="C23" s="234"/>
    </row>
    <row r="24" spans="1:3" s="361" customFormat="1" ht="12" customHeight="1" thickBot="1">
      <c r="A24" s="148" t="s">
        <v>19</v>
      </c>
      <c r="B24" s="118" t="s">
        <v>161</v>
      </c>
      <c r="C24" s="263"/>
    </row>
    <row r="25" spans="1:3" s="361" customFormat="1" ht="12" customHeight="1" thickBot="1">
      <c r="A25" s="148" t="s">
        <v>20</v>
      </c>
      <c r="B25" s="118" t="s">
        <v>431</v>
      </c>
      <c r="C25" s="236">
        <f>+C26+C27</f>
        <v>0</v>
      </c>
    </row>
    <row r="26" spans="1:3" s="361" customFormat="1" ht="12" customHeight="1">
      <c r="A26" s="353" t="s">
        <v>244</v>
      </c>
      <c r="B26" s="354" t="s">
        <v>429</v>
      </c>
      <c r="C26" s="74"/>
    </row>
    <row r="27" spans="1:3" s="361" customFormat="1" ht="12" customHeight="1">
      <c r="A27" s="353" t="s">
        <v>247</v>
      </c>
      <c r="B27" s="355" t="s">
        <v>432</v>
      </c>
      <c r="C27" s="237"/>
    </row>
    <row r="28" spans="1:3" s="361" customFormat="1" ht="12" customHeight="1" thickBot="1">
      <c r="A28" s="352" t="s">
        <v>248</v>
      </c>
      <c r="B28" s="356" t="s">
        <v>433</v>
      </c>
      <c r="C28" s="77"/>
    </row>
    <row r="29" spans="1:3" s="361" customFormat="1" ht="12" customHeight="1" thickBot="1">
      <c r="A29" s="148" t="s">
        <v>21</v>
      </c>
      <c r="B29" s="118" t="s">
        <v>434</v>
      </c>
      <c r="C29" s="236">
        <f>+C30+C31+C32</f>
        <v>0</v>
      </c>
    </row>
    <row r="30" spans="1:3" s="361" customFormat="1" ht="12" customHeight="1">
      <c r="A30" s="353" t="s">
        <v>95</v>
      </c>
      <c r="B30" s="354" t="s">
        <v>273</v>
      </c>
      <c r="C30" s="74"/>
    </row>
    <row r="31" spans="1:3" s="361" customFormat="1" ht="12" customHeight="1">
      <c r="A31" s="353" t="s">
        <v>96</v>
      </c>
      <c r="B31" s="355" t="s">
        <v>274</v>
      </c>
      <c r="C31" s="237"/>
    </row>
    <row r="32" spans="1:3" s="361" customFormat="1" ht="12" customHeight="1" thickBot="1">
      <c r="A32" s="352" t="s">
        <v>97</v>
      </c>
      <c r="B32" s="121" t="s">
        <v>275</v>
      </c>
      <c r="C32" s="77"/>
    </row>
    <row r="33" spans="1:3" s="293" customFormat="1" ht="12" customHeight="1" thickBot="1">
      <c r="A33" s="148" t="s">
        <v>22</v>
      </c>
      <c r="B33" s="118" t="s">
        <v>388</v>
      </c>
      <c r="C33" s="263"/>
    </row>
    <row r="34" spans="1:3" s="293" customFormat="1" ht="12" customHeight="1" thickBot="1">
      <c r="A34" s="148" t="s">
        <v>23</v>
      </c>
      <c r="B34" s="118" t="s">
        <v>435</v>
      </c>
      <c r="C34" s="284"/>
    </row>
    <row r="35" spans="1:3" s="293" customFormat="1" ht="12" customHeight="1" thickBot="1">
      <c r="A35" s="145" t="s">
        <v>24</v>
      </c>
      <c r="B35" s="118" t="s">
        <v>436</v>
      </c>
      <c r="C35" s="285">
        <f>+C8+C19+C24+C25+C29+C33+C34</f>
        <v>8130</v>
      </c>
    </row>
    <row r="36" spans="1:3" s="293" customFormat="1" ht="12" customHeight="1" thickBot="1">
      <c r="A36" s="182" t="s">
        <v>25</v>
      </c>
      <c r="B36" s="118" t="s">
        <v>437</v>
      </c>
      <c r="C36" s="285">
        <f>+C37+C38+C39</f>
        <v>1171</v>
      </c>
    </row>
    <row r="37" spans="1:3" s="293" customFormat="1" ht="12" customHeight="1">
      <c r="A37" s="353" t="s">
        <v>438</v>
      </c>
      <c r="B37" s="354" t="s">
        <v>208</v>
      </c>
      <c r="C37" s="74">
        <v>1171</v>
      </c>
    </row>
    <row r="38" spans="1:3" s="293" customFormat="1" ht="12" customHeight="1">
      <c r="A38" s="353" t="s">
        <v>439</v>
      </c>
      <c r="B38" s="355" t="s">
        <v>3</v>
      </c>
      <c r="C38" s="237"/>
    </row>
    <row r="39" spans="1:3" s="361" customFormat="1" ht="12" customHeight="1" thickBot="1">
      <c r="A39" s="352" t="s">
        <v>440</v>
      </c>
      <c r="B39" s="121" t="s">
        <v>441</v>
      </c>
      <c r="C39" s="77"/>
    </row>
    <row r="40" spans="1:3" s="361" customFormat="1" ht="15" customHeight="1" thickBot="1">
      <c r="A40" s="182" t="s">
        <v>26</v>
      </c>
      <c r="B40" s="183" t="s">
        <v>442</v>
      </c>
      <c r="C40" s="288">
        <f>+C35+C36</f>
        <v>9301</v>
      </c>
    </row>
    <row r="41" spans="1:3" s="361" customFormat="1" ht="15" customHeight="1">
      <c r="A41" s="184"/>
      <c r="B41" s="185"/>
      <c r="C41" s="286"/>
    </row>
    <row r="42" spans="1:3" ht="13.5" thickBot="1">
      <c r="A42" s="186"/>
      <c r="B42" s="187"/>
      <c r="C42" s="287"/>
    </row>
    <row r="43" spans="1:3" s="360" customFormat="1" ht="16.5" customHeight="1" thickBot="1">
      <c r="A43" s="188"/>
      <c r="B43" s="189" t="s">
        <v>59</v>
      </c>
      <c r="C43" s="288"/>
    </row>
    <row r="44" spans="1:3" s="362" customFormat="1" ht="12" customHeight="1" thickBot="1">
      <c r="A44" s="148" t="s">
        <v>17</v>
      </c>
      <c r="B44" s="118" t="s">
        <v>443</v>
      </c>
      <c r="C44" s="236">
        <f>SUM(C45:C49)</f>
        <v>54595</v>
      </c>
    </row>
    <row r="45" spans="1:3" ht="12" customHeight="1">
      <c r="A45" s="352" t="s">
        <v>102</v>
      </c>
      <c r="B45" s="8" t="s">
        <v>48</v>
      </c>
      <c r="C45" s="74">
        <f>18384+253+64</f>
        <v>18701</v>
      </c>
    </row>
    <row r="46" spans="1:3" ht="12" customHeight="1">
      <c r="A46" s="352" t="s">
        <v>103</v>
      </c>
      <c r="B46" s="7" t="s">
        <v>170</v>
      </c>
      <c r="C46" s="76">
        <f>4898-196</f>
        <v>4702</v>
      </c>
    </row>
    <row r="47" spans="1:3" ht="12" customHeight="1">
      <c r="A47" s="352" t="s">
        <v>104</v>
      </c>
      <c r="B47" s="7" t="s">
        <v>139</v>
      </c>
      <c r="C47" s="76">
        <f>30365-38+196+922-253</f>
        <v>31192</v>
      </c>
    </row>
    <row r="48" spans="1:3" ht="12" customHeight="1">
      <c r="A48" s="352" t="s">
        <v>105</v>
      </c>
      <c r="B48" s="7" t="s">
        <v>171</v>
      </c>
      <c r="C48" s="76"/>
    </row>
    <row r="49" spans="1:3" ht="12" customHeight="1" thickBot="1">
      <c r="A49" s="352" t="s">
        <v>146</v>
      </c>
      <c r="B49" s="7" t="s">
        <v>172</v>
      </c>
      <c r="C49" s="76"/>
    </row>
    <row r="50" spans="1:3" ht="12" customHeight="1" thickBot="1">
      <c r="A50" s="148" t="s">
        <v>18</v>
      </c>
      <c r="B50" s="118" t="s">
        <v>444</v>
      </c>
      <c r="C50" s="236">
        <f>SUM(C51:C53)</f>
        <v>338</v>
      </c>
    </row>
    <row r="51" spans="1:3" s="362" customFormat="1" ht="12" customHeight="1">
      <c r="A51" s="352" t="s">
        <v>108</v>
      </c>
      <c r="B51" s="8" t="s">
        <v>198</v>
      </c>
      <c r="C51" s="74">
        <f>1260-922</f>
        <v>338</v>
      </c>
    </row>
    <row r="52" spans="1:3" ht="12" customHeight="1">
      <c r="A52" s="352" t="s">
        <v>109</v>
      </c>
      <c r="B52" s="7" t="s">
        <v>174</v>
      </c>
      <c r="C52" s="76"/>
    </row>
    <row r="53" spans="1:3" ht="12" customHeight="1">
      <c r="A53" s="352" t="s">
        <v>110</v>
      </c>
      <c r="B53" s="7" t="s">
        <v>60</v>
      </c>
      <c r="C53" s="76"/>
    </row>
    <row r="54" spans="1:3" ht="12" customHeight="1" thickBot="1">
      <c r="A54" s="352" t="s">
        <v>111</v>
      </c>
      <c r="B54" s="7" t="s">
        <v>4</v>
      </c>
      <c r="C54" s="76"/>
    </row>
    <row r="55" spans="1:3" ht="15" customHeight="1" thickBot="1">
      <c r="A55" s="148" t="s">
        <v>19</v>
      </c>
      <c r="B55" s="190" t="s">
        <v>445</v>
      </c>
      <c r="C55" s="289">
        <f>+C44+C50</f>
        <v>54933</v>
      </c>
    </row>
    <row r="56" ht="13.5" thickBot="1">
      <c r="C56" s="290"/>
    </row>
    <row r="57" spans="1:3" ht="15" customHeight="1" thickBot="1">
      <c r="A57" s="193" t="s">
        <v>190</v>
      </c>
      <c r="B57" s="194"/>
      <c r="C57" s="377">
        <v>9.5</v>
      </c>
    </row>
    <row r="58" spans="1:3" ht="14.25" customHeight="1" thickBot="1">
      <c r="A58" s="193" t="s">
        <v>191</v>
      </c>
      <c r="B58" s="194"/>
      <c r="C58" s="377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E7" sqref="E7"/>
    </sheetView>
  </sheetViews>
  <sheetFormatPr defaultColWidth="9.00390625" defaultRowHeight="12.75"/>
  <cols>
    <col min="1" max="1" width="13.875" style="191" customWidth="1"/>
    <col min="2" max="2" width="79.125" style="192" customWidth="1"/>
    <col min="3" max="3" width="25.00390625" style="192" customWidth="1"/>
    <col min="4" max="16384" width="9.375" style="192" customWidth="1"/>
  </cols>
  <sheetData>
    <row r="1" spans="1:3" s="171" customFormat="1" ht="21" customHeight="1" thickBot="1">
      <c r="A1" s="170"/>
      <c r="B1" s="172"/>
      <c r="C1" s="357" t="s">
        <v>728</v>
      </c>
    </row>
    <row r="2" spans="1:3" s="358" customFormat="1" ht="25.5" customHeight="1">
      <c r="A2" s="309" t="s">
        <v>188</v>
      </c>
      <c r="B2" s="276" t="s">
        <v>499</v>
      </c>
      <c r="C2" s="291" t="s">
        <v>463</v>
      </c>
    </row>
    <row r="3" spans="1:3" s="358" customFormat="1" ht="24.75" thickBot="1">
      <c r="A3" s="350" t="s">
        <v>187</v>
      </c>
      <c r="B3" s="277" t="s">
        <v>449</v>
      </c>
      <c r="C3" s="292" t="s">
        <v>64</v>
      </c>
    </row>
    <row r="4" spans="1:3" s="359" customFormat="1" ht="15.75" customHeight="1" thickBot="1">
      <c r="A4" s="174"/>
      <c r="B4" s="174"/>
      <c r="C4" s="175" t="s">
        <v>54</v>
      </c>
    </row>
    <row r="5" spans="1:3" ht="13.5" thickBot="1">
      <c r="A5" s="310" t="s">
        <v>189</v>
      </c>
      <c r="B5" s="176" t="s">
        <v>55</v>
      </c>
      <c r="C5" s="177" t="s">
        <v>56</v>
      </c>
    </row>
    <row r="6" spans="1:3" s="360" customFormat="1" ht="12.75" customHeight="1" thickBot="1">
      <c r="A6" s="145">
        <v>1</v>
      </c>
      <c r="B6" s="146">
        <v>2</v>
      </c>
      <c r="C6" s="147">
        <v>3</v>
      </c>
    </row>
    <row r="7" spans="1:3" s="360" customFormat="1" ht="15.75" customHeight="1" thickBot="1">
      <c r="A7" s="178"/>
      <c r="B7" s="179" t="s">
        <v>57</v>
      </c>
      <c r="C7" s="180"/>
    </row>
    <row r="8" spans="1:3" s="293" customFormat="1" ht="12" customHeight="1" thickBot="1">
      <c r="A8" s="145" t="s">
        <v>17</v>
      </c>
      <c r="B8" s="181" t="s">
        <v>425</v>
      </c>
      <c r="C8" s="236">
        <f>SUM(C9:C18)</f>
        <v>0</v>
      </c>
    </row>
    <row r="9" spans="1:3" s="293" customFormat="1" ht="12" customHeight="1">
      <c r="A9" s="351" t="s">
        <v>102</v>
      </c>
      <c r="B9" s="9" t="s">
        <v>259</v>
      </c>
      <c r="C9" s="282"/>
    </row>
    <row r="10" spans="1:3" s="293" customFormat="1" ht="12" customHeight="1">
      <c r="A10" s="352" t="s">
        <v>103</v>
      </c>
      <c r="B10" s="7" t="s">
        <v>260</v>
      </c>
      <c r="C10" s="234"/>
    </row>
    <row r="11" spans="1:3" s="293" customFormat="1" ht="12" customHeight="1">
      <c r="A11" s="352" t="s">
        <v>104</v>
      </c>
      <c r="B11" s="7" t="s">
        <v>261</v>
      </c>
      <c r="C11" s="234"/>
    </row>
    <row r="12" spans="1:3" s="293" customFormat="1" ht="12" customHeight="1">
      <c r="A12" s="352" t="s">
        <v>105</v>
      </c>
      <c r="B12" s="7" t="s">
        <v>262</v>
      </c>
      <c r="C12" s="234"/>
    </row>
    <row r="13" spans="1:3" s="293" customFormat="1" ht="12" customHeight="1">
      <c r="A13" s="352" t="s">
        <v>146</v>
      </c>
      <c r="B13" s="7" t="s">
        <v>263</v>
      </c>
      <c r="C13" s="234"/>
    </row>
    <row r="14" spans="1:3" s="293" customFormat="1" ht="12" customHeight="1">
      <c r="A14" s="352" t="s">
        <v>106</v>
      </c>
      <c r="B14" s="7" t="s">
        <v>426</v>
      </c>
      <c r="C14" s="234"/>
    </row>
    <row r="15" spans="1:3" s="293" customFormat="1" ht="12" customHeight="1">
      <c r="A15" s="352" t="s">
        <v>107</v>
      </c>
      <c r="B15" s="6" t="s">
        <v>427</v>
      </c>
      <c r="C15" s="234"/>
    </row>
    <row r="16" spans="1:3" s="293" customFormat="1" ht="12" customHeight="1">
      <c r="A16" s="352" t="s">
        <v>117</v>
      </c>
      <c r="B16" s="7" t="s">
        <v>266</v>
      </c>
      <c r="C16" s="283"/>
    </row>
    <row r="17" spans="1:3" s="361" customFormat="1" ht="12" customHeight="1">
      <c r="A17" s="352" t="s">
        <v>118</v>
      </c>
      <c r="B17" s="7" t="s">
        <v>267</v>
      </c>
      <c r="C17" s="234"/>
    </row>
    <row r="18" spans="1:3" s="361" customFormat="1" ht="12" customHeight="1" thickBot="1">
      <c r="A18" s="352" t="s">
        <v>119</v>
      </c>
      <c r="B18" s="6" t="s">
        <v>268</v>
      </c>
      <c r="C18" s="235"/>
    </row>
    <row r="19" spans="1:3" s="293" customFormat="1" ht="12" customHeight="1" thickBot="1">
      <c r="A19" s="145" t="s">
        <v>18</v>
      </c>
      <c r="B19" s="181" t="s">
        <v>428</v>
      </c>
      <c r="C19" s="236">
        <f>SUM(C20:C22)</f>
        <v>4917</v>
      </c>
    </row>
    <row r="20" spans="1:3" s="361" customFormat="1" ht="12" customHeight="1">
      <c r="A20" s="352" t="s">
        <v>108</v>
      </c>
      <c r="B20" s="8" t="s">
        <v>234</v>
      </c>
      <c r="C20" s="234"/>
    </row>
    <row r="21" spans="1:3" s="361" customFormat="1" ht="12" customHeight="1">
      <c r="A21" s="352" t="s">
        <v>109</v>
      </c>
      <c r="B21" s="7" t="s">
        <v>429</v>
      </c>
      <c r="C21" s="234"/>
    </row>
    <row r="22" spans="1:3" s="361" customFormat="1" ht="12" customHeight="1">
      <c r="A22" s="352" t="s">
        <v>110</v>
      </c>
      <c r="B22" s="7" t="s">
        <v>430</v>
      </c>
      <c r="C22" s="234">
        <f>5043-126</f>
        <v>4917</v>
      </c>
    </row>
    <row r="23" spans="1:3" s="361" customFormat="1" ht="12" customHeight="1" thickBot="1">
      <c r="A23" s="352" t="s">
        <v>111</v>
      </c>
      <c r="B23" s="7" t="s">
        <v>2</v>
      </c>
      <c r="C23" s="234">
        <v>5043</v>
      </c>
    </row>
    <row r="24" spans="1:3" s="361" customFormat="1" ht="12" customHeight="1" thickBot="1">
      <c r="A24" s="148" t="s">
        <v>19</v>
      </c>
      <c r="B24" s="118" t="s">
        <v>161</v>
      </c>
      <c r="C24" s="263"/>
    </row>
    <row r="25" spans="1:3" s="361" customFormat="1" ht="12" customHeight="1" thickBot="1">
      <c r="A25" s="148" t="s">
        <v>20</v>
      </c>
      <c r="B25" s="118" t="s">
        <v>431</v>
      </c>
      <c r="C25" s="236">
        <f>+C26+C27</f>
        <v>0</v>
      </c>
    </row>
    <row r="26" spans="1:3" s="361" customFormat="1" ht="12" customHeight="1">
      <c r="A26" s="353" t="s">
        <v>244</v>
      </c>
      <c r="B26" s="354" t="s">
        <v>429</v>
      </c>
      <c r="C26" s="74"/>
    </row>
    <row r="27" spans="1:3" s="361" customFormat="1" ht="12" customHeight="1">
      <c r="A27" s="353" t="s">
        <v>247</v>
      </c>
      <c r="B27" s="355" t="s">
        <v>432</v>
      </c>
      <c r="C27" s="237"/>
    </row>
    <row r="28" spans="1:3" s="361" customFormat="1" ht="12" customHeight="1" thickBot="1">
      <c r="A28" s="352" t="s">
        <v>248</v>
      </c>
      <c r="B28" s="356" t="s">
        <v>433</v>
      </c>
      <c r="C28" s="77"/>
    </row>
    <row r="29" spans="1:3" s="361" customFormat="1" ht="12" customHeight="1" thickBot="1">
      <c r="A29" s="148" t="s">
        <v>21</v>
      </c>
      <c r="B29" s="118" t="s">
        <v>434</v>
      </c>
      <c r="C29" s="236">
        <f>+C30+C31+C32</f>
        <v>0</v>
      </c>
    </row>
    <row r="30" spans="1:3" s="361" customFormat="1" ht="12" customHeight="1">
      <c r="A30" s="353" t="s">
        <v>95</v>
      </c>
      <c r="B30" s="354" t="s">
        <v>273</v>
      </c>
      <c r="C30" s="74"/>
    </row>
    <row r="31" spans="1:3" s="361" customFormat="1" ht="12" customHeight="1">
      <c r="A31" s="353" t="s">
        <v>96</v>
      </c>
      <c r="B31" s="355" t="s">
        <v>274</v>
      </c>
      <c r="C31" s="237"/>
    </row>
    <row r="32" spans="1:3" s="361" customFormat="1" ht="12" customHeight="1" thickBot="1">
      <c r="A32" s="352" t="s">
        <v>97</v>
      </c>
      <c r="B32" s="121" t="s">
        <v>275</v>
      </c>
      <c r="C32" s="77"/>
    </row>
    <row r="33" spans="1:3" s="293" customFormat="1" ht="12" customHeight="1" thickBot="1">
      <c r="A33" s="148" t="s">
        <v>22</v>
      </c>
      <c r="B33" s="118" t="s">
        <v>388</v>
      </c>
      <c r="C33" s="263"/>
    </row>
    <row r="34" spans="1:3" s="293" customFormat="1" ht="12" customHeight="1" thickBot="1">
      <c r="A34" s="148" t="s">
        <v>23</v>
      </c>
      <c r="B34" s="118" t="s">
        <v>435</v>
      </c>
      <c r="C34" s="284"/>
    </row>
    <row r="35" spans="1:3" s="293" customFormat="1" ht="12" customHeight="1" thickBot="1">
      <c r="A35" s="145" t="s">
        <v>24</v>
      </c>
      <c r="B35" s="118" t="s">
        <v>436</v>
      </c>
      <c r="C35" s="285">
        <f>+C8+C19+C24+C25+C29+C33+C34</f>
        <v>4917</v>
      </c>
    </row>
    <row r="36" spans="1:3" s="293" customFormat="1" ht="12" customHeight="1" thickBot="1">
      <c r="A36" s="182" t="s">
        <v>25</v>
      </c>
      <c r="B36" s="118" t="s">
        <v>437</v>
      </c>
      <c r="C36" s="285">
        <f>+C37+C38+C39</f>
        <v>1540</v>
      </c>
    </row>
    <row r="37" spans="1:3" s="293" customFormat="1" ht="12" customHeight="1">
      <c r="A37" s="353" t="s">
        <v>438</v>
      </c>
      <c r="B37" s="354" t="s">
        <v>208</v>
      </c>
      <c r="C37" s="74">
        <v>1540</v>
      </c>
    </row>
    <row r="38" spans="1:3" s="293" customFormat="1" ht="12" customHeight="1">
      <c r="A38" s="353" t="s">
        <v>439</v>
      </c>
      <c r="B38" s="355" t="s">
        <v>3</v>
      </c>
      <c r="C38" s="237"/>
    </row>
    <row r="39" spans="1:3" s="361" customFormat="1" ht="12" customHeight="1" thickBot="1">
      <c r="A39" s="352" t="s">
        <v>440</v>
      </c>
      <c r="B39" s="121" t="s">
        <v>441</v>
      </c>
      <c r="C39" s="77"/>
    </row>
    <row r="40" spans="1:3" s="361" customFormat="1" ht="15" customHeight="1" thickBot="1">
      <c r="A40" s="182" t="s">
        <v>26</v>
      </c>
      <c r="B40" s="183" t="s">
        <v>442</v>
      </c>
      <c r="C40" s="288">
        <f>+C35+C36</f>
        <v>6457</v>
      </c>
    </row>
    <row r="41" spans="1:3" s="361" customFormat="1" ht="15" customHeight="1">
      <c r="A41" s="184"/>
      <c r="B41" s="185"/>
      <c r="C41" s="286"/>
    </row>
    <row r="42" spans="1:3" ht="13.5" thickBot="1">
      <c r="A42" s="186"/>
      <c r="B42" s="187"/>
      <c r="C42" s="287"/>
    </row>
    <row r="43" spans="1:3" s="360" customFormat="1" ht="16.5" customHeight="1" thickBot="1">
      <c r="A43" s="188"/>
      <c r="B43" s="189" t="s">
        <v>59</v>
      </c>
      <c r="C43" s="288"/>
    </row>
    <row r="44" spans="1:3" s="362" customFormat="1" ht="12" customHeight="1" thickBot="1">
      <c r="A44" s="148" t="s">
        <v>17</v>
      </c>
      <c r="B44" s="118" t="s">
        <v>443</v>
      </c>
      <c r="C44" s="236">
        <f>SUM(C45:C49)</f>
        <v>6660</v>
      </c>
    </row>
    <row r="45" spans="1:3" ht="12" customHeight="1">
      <c r="A45" s="352" t="s">
        <v>102</v>
      </c>
      <c r="B45" s="8" t="s">
        <v>48</v>
      </c>
      <c r="C45" s="74">
        <f>2876+1178+77</f>
        <v>4131</v>
      </c>
    </row>
    <row r="46" spans="1:3" ht="12" customHeight="1">
      <c r="A46" s="352" t="s">
        <v>103</v>
      </c>
      <c r="B46" s="7" t="s">
        <v>170</v>
      </c>
      <c r="C46" s="76">
        <v>702</v>
      </c>
    </row>
    <row r="47" spans="1:3" ht="12" customHeight="1">
      <c r="A47" s="352" t="s">
        <v>104</v>
      </c>
      <c r="B47" s="7" t="s">
        <v>139</v>
      </c>
      <c r="C47" s="76">
        <f>3005-1178</f>
        <v>1827</v>
      </c>
    </row>
    <row r="48" spans="1:3" ht="12" customHeight="1">
      <c r="A48" s="352" t="s">
        <v>105</v>
      </c>
      <c r="B48" s="7" t="s">
        <v>171</v>
      </c>
      <c r="C48" s="76"/>
    </row>
    <row r="49" spans="1:3" ht="12" customHeight="1" thickBot="1">
      <c r="A49" s="352" t="s">
        <v>146</v>
      </c>
      <c r="B49" s="7" t="s">
        <v>172</v>
      </c>
      <c r="C49" s="76"/>
    </row>
    <row r="50" spans="1:3" ht="12" customHeight="1" thickBot="1">
      <c r="A50" s="148" t="s">
        <v>18</v>
      </c>
      <c r="B50" s="118" t="s">
        <v>444</v>
      </c>
      <c r="C50" s="236">
        <f>SUM(C51:C53)</f>
        <v>263</v>
      </c>
    </row>
    <row r="51" spans="1:3" s="362" customFormat="1" ht="12" customHeight="1">
      <c r="A51" s="352" t="s">
        <v>108</v>
      </c>
      <c r="B51" s="8" t="s">
        <v>198</v>
      </c>
      <c r="C51" s="74">
        <v>263</v>
      </c>
    </row>
    <row r="52" spans="1:3" ht="12" customHeight="1">
      <c r="A52" s="352" t="s">
        <v>109</v>
      </c>
      <c r="B52" s="7" t="s">
        <v>174</v>
      </c>
      <c r="C52" s="76"/>
    </row>
    <row r="53" spans="1:3" ht="12" customHeight="1">
      <c r="A53" s="352" t="s">
        <v>110</v>
      </c>
      <c r="B53" s="7" t="s">
        <v>60</v>
      </c>
      <c r="C53" s="76"/>
    </row>
    <row r="54" spans="1:3" ht="12" customHeight="1" thickBot="1">
      <c r="A54" s="352" t="s">
        <v>111</v>
      </c>
      <c r="B54" s="7" t="s">
        <v>4</v>
      </c>
      <c r="C54" s="76"/>
    </row>
    <row r="55" spans="1:3" ht="15" customHeight="1" thickBot="1">
      <c r="A55" s="148" t="s">
        <v>19</v>
      </c>
      <c r="B55" s="190" t="s">
        <v>445</v>
      </c>
      <c r="C55" s="289">
        <f>+C44+C50</f>
        <v>6923</v>
      </c>
    </row>
    <row r="56" ht="13.5" thickBot="1">
      <c r="C56" s="290"/>
    </row>
    <row r="57" spans="1:3" ht="15" customHeight="1" thickBot="1">
      <c r="A57" s="193" t="s">
        <v>190</v>
      </c>
      <c r="B57" s="194"/>
      <c r="C57" s="116"/>
    </row>
    <row r="58" spans="1:3" ht="14.25" customHeight="1" thickBot="1">
      <c r="A58" s="193" t="s">
        <v>191</v>
      </c>
      <c r="B58" s="194"/>
      <c r="C58" s="116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F13" sqref="F13"/>
    </sheetView>
  </sheetViews>
  <sheetFormatPr defaultColWidth="9.00390625" defaultRowHeight="12.75"/>
  <cols>
    <col min="1" max="1" width="13.875" style="191" customWidth="1"/>
    <col min="2" max="2" width="79.125" style="192" customWidth="1"/>
    <col min="3" max="3" width="25.00390625" style="192" customWidth="1"/>
    <col min="4" max="16384" width="9.375" style="192" customWidth="1"/>
  </cols>
  <sheetData>
    <row r="1" spans="1:3" s="171" customFormat="1" ht="21" customHeight="1" thickBot="1">
      <c r="A1" s="170"/>
      <c r="B1" s="172"/>
      <c r="C1" s="357" t="s">
        <v>729</v>
      </c>
    </row>
    <row r="2" spans="1:3" s="358" customFormat="1" ht="25.5" customHeight="1">
      <c r="A2" s="309" t="s">
        <v>188</v>
      </c>
      <c r="B2" s="276" t="s">
        <v>502</v>
      </c>
      <c r="C2" s="291" t="s">
        <v>501</v>
      </c>
    </row>
    <row r="3" spans="1:3" s="358" customFormat="1" ht="24.75" thickBot="1">
      <c r="A3" s="350" t="s">
        <v>187</v>
      </c>
      <c r="B3" s="277" t="s">
        <v>424</v>
      </c>
      <c r="C3" s="292" t="s">
        <v>53</v>
      </c>
    </row>
    <row r="4" spans="1:3" s="359" customFormat="1" ht="15.75" customHeight="1" thickBot="1">
      <c r="A4" s="174"/>
      <c r="B4" s="174"/>
      <c r="C4" s="175" t="s">
        <v>54</v>
      </c>
    </row>
    <row r="5" spans="1:3" ht="13.5" thickBot="1">
      <c r="A5" s="310" t="s">
        <v>189</v>
      </c>
      <c r="B5" s="176" t="s">
        <v>55</v>
      </c>
      <c r="C5" s="177" t="s">
        <v>56</v>
      </c>
    </row>
    <row r="6" spans="1:3" s="360" customFormat="1" ht="12.75" customHeight="1" thickBot="1">
      <c r="A6" s="145">
        <v>1</v>
      </c>
      <c r="B6" s="146">
        <v>2</v>
      </c>
      <c r="C6" s="147">
        <v>3</v>
      </c>
    </row>
    <row r="7" spans="1:3" s="360" customFormat="1" ht="15.75" customHeight="1" thickBot="1">
      <c r="A7" s="178"/>
      <c r="B7" s="179" t="s">
        <v>57</v>
      </c>
      <c r="C7" s="180"/>
    </row>
    <row r="8" spans="1:3" s="293" customFormat="1" ht="12" customHeight="1" thickBot="1">
      <c r="A8" s="145" t="s">
        <v>17</v>
      </c>
      <c r="B8" s="181" t="s">
        <v>425</v>
      </c>
      <c r="C8" s="236">
        <f>SUM(C9:C18)</f>
        <v>7828</v>
      </c>
    </row>
    <row r="9" spans="1:3" s="293" customFormat="1" ht="12" customHeight="1">
      <c r="A9" s="351" t="s">
        <v>102</v>
      </c>
      <c r="B9" s="9" t="s">
        <v>259</v>
      </c>
      <c r="C9" s="282">
        <v>50</v>
      </c>
    </row>
    <row r="10" spans="1:3" s="293" customFormat="1" ht="12" customHeight="1">
      <c r="A10" s="352" t="s">
        <v>103</v>
      </c>
      <c r="B10" s="7" t="s">
        <v>260</v>
      </c>
      <c r="C10" s="234">
        <v>1350</v>
      </c>
    </row>
    <row r="11" spans="1:3" s="293" customFormat="1" ht="12" customHeight="1">
      <c r="A11" s="352" t="s">
        <v>104</v>
      </c>
      <c r="B11" s="7" t="s">
        <v>261</v>
      </c>
      <c r="C11" s="234">
        <v>25</v>
      </c>
    </row>
    <row r="12" spans="1:3" s="293" customFormat="1" ht="12" customHeight="1">
      <c r="A12" s="352" t="s">
        <v>105</v>
      </c>
      <c r="B12" s="7" t="s">
        <v>262</v>
      </c>
      <c r="C12" s="234"/>
    </row>
    <row r="13" spans="1:3" s="293" customFormat="1" ht="12" customHeight="1">
      <c r="A13" s="352" t="s">
        <v>146</v>
      </c>
      <c r="B13" s="7" t="s">
        <v>263</v>
      </c>
      <c r="C13" s="234"/>
    </row>
    <row r="14" spans="1:3" s="293" customFormat="1" ht="12" customHeight="1">
      <c r="A14" s="352" t="s">
        <v>106</v>
      </c>
      <c r="B14" s="7" t="s">
        <v>426</v>
      </c>
      <c r="C14" s="234">
        <v>371</v>
      </c>
    </row>
    <row r="15" spans="1:3" s="293" customFormat="1" ht="12" customHeight="1">
      <c r="A15" s="352" t="s">
        <v>107</v>
      </c>
      <c r="B15" s="6" t="s">
        <v>427</v>
      </c>
      <c r="C15" s="234">
        <f>5336+237+405+54</f>
        <v>6032</v>
      </c>
    </row>
    <row r="16" spans="1:3" s="293" customFormat="1" ht="12" customHeight="1">
      <c r="A16" s="352" t="s">
        <v>117</v>
      </c>
      <c r="B16" s="7" t="s">
        <v>266</v>
      </c>
      <c r="C16" s="283"/>
    </row>
    <row r="17" spans="1:3" s="361" customFormat="1" ht="12" customHeight="1">
      <c r="A17" s="352" t="s">
        <v>118</v>
      </c>
      <c r="B17" s="7" t="s">
        <v>267</v>
      </c>
      <c r="C17" s="234"/>
    </row>
    <row r="18" spans="1:3" s="361" customFormat="1" ht="12" customHeight="1" thickBot="1">
      <c r="A18" s="352" t="s">
        <v>119</v>
      </c>
      <c r="B18" s="6" t="s">
        <v>268</v>
      </c>
      <c r="C18" s="235"/>
    </row>
    <row r="19" spans="1:3" s="293" customFormat="1" ht="12" customHeight="1" thickBot="1">
      <c r="A19" s="145" t="s">
        <v>18</v>
      </c>
      <c r="B19" s="181" t="s">
        <v>428</v>
      </c>
      <c r="C19" s="236">
        <f>SUM(C20:C22)</f>
        <v>12714</v>
      </c>
    </row>
    <row r="20" spans="1:3" s="361" customFormat="1" ht="12" customHeight="1">
      <c r="A20" s="352" t="s">
        <v>108</v>
      </c>
      <c r="B20" s="8" t="s">
        <v>234</v>
      </c>
      <c r="C20" s="234"/>
    </row>
    <row r="21" spans="1:3" s="361" customFormat="1" ht="12" customHeight="1">
      <c r="A21" s="352" t="s">
        <v>109</v>
      </c>
      <c r="B21" s="7" t="s">
        <v>429</v>
      </c>
      <c r="C21" s="234"/>
    </row>
    <row r="22" spans="1:3" s="361" customFormat="1" ht="12" customHeight="1">
      <c r="A22" s="352" t="s">
        <v>110</v>
      </c>
      <c r="B22" s="7" t="s">
        <v>430</v>
      </c>
      <c r="C22" s="234">
        <f>11014+1500+200</f>
        <v>12714</v>
      </c>
    </row>
    <row r="23" spans="1:3" s="361" customFormat="1" ht="12" customHeight="1" thickBot="1">
      <c r="A23" s="352" t="s">
        <v>111</v>
      </c>
      <c r="B23" s="7" t="s">
        <v>2</v>
      </c>
      <c r="C23" s="234"/>
    </row>
    <row r="24" spans="1:3" s="361" customFormat="1" ht="12" customHeight="1" thickBot="1">
      <c r="A24" s="148" t="s">
        <v>19</v>
      </c>
      <c r="B24" s="118" t="s">
        <v>161</v>
      </c>
      <c r="C24" s="263"/>
    </row>
    <row r="25" spans="1:3" s="361" customFormat="1" ht="12" customHeight="1" thickBot="1">
      <c r="A25" s="148" t="s">
        <v>20</v>
      </c>
      <c r="B25" s="118" t="s">
        <v>431</v>
      </c>
      <c r="C25" s="236">
        <f>+C26+C27</f>
        <v>0</v>
      </c>
    </row>
    <row r="26" spans="1:3" s="361" customFormat="1" ht="12" customHeight="1">
      <c r="A26" s="353" t="s">
        <v>244</v>
      </c>
      <c r="B26" s="354" t="s">
        <v>429</v>
      </c>
      <c r="C26" s="74"/>
    </row>
    <row r="27" spans="1:3" s="361" customFormat="1" ht="12" customHeight="1">
      <c r="A27" s="353" t="s">
        <v>247</v>
      </c>
      <c r="B27" s="355" t="s">
        <v>432</v>
      </c>
      <c r="C27" s="237"/>
    </row>
    <row r="28" spans="1:3" s="361" customFormat="1" ht="12" customHeight="1" thickBot="1">
      <c r="A28" s="352" t="s">
        <v>248</v>
      </c>
      <c r="B28" s="356" t="s">
        <v>433</v>
      </c>
      <c r="C28" s="77"/>
    </row>
    <row r="29" spans="1:3" s="361" customFormat="1" ht="12" customHeight="1" thickBot="1">
      <c r="A29" s="148" t="s">
        <v>21</v>
      </c>
      <c r="B29" s="118" t="s">
        <v>434</v>
      </c>
      <c r="C29" s="236">
        <f>+C30+C31+C32</f>
        <v>0</v>
      </c>
    </row>
    <row r="30" spans="1:3" s="361" customFormat="1" ht="12" customHeight="1">
      <c r="A30" s="353" t="s">
        <v>95</v>
      </c>
      <c r="B30" s="354" t="s">
        <v>273</v>
      </c>
      <c r="C30" s="74"/>
    </row>
    <row r="31" spans="1:3" s="361" customFormat="1" ht="12" customHeight="1">
      <c r="A31" s="353" t="s">
        <v>96</v>
      </c>
      <c r="B31" s="355" t="s">
        <v>274</v>
      </c>
      <c r="C31" s="237"/>
    </row>
    <row r="32" spans="1:3" s="361" customFormat="1" ht="12" customHeight="1" thickBot="1">
      <c r="A32" s="352" t="s">
        <v>97</v>
      </c>
      <c r="B32" s="121" t="s">
        <v>275</v>
      </c>
      <c r="C32" s="77"/>
    </row>
    <row r="33" spans="1:3" s="293" customFormat="1" ht="12" customHeight="1" thickBot="1">
      <c r="A33" s="148" t="s">
        <v>22</v>
      </c>
      <c r="B33" s="118" t="s">
        <v>388</v>
      </c>
      <c r="C33" s="263">
        <f>SUM(0+520+50)</f>
        <v>570</v>
      </c>
    </row>
    <row r="34" spans="1:3" s="293" customFormat="1" ht="12" customHeight="1" thickBot="1">
      <c r="A34" s="148" t="s">
        <v>23</v>
      </c>
      <c r="B34" s="118" t="s">
        <v>435</v>
      </c>
      <c r="C34" s="284"/>
    </row>
    <row r="35" spans="1:3" s="293" customFormat="1" ht="12" customHeight="1" thickBot="1">
      <c r="A35" s="145" t="s">
        <v>24</v>
      </c>
      <c r="B35" s="118" t="s">
        <v>436</v>
      </c>
      <c r="C35" s="285">
        <f>+C8+C19+C24+C25+C29+C33+C34</f>
        <v>21112</v>
      </c>
    </row>
    <row r="36" spans="1:3" s="293" customFormat="1" ht="12" customHeight="1" thickBot="1">
      <c r="A36" s="182" t="s">
        <v>25</v>
      </c>
      <c r="B36" s="118" t="s">
        <v>437</v>
      </c>
      <c r="C36" s="285">
        <f>+C37+C38+C39</f>
        <v>10845</v>
      </c>
    </row>
    <row r="37" spans="1:3" s="293" customFormat="1" ht="12" customHeight="1">
      <c r="A37" s="353" t="s">
        <v>438</v>
      </c>
      <c r="B37" s="354" t="s">
        <v>208</v>
      </c>
      <c r="C37" s="74">
        <v>10845</v>
      </c>
    </row>
    <row r="38" spans="1:3" s="293" customFormat="1" ht="12" customHeight="1">
      <c r="A38" s="353" t="s">
        <v>439</v>
      </c>
      <c r="B38" s="355" t="s">
        <v>3</v>
      </c>
      <c r="C38" s="237"/>
    </row>
    <row r="39" spans="1:3" s="361" customFormat="1" ht="12" customHeight="1" thickBot="1">
      <c r="A39" s="352" t="s">
        <v>440</v>
      </c>
      <c r="B39" s="121" t="s">
        <v>441</v>
      </c>
      <c r="C39" s="77"/>
    </row>
    <row r="40" spans="1:3" s="361" customFormat="1" ht="15" customHeight="1" thickBot="1">
      <c r="A40" s="182" t="s">
        <v>26</v>
      </c>
      <c r="B40" s="183" t="s">
        <v>442</v>
      </c>
      <c r="C40" s="288">
        <f>+C35+C36</f>
        <v>31957</v>
      </c>
    </row>
    <row r="41" spans="1:3" s="361" customFormat="1" ht="15" customHeight="1">
      <c r="A41" s="184"/>
      <c r="B41" s="185"/>
      <c r="C41" s="286"/>
    </row>
    <row r="42" spans="1:3" ht="13.5" thickBot="1">
      <c r="A42" s="186"/>
      <c r="B42" s="187"/>
      <c r="C42" s="287"/>
    </row>
    <row r="43" spans="1:3" s="360" customFormat="1" ht="16.5" customHeight="1" thickBot="1">
      <c r="A43" s="188"/>
      <c r="B43" s="189" t="s">
        <v>59</v>
      </c>
      <c r="C43" s="288"/>
    </row>
    <row r="44" spans="1:3" s="362" customFormat="1" ht="12" customHeight="1" thickBot="1">
      <c r="A44" s="148" t="s">
        <v>17</v>
      </c>
      <c r="B44" s="118" t="s">
        <v>443</v>
      </c>
      <c r="C44" s="236">
        <f>SUM(C45:C49)</f>
        <v>40851</v>
      </c>
    </row>
    <row r="45" spans="1:3" ht="12" customHeight="1">
      <c r="A45" s="352" t="s">
        <v>102</v>
      </c>
      <c r="B45" s="8" t="s">
        <v>48</v>
      </c>
      <c r="C45" s="790">
        <f>13304+826+151+300</f>
        <v>14581</v>
      </c>
    </row>
    <row r="46" spans="1:3" ht="12" customHeight="1">
      <c r="A46" s="352" t="s">
        <v>103</v>
      </c>
      <c r="B46" s="7" t="s">
        <v>170</v>
      </c>
      <c r="C46" s="791">
        <f>3526+223+41+20+5</f>
        <v>3815</v>
      </c>
    </row>
    <row r="47" spans="1:3" ht="12" customHeight="1">
      <c r="A47" s="352" t="s">
        <v>104</v>
      </c>
      <c r="B47" s="7" t="s">
        <v>139</v>
      </c>
      <c r="C47" s="791">
        <f>16636+2273+520+150-150+50+1117-300+1905+254</f>
        <v>22455</v>
      </c>
    </row>
    <row r="48" spans="1:3" ht="12" customHeight="1">
      <c r="A48" s="352" t="s">
        <v>105</v>
      </c>
      <c r="B48" s="7" t="s">
        <v>171</v>
      </c>
      <c r="C48" s="76"/>
    </row>
    <row r="49" spans="1:3" ht="12" customHeight="1" thickBot="1">
      <c r="A49" s="352" t="s">
        <v>146</v>
      </c>
      <c r="B49" s="7" t="s">
        <v>172</v>
      </c>
      <c r="C49" s="76"/>
    </row>
    <row r="50" spans="1:3" ht="12" customHeight="1" thickBot="1">
      <c r="A50" s="148" t="s">
        <v>18</v>
      </c>
      <c r="B50" s="118" t="s">
        <v>444</v>
      </c>
      <c r="C50" s="236">
        <f>SUM(C51:C53)</f>
        <v>6422</v>
      </c>
    </row>
    <row r="51" spans="1:3" s="362" customFormat="1" ht="12" customHeight="1">
      <c r="A51" s="352" t="s">
        <v>108</v>
      </c>
      <c r="B51" s="8" t="s">
        <v>198</v>
      </c>
      <c r="C51" s="74">
        <v>6422</v>
      </c>
    </row>
    <row r="52" spans="1:3" ht="12" customHeight="1">
      <c r="A52" s="352" t="s">
        <v>109</v>
      </c>
      <c r="B52" s="7" t="s">
        <v>174</v>
      </c>
      <c r="C52" s="76"/>
    </row>
    <row r="53" spans="1:3" ht="12" customHeight="1">
      <c r="A53" s="352" t="s">
        <v>110</v>
      </c>
      <c r="B53" s="7" t="s">
        <v>60</v>
      </c>
      <c r="C53" s="76"/>
    </row>
    <row r="54" spans="1:3" ht="12" customHeight="1" thickBot="1">
      <c r="A54" s="352" t="s">
        <v>111</v>
      </c>
      <c r="B54" s="7" t="s">
        <v>4</v>
      </c>
      <c r="C54" s="76"/>
    </row>
    <row r="55" spans="1:3" ht="15" customHeight="1" thickBot="1">
      <c r="A55" s="148" t="s">
        <v>19</v>
      </c>
      <c r="B55" s="190" t="s">
        <v>445</v>
      </c>
      <c r="C55" s="289">
        <f>+C44+C50</f>
        <v>47273</v>
      </c>
    </row>
    <row r="56" ht="13.5" thickBot="1">
      <c r="C56" s="290"/>
    </row>
    <row r="57" spans="1:3" ht="15" customHeight="1" thickBot="1">
      <c r="A57" s="193" t="s">
        <v>190</v>
      </c>
      <c r="B57" s="194"/>
      <c r="C57" s="116">
        <f>SUM(6+1)</f>
        <v>7</v>
      </c>
    </row>
    <row r="58" spans="1:3" ht="14.25" customHeight="1" thickBot="1">
      <c r="A58" s="193" t="s">
        <v>191</v>
      </c>
      <c r="B58" s="194"/>
      <c r="C58" s="116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F3" sqref="F3"/>
    </sheetView>
  </sheetViews>
  <sheetFormatPr defaultColWidth="9.00390625" defaultRowHeight="12.75"/>
  <cols>
    <col min="1" max="1" width="13.875" style="191" customWidth="1"/>
    <col min="2" max="2" width="79.125" style="192" customWidth="1"/>
    <col min="3" max="3" width="25.00390625" style="192" customWidth="1"/>
    <col min="4" max="16384" width="9.375" style="192" customWidth="1"/>
  </cols>
  <sheetData>
    <row r="1" spans="1:3" s="171" customFormat="1" ht="21" customHeight="1" thickBot="1">
      <c r="A1" s="170"/>
      <c r="B1" s="172"/>
      <c r="C1" s="357" t="s">
        <v>730</v>
      </c>
    </row>
    <row r="2" spans="1:3" s="358" customFormat="1" ht="25.5" customHeight="1">
      <c r="A2" s="309" t="s">
        <v>188</v>
      </c>
      <c r="B2" s="276" t="s">
        <v>500</v>
      </c>
      <c r="C2" s="291" t="s">
        <v>501</v>
      </c>
    </row>
    <row r="3" spans="1:3" s="358" customFormat="1" ht="24.75" thickBot="1">
      <c r="A3" s="350" t="s">
        <v>187</v>
      </c>
      <c r="B3" s="277" t="s">
        <v>448</v>
      </c>
      <c r="C3" s="292" t="s">
        <v>63</v>
      </c>
    </row>
    <row r="4" spans="1:3" s="359" customFormat="1" ht="15.75" customHeight="1" thickBot="1">
      <c r="A4" s="174"/>
      <c r="B4" s="174"/>
      <c r="C4" s="175" t="s">
        <v>54</v>
      </c>
    </row>
    <row r="5" spans="1:3" ht="13.5" thickBot="1">
      <c r="A5" s="310" t="s">
        <v>189</v>
      </c>
      <c r="B5" s="176" t="s">
        <v>55</v>
      </c>
      <c r="C5" s="177" t="s">
        <v>56</v>
      </c>
    </row>
    <row r="6" spans="1:3" s="360" customFormat="1" ht="12.75" customHeight="1" thickBot="1">
      <c r="A6" s="145">
        <v>1</v>
      </c>
      <c r="B6" s="146">
        <v>2</v>
      </c>
      <c r="C6" s="147">
        <v>3</v>
      </c>
    </row>
    <row r="7" spans="1:3" s="360" customFormat="1" ht="15.75" customHeight="1" thickBot="1">
      <c r="A7" s="178"/>
      <c r="B7" s="179" t="s">
        <v>57</v>
      </c>
      <c r="C7" s="180"/>
    </row>
    <row r="8" spans="1:3" s="293" customFormat="1" ht="12" customHeight="1" thickBot="1">
      <c r="A8" s="145" t="s">
        <v>17</v>
      </c>
      <c r="B8" s="181" t="s">
        <v>425</v>
      </c>
      <c r="C8" s="236">
        <f>SUM(C9:C18)</f>
        <v>2592</v>
      </c>
    </row>
    <row r="9" spans="1:3" s="293" customFormat="1" ht="12" customHeight="1">
      <c r="A9" s="351" t="s">
        <v>102</v>
      </c>
      <c r="B9" s="9" t="s">
        <v>259</v>
      </c>
      <c r="C9" s="282">
        <v>50</v>
      </c>
    </row>
    <row r="10" spans="1:3" s="293" customFormat="1" ht="12" customHeight="1">
      <c r="A10" s="352" t="s">
        <v>103</v>
      </c>
      <c r="B10" s="7" t="s">
        <v>260</v>
      </c>
      <c r="C10" s="234">
        <v>1350</v>
      </c>
    </row>
    <row r="11" spans="1:3" s="293" customFormat="1" ht="12" customHeight="1">
      <c r="A11" s="352" t="s">
        <v>104</v>
      </c>
      <c r="B11" s="7" t="s">
        <v>261</v>
      </c>
      <c r="C11" s="234">
        <v>25</v>
      </c>
    </row>
    <row r="12" spans="1:3" s="293" customFormat="1" ht="12" customHeight="1">
      <c r="A12" s="352" t="s">
        <v>105</v>
      </c>
      <c r="B12" s="7" t="s">
        <v>262</v>
      </c>
      <c r="C12" s="234"/>
    </row>
    <row r="13" spans="1:3" s="293" customFormat="1" ht="12" customHeight="1">
      <c r="A13" s="352" t="s">
        <v>146</v>
      </c>
      <c r="B13" s="7" t="s">
        <v>263</v>
      </c>
      <c r="C13" s="234"/>
    </row>
    <row r="14" spans="1:3" s="293" customFormat="1" ht="12" customHeight="1">
      <c r="A14" s="352" t="s">
        <v>106</v>
      </c>
      <c r="B14" s="7" t="s">
        <v>426</v>
      </c>
      <c r="C14" s="234">
        <v>371</v>
      </c>
    </row>
    <row r="15" spans="1:3" s="293" customFormat="1" ht="12" customHeight="1">
      <c r="A15" s="352" t="s">
        <v>107</v>
      </c>
      <c r="B15" s="6" t="s">
        <v>427</v>
      </c>
      <c r="C15" s="234">
        <v>796</v>
      </c>
    </row>
    <row r="16" spans="1:3" s="293" customFormat="1" ht="12" customHeight="1">
      <c r="A16" s="352" t="s">
        <v>117</v>
      </c>
      <c r="B16" s="7" t="s">
        <v>266</v>
      </c>
      <c r="C16" s="283"/>
    </row>
    <row r="17" spans="1:3" s="361" customFormat="1" ht="12" customHeight="1">
      <c r="A17" s="352" t="s">
        <v>118</v>
      </c>
      <c r="B17" s="7" t="s">
        <v>267</v>
      </c>
      <c r="C17" s="234"/>
    </row>
    <row r="18" spans="1:3" s="361" customFormat="1" ht="12" customHeight="1" thickBot="1">
      <c r="A18" s="352" t="s">
        <v>119</v>
      </c>
      <c r="B18" s="6" t="s">
        <v>268</v>
      </c>
      <c r="C18" s="235"/>
    </row>
    <row r="19" spans="1:3" s="293" customFormat="1" ht="12" customHeight="1" thickBot="1">
      <c r="A19" s="145" t="s">
        <v>18</v>
      </c>
      <c r="B19" s="181" t="s">
        <v>428</v>
      </c>
      <c r="C19" s="236">
        <f>SUM(C20:C22)</f>
        <v>200</v>
      </c>
    </row>
    <row r="20" spans="1:3" s="361" customFormat="1" ht="12" customHeight="1">
      <c r="A20" s="352" t="s">
        <v>108</v>
      </c>
      <c r="B20" s="8" t="s">
        <v>234</v>
      </c>
      <c r="C20" s="234"/>
    </row>
    <row r="21" spans="1:3" s="361" customFormat="1" ht="12" customHeight="1">
      <c r="A21" s="352" t="s">
        <v>109</v>
      </c>
      <c r="B21" s="7" t="s">
        <v>429</v>
      </c>
      <c r="C21" s="234"/>
    </row>
    <row r="22" spans="1:3" s="361" customFormat="1" ht="12" customHeight="1">
      <c r="A22" s="352" t="s">
        <v>110</v>
      </c>
      <c r="B22" s="7" t="s">
        <v>430</v>
      </c>
      <c r="C22" s="234">
        <v>200</v>
      </c>
    </row>
    <row r="23" spans="1:3" s="361" customFormat="1" ht="12" customHeight="1" thickBot="1">
      <c r="A23" s="352" t="s">
        <v>111</v>
      </c>
      <c r="B23" s="7" t="s">
        <v>2</v>
      </c>
      <c r="C23" s="234"/>
    </row>
    <row r="24" spans="1:3" s="361" customFormat="1" ht="12" customHeight="1" thickBot="1">
      <c r="A24" s="148" t="s">
        <v>19</v>
      </c>
      <c r="B24" s="118" t="s">
        <v>161</v>
      </c>
      <c r="C24" s="263"/>
    </row>
    <row r="25" spans="1:3" s="361" customFormat="1" ht="12" customHeight="1" thickBot="1">
      <c r="A25" s="148" t="s">
        <v>20</v>
      </c>
      <c r="B25" s="118" t="s">
        <v>431</v>
      </c>
      <c r="C25" s="236">
        <f>+C26+C27</f>
        <v>0</v>
      </c>
    </row>
    <row r="26" spans="1:3" s="361" customFormat="1" ht="12" customHeight="1">
      <c r="A26" s="353" t="s">
        <v>244</v>
      </c>
      <c r="B26" s="354" t="s">
        <v>429</v>
      </c>
      <c r="C26" s="74"/>
    </row>
    <row r="27" spans="1:3" s="361" customFormat="1" ht="12" customHeight="1">
      <c r="A27" s="353" t="s">
        <v>247</v>
      </c>
      <c r="B27" s="355" t="s">
        <v>432</v>
      </c>
      <c r="C27" s="237"/>
    </row>
    <row r="28" spans="1:3" s="361" customFormat="1" ht="12" customHeight="1" thickBot="1">
      <c r="A28" s="352" t="s">
        <v>248</v>
      </c>
      <c r="B28" s="356" t="s">
        <v>433</v>
      </c>
      <c r="C28" s="77"/>
    </row>
    <row r="29" spans="1:3" s="361" customFormat="1" ht="12" customHeight="1" thickBot="1">
      <c r="A29" s="148" t="s">
        <v>21</v>
      </c>
      <c r="B29" s="118" t="s">
        <v>434</v>
      </c>
      <c r="C29" s="236">
        <f>+C30+C31+C32</f>
        <v>0</v>
      </c>
    </row>
    <row r="30" spans="1:3" s="361" customFormat="1" ht="12" customHeight="1">
      <c r="A30" s="353" t="s">
        <v>95</v>
      </c>
      <c r="B30" s="354" t="s">
        <v>273</v>
      </c>
      <c r="C30" s="74"/>
    </row>
    <row r="31" spans="1:3" s="361" customFormat="1" ht="12" customHeight="1">
      <c r="A31" s="353" t="s">
        <v>96</v>
      </c>
      <c r="B31" s="355" t="s">
        <v>274</v>
      </c>
      <c r="C31" s="237"/>
    </row>
    <row r="32" spans="1:3" s="361" customFormat="1" ht="12" customHeight="1" thickBot="1">
      <c r="A32" s="352" t="s">
        <v>97</v>
      </c>
      <c r="B32" s="121" t="s">
        <v>275</v>
      </c>
      <c r="C32" s="77"/>
    </row>
    <row r="33" spans="1:3" s="293" customFormat="1" ht="12" customHeight="1" thickBot="1">
      <c r="A33" s="148" t="s">
        <v>22</v>
      </c>
      <c r="B33" s="118" t="s">
        <v>388</v>
      </c>
      <c r="C33" s="263"/>
    </row>
    <row r="34" spans="1:3" s="293" customFormat="1" ht="12" customHeight="1" thickBot="1">
      <c r="A34" s="148" t="s">
        <v>23</v>
      </c>
      <c r="B34" s="118" t="s">
        <v>435</v>
      </c>
      <c r="C34" s="284"/>
    </row>
    <row r="35" spans="1:3" s="293" customFormat="1" ht="12" customHeight="1" thickBot="1">
      <c r="A35" s="145" t="s">
        <v>24</v>
      </c>
      <c r="B35" s="118" t="s">
        <v>436</v>
      </c>
      <c r="C35" s="285">
        <f>+C8+C19+C24+C25+C29+C33+C34</f>
        <v>2792</v>
      </c>
    </row>
    <row r="36" spans="1:3" s="293" customFormat="1" ht="12" customHeight="1" thickBot="1">
      <c r="A36" s="182" t="s">
        <v>25</v>
      </c>
      <c r="B36" s="118" t="s">
        <v>437</v>
      </c>
      <c r="C36" s="285">
        <f>+C37+C38+C39</f>
        <v>246</v>
      </c>
    </row>
    <row r="37" spans="1:3" s="293" customFormat="1" ht="12" customHeight="1">
      <c r="A37" s="353" t="s">
        <v>438</v>
      </c>
      <c r="B37" s="354" t="s">
        <v>208</v>
      </c>
      <c r="C37" s="74">
        <v>246</v>
      </c>
    </row>
    <row r="38" spans="1:3" s="293" customFormat="1" ht="12" customHeight="1">
      <c r="A38" s="353" t="s">
        <v>439</v>
      </c>
      <c r="B38" s="355" t="s">
        <v>3</v>
      </c>
      <c r="C38" s="237"/>
    </row>
    <row r="39" spans="1:3" s="361" customFormat="1" ht="12" customHeight="1" thickBot="1">
      <c r="A39" s="352" t="s">
        <v>440</v>
      </c>
      <c r="B39" s="121" t="s">
        <v>441</v>
      </c>
      <c r="C39" s="77"/>
    </row>
    <row r="40" spans="1:3" s="361" customFormat="1" ht="15" customHeight="1" thickBot="1">
      <c r="A40" s="182" t="s">
        <v>26</v>
      </c>
      <c r="B40" s="183" t="s">
        <v>442</v>
      </c>
      <c r="C40" s="288">
        <f>+C35+C36</f>
        <v>3038</v>
      </c>
    </row>
    <row r="41" spans="1:3" s="361" customFormat="1" ht="15" customHeight="1">
      <c r="A41" s="184"/>
      <c r="B41" s="185"/>
      <c r="C41" s="286"/>
    </row>
    <row r="42" spans="1:3" ht="13.5" thickBot="1">
      <c r="A42" s="186"/>
      <c r="B42" s="187"/>
      <c r="C42" s="287"/>
    </row>
    <row r="43" spans="1:3" s="360" customFormat="1" ht="16.5" customHeight="1" thickBot="1">
      <c r="A43" s="188"/>
      <c r="B43" s="189" t="s">
        <v>59</v>
      </c>
      <c r="C43" s="288"/>
    </row>
    <row r="44" spans="1:3" s="362" customFormat="1" ht="12" customHeight="1" thickBot="1">
      <c r="A44" s="148" t="s">
        <v>17</v>
      </c>
      <c r="B44" s="118" t="s">
        <v>443</v>
      </c>
      <c r="C44" s="236">
        <f>SUM(C45:C49)</f>
        <v>21262</v>
      </c>
    </row>
    <row r="45" spans="1:3" ht="12" customHeight="1">
      <c r="A45" s="352" t="s">
        <v>102</v>
      </c>
      <c r="B45" s="8" t="s">
        <v>48</v>
      </c>
      <c r="C45" s="790">
        <f>9014+826+151+300</f>
        <v>10291</v>
      </c>
    </row>
    <row r="46" spans="1:3" ht="12" customHeight="1">
      <c r="A46" s="352" t="s">
        <v>103</v>
      </c>
      <c r="B46" s="7" t="s">
        <v>170</v>
      </c>
      <c r="C46" s="791">
        <f>2449+223+41+20+5</f>
        <v>2738</v>
      </c>
    </row>
    <row r="47" spans="1:3" ht="12" customHeight="1">
      <c r="A47" s="352" t="s">
        <v>104</v>
      </c>
      <c r="B47" s="7" t="s">
        <v>139</v>
      </c>
      <c r="C47" s="791">
        <f>6260+2273+150-150-300</f>
        <v>8233</v>
      </c>
    </row>
    <row r="48" spans="1:3" ht="12" customHeight="1">
      <c r="A48" s="352" t="s">
        <v>105</v>
      </c>
      <c r="B48" s="7" t="s">
        <v>171</v>
      </c>
      <c r="C48" s="76"/>
    </row>
    <row r="49" spans="1:3" ht="12" customHeight="1" thickBot="1">
      <c r="A49" s="352" t="s">
        <v>146</v>
      </c>
      <c r="B49" s="7" t="s">
        <v>172</v>
      </c>
      <c r="C49" s="76"/>
    </row>
    <row r="50" spans="1:3" ht="12" customHeight="1" thickBot="1">
      <c r="A50" s="148" t="s">
        <v>18</v>
      </c>
      <c r="B50" s="118" t="s">
        <v>444</v>
      </c>
      <c r="C50" s="236">
        <f>SUM(C51:C53)</f>
        <v>0</v>
      </c>
    </row>
    <row r="51" spans="1:3" s="362" customFormat="1" ht="12" customHeight="1">
      <c r="A51" s="352" t="s">
        <v>108</v>
      </c>
      <c r="B51" s="8" t="s">
        <v>198</v>
      </c>
      <c r="C51" s="74"/>
    </row>
    <row r="52" spans="1:3" ht="12" customHeight="1">
      <c r="A52" s="352" t="s">
        <v>109</v>
      </c>
      <c r="B52" s="7" t="s">
        <v>174</v>
      </c>
      <c r="C52" s="76"/>
    </row>
    <row r="53" spans="1:3" ht="12" customHeight="1">
      <c r="A53" s="352" t="s">
        <v>110</v>
      </c>
      <c r="B53" s="7" t="s">
        <v>60</v>
      </c>
      <c r="C53" s="76"/>
    </row>
    <row r="54" spans="1:3" ht="12" customHeight="1" thickBot="1">
      <c r="A54" s="352" t="s">
        <v>111</v>
      </c>
      <c r="B54" s="7" t="s">
        <v>4</v>
      </c>
      <c r="C54" s="76"/>
    </row>
    <row r="55" spans="1:3" ht="15" customHeight="1" thickBot="1">
      <c r="A55" s="148" t="s">
        <v>19</v>
      </c>
      <c r="B55" s="190" t="s">
        <v>445</v>
      </c>
      <c r="C55" s="289">
        <f>+C44+C50</f>
        <v>21262</v>
      </c>
    </row>
    <row r="56" ht="13.5" thickBot="1">
      <c r="C56" s="290"/>
    </row>
    <row r="57" spans="1:3" ht="15" customHeight="1" thickBot="1">
      <c r="A57" s="193" t="s">
        <v>190</v>
      </c>
      <c r="B57" s="194"/>
      <c r="C57" s="116">
        <v>7</v>
      </c>
    </row>
    <row r="58" spans="1:3" ht="14.25" customHeight="1" thickBot="1">
      <c r="A58" s="193" t="s">
        <v>191</v>
      </c>
      <c r="B58" s="194"/>
      <c r="C58" s="116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F19" sqref="F19"/>
    </sheetView>
  </sheetViews>
  <sheetFormatPr defaultColWidth="9.00390625" defaultRowHeight="12.75"/>
  <cols>
    <col min="1" max="1" width="13.875" style="191" customWidth="1"/>
    <col min="2" max="2" width="79.125" style="192" customWidth="1"/>
    <col min="3" max="3" width="25.00390625" style="192" customWidth="1"/>
    <col min="4" max="16384" width="9.375" style="192" customWidth="1"/>
  </cols>
  <sheetData>
    <row r="1" spans="1:3" s="171" customFormat="1" ht="21" customHeight="1" thickBot="1">
      <c r="A1" s="170"/>
      <c r="B1" s="172"/>
      <c r="C1" s="357" t="s">
        <v>731</v>
      </c>
    </row>
    <row r="2" spans="1:3" s="358" customFormat="1" ht="25.5" customHeight="1">
      <c r="A2" s="309" t="s">
        <v>188</v>
      </c>
      <c r="B2" s="276" t="s">
        <v>500</v>
      </c>
      <c r="C2" s="291" t="s">
        <v>501</v>
      </c>
    </row>
    <row r="3" spans="1:3" s="358" customFormat="1" ht="24.75" thickBot="1">
      <c r="A3" s="350" t="s">
        <v>187</v>
      </c>
      <c r="B3" s="277" t="s">
        <v>449</v>
      </c>
      <c r="C3" s="292" t="s">
        <v>64</v>
      </c>
    </row>
    <row r="4" spans="1:3" s="359" customFormat="1" ht="15.75" customHeight="1" thickBot="1">
      <c r="A4" s="174"/>
      <c r="B4" s="174"/>
      <c r="C4" s="175" t="s">
        <v>54</v>
      </c>
    </row>
    <row r="5" spans="1:3" ht="13.5" thickBot="1">
      <c r="A5" s="310" t="s">
        <v>189</v>
      </c>
      <c r="B5" s="176" t="s">
        <v>55</v>
      </c>
      <c r="C5" s="177" t="s">
        <v>56</v>
      </c>
    </row>
    <row r="6" spans="1:3" s="360" customFormat="1" ht="12.75" customHeight="1" thickBot="1">
      <c r="A6" s="145">
        <v>1</v>
      </c>
      <c r="B6" s="146">
        <v>2</v>
      </c>
      <c r="C6" s="147">
        <v>3</v>
      </c>
    </row>
    <row r="7" spans="1:3" s="360" customFormat="1" ht="15.75" customHeight="1" thickBot="1">
      <c r="A7" s="178"/>
      <c r="B7" s="179" t="s">
        <v>57</v>
      </c>
      <c r="C7" s="180"/>
    </row>
    <row r="8" spans="1:3" s="293" customFormat="1" ht="12" customHeight="1" thickBot="1">
      <c r="A8" s="145" t="s">
        <v>17</v>
      </c>
      <c r="B8" s="181" t="s">
        <v>425</v>
      </c>
      <c r="C8" s="236">
        <f>SUM(C9:C18)</f>
        <v>5236</v>
      </c>
    </row>
    <row r="9" spans="1:3" s="293" customFormat="1" ht="12" customHeight="1">
      <c r="A9" s="351" t="s">
        <v>102</v>
      </c>
      <c r="B9" s="9" t="s">
        <v>259</v>
      </c>
      <c r="C9" s="282"/>
    </row>
    <row r="10" spans="1:3" s="293" customFormat="1" ht="12" customHeight="1">
      <c r="A10" s="352" t="s">
        <v>103</v>
      </c>
      <c r="B10" s="7" t="s">
        <v>260</v>
      </c>
      <c r="C10" s="234"/>
    </row>
    <row r="11" spans="1:3" s="293" customFormat="1" ht="12" customHeight="1">
      <c r="A11" s="352" t="s">
        <v>104</v>
      </c>
      <c r="B11" s="7" t="s">
        <v>261</v>
      </c>
      <c r="C11" s="234"/>
    </row>
    <row r="12" spans="1:3" s="293" customFormat="1" ht="12" customHeight="1">
      <c r="A12" s="352" t="s">
        <v>105</v>
      </c>
      <c r="B12" s="7" t="s">
        <v>262</v>
      </c>
      <c r="C12" s="234"/>
    </row>
    <row r="13" spans="1:3" s="293" customFormat="1" ht="12" customHeight="1">
      <c r="A13" s="352" t="s">
        <v>146</v>
      </c>
      <c r="B13" s="7" t="s">
        <v>263</v>
      </c>
      <c r="C13" s="234"/>
    </row>
    <row r="14" spans="1:3" s="293" customFormat="1" ht="12" customHeight="1">
      <c r="A14" s="352" t="s">
        <v>106</v>
      </c>
      <c r="B14" s="7" t="s">
        <v>426</v>
      </c>
      <c r="C14" s="234"/>
    </row>
    <row r="15" spans="1:3" s="293" customFormat="1" ht="12" customHeight="1">
      <c r="A15" s="352" t="s">
        <v>107</v>
      </c>
      <c r="B15" s="6" t="s">
        <v>427</v>
      </c>
      <c r="C15" s="234">
        <f>4540+237+405+54</f>
        <v>5236</v>
      </c>
    </row>
    <row r="16" spans="1:3" s="293" customFormat="1" ht="12" customHeight="1">
      <c r="A16" s="352" t="s">
        <v>117</v>
      </c>
      <c r="B16" s="7" t="s">
        <v>266</v>
      </c>
      <c r="C16" s="283"/>
    </row>
    <row r="17" spans="1:3" s="361" customFormat="1" ht="12" customHeight="1">
      <c r="A17" s="352" t="s">
        <v>118</v>
      </c>
      <c r="B17" s="7" t="s">
        <v>267</v>
      </c>
      <c r="C17" s="234"/>
    </row>
    <row r="18" spans="1:3" s="361" customFormat="1" ht="12" customHeight="1" thickBot="1">
      <c r="A18" s="352" t="s">
        <v>119</v>
      </c>
      <c r="B18" s="6" t="s">
        <v>268</v>
      </c>
      <c r="C18" s="235"/>
    </row>
    <row r="19" spans="1:3" s="293" customFormat="1" ht="12" customHeight="1" thickBot="1">
      <c r="A19" s="145" t="s">
        <v>18</v>
      </c>
      <c r="B19" s="181" t="s">
        <v>428</v>
      </c>
      <c r="C19" s="236">
        <f>SUM(C20:C22)</f>
        <v>12514</v>
      </c>
    </row>
    <row r="20" spans="1:3" s="361" customFormat="1" ht="12" customHeight="1">
      <c r="A20" s="352" t="s">
        <v>108</v>
      </c>
      <c r="B20" s="8" t="s">
        <v>234</v>
      </c>
      <c r="C20" s="234"/>
    </row>
    <row r="21" spans="1:3" s="361" customFormat="1" ht="12" customHeight="1">
      <c r="A21" s="352" t="s">
        <v>109</v>
      </c>
      <c r="B21" s="7" t="s">
        <v>429</v>
      </c>
      <c r="C21" s="234"/>
    </row>
    <row r="22" spans="1:3" s="361" customFormat="1" ht="12" customHeight="1">
      <c r="A22" s="352" t="s">
        <v>110</v>
      </c>
      <c r="B22" s="7" t="s">
        <v>430</v>
      </c>
      <c r="C22" s="234">
        <f>10814+1500+200</f>
        <v>12514</v>
      </c>
    </row>
    <row r="23" spans="1:3" s="361" customFormat="1" ht="12" customHeight="1" thickBot="1">
      <c r="A23" s="352" t="s">
        <v>111</v>
      </c>
      <c r="B23" s="7" t="s">
        <v>2</v>
      </c>
      <c r="C23" s="234">
        <v>10814</v>
      </c>
    </row>
    <row r="24" spans="1:3" s="361" customFormat="1" ht="12" customHeight="1" thickBot="1">
      <c r="A24" s="148" t="s">
        <v>19</v>
      </c>
      <c r="B24" s="118" t="s">
        <v>161</v>
      </c>
      <c r="C24" s="263"/>
    </row>
    <row r="25" spans="1:3" s="361" customFormat="1" ht="12" customHeight="1" thickBot="1">
      <c r="A25" s="148" t="s">
        <v>20</v>
      </c>
      <c r="B25" s="118" t="s">
        <v>431</v>
      </c>
      <c r="C25" s="236">
        <f>+C26+C27</f>
        <v>0</v>
      </c>
    </row>
    <row r="26" spans="1:3" s="361" customFormat="1" ht="12" customHeight="1">
      <c r="A26" s="353" t="s">
        <v>244</v>
      </c>
      <c r="B26" s="354" t="s">
        <v>429</v>
      </c>
      <c r="C26" s="74"/>
    </row>
    <row r="27" spans="1:3" s="361" customFormat="1" ht="12" customHeight="1">
      <c r="A27" s="353" t="s">
        <v>247</v>
      </c>
      <c r="B27" s="355" t="s">
        <v>432</v>
      </c>
      <c r="C27" s="237"/>
    </row>
    <row r="28" spans="1:3" s="361" customFormat="1" ht="12" customHeight="1" thickBot="1">
      <c r="A28" s="352" t="s">
        <v>248</v>
      </c>
      <c r="B28" s="356" t="s">
        <v>433</v>
      </c>
      <c r="C28" s="77"/>
    </row>
    <row r="29" spans="1:3" s="361" customFormat="1" ht="12" customHeight="1" thickBot="1">
      <c r="A29" s="148" t="s">
        <v>21</v>
      </c>
      <c r="B29" s="118" t="s">
        <v>434</v>
      </c>
      <c r="C29" s="236">
        <f>+C30+C31+C32</f>
        <v>0</v>
      </c>
    </row>
    <row r="30" spans="1:3" s="361" customFormat="1" ht="12" customHeight="1">
      <c r="A30" s="353" t="s">
        <v>95</v>
      </c>
      <c r="B30" s="354" t="s">
        <v>273</v>
      </c>
      <c r="C30" s="74"/>
    </row>
    <row r="31" spans="1:3" s="361" customFormat="1" ht="12" customHeight="1">
      <c r="A31" s="353" t="s">
        <v>96</v>
      </c>
      <c r="B31" s="355" t="s">
        <v>274</v>
      </c>
      <c r="C31" s="237"/>
    </row>
    <row r="32" spans="1:3" s="361" customFormat="1" ht="12" customHeight="1" thickBot="1">
      <c r="A32" s="352" t="s">
        <v>97</v>
      </c>
      <c r="B32" s="121" t="s">
        <v>275</v>
      </c>
      <c r="C32" s="77"/>
    </row>
    <row r="33" spans="1:3" s="293" customFormat="1" ht="12" customHeight="1" thickBot="1">
      <c r="A33" s="148" t="s">
        <v>22</v>
      </c>
      <c r="B33" s="118" t="s">
        <v>388</v>
      </c>
      <c r="C33" s="263">
        <f>520+50</f>
        <v>570</v>
      </c>
    </row>
    <row r="34" spans="1:3" s="293" customFormat="1" ht="12" customHeight="1" thickBot="1">
      <c r="A34" s="148" t="s">
        <v>23</v>
      </c>
      <c r="B34" s="118" t="s">
        <v>435</v>
      </c>
      <c r="C34" s="284"/>
    </row>
    <row r="35" spans="1:3" s="293" customFormat="1" ht="12" customHeight="1" thickBot="1">
      <c r="A35" s="145" t="s">
        <v>24</v>
      </c>
      <c r="B35" s="118" t="s">
        <v>436</v>
      </c>
      <c r="C35" s="285">
        <f>+C8+C19+C24+C25+C29+C33+C34</f>
        <v>18320</v>
      </c>
    </row>
    <row r="36" spans="1:3" s="293" customFormat="1" ht="12" customHeight="1" thickBot="1">
      <c r="A36" s="182" t="s">
        <v>25</v>
      </c>
      <c r="B36" s="118" t="s">
        <v>437</v>
      </c>
      <c r="C36" s="285">
        <f>+C37+C38+C39</f>
        <v>10599</v>
      </c>
    </row>
    <row r="37" spans="1:3" s="293" customFormat="1" ht="12" customHeight="1">
      <c r="A37" s="353" t="s">
        <v>438</v>
      </c>
      <c r="B37" s="354" t="s">
        <v>208</v>
      </c>
      <c r="C37" s="74">
        <v>10599</v>
      </c>
    </row>
    <row r="38" spans="1:3" s="293" customFormat="1" ht="12" customHeight="1">
      <c r="A38" s="353" t="s">
        <v>439</v>
      </c>
      <c r="B38" s="355" t="s">
        <v>3</v>
      </c>
      <c r="C38" s="237"/>
    </row>
    <row r="39" spans="1:3" s="361" customFormat="1" ht="12" customHeight="1" thickBot="1">
      <c r="A39" s="352" t="s">
        <v>440</v>
      </c>
      <c r="B39" s="121" t="s">
        <v>441</v>
      </c>
      <c r="C39" s="77"/>
    </row>
    <row r="40" spans="1:3" s="361" customFormat="1" ht="15" customHeight="1" thickBot="1">
      <c r="A40" s="182" t="s">
        <v>26</v>
      </c>
      <c r="B40" s="183" t="s">
        <v>442</v>
      </c>
      <c r="C40" s="288">
        <f>+C35+C36</f>
        <v>28919</v>
      </c>
    </row>
    <row r="41" spans="1:3" s="361" customFormat="1" ht="15" customHeight="1">
      <c r="A41" s="184"/>
      <c r="B41" s="185"/>
      <c r="C41" s="286"/>
    </row>
    <row r="42" spans="1:3" ht="13.5" thickBot="1">
      <c r="A42" s="186"/>
      <c r="B42" s="187"/>
      <c r="C42" s="287"/>
    </row>
    <row r="43" spans="1:3" s="360" customFormat="1" ht="16.5" customHeight="1" thickBot="1">
      <c r="A43" s="188"/>
      <c r="B43" s="189" t="s">
        <v>59</v>
      </c>
      <c r="C43" s="288"/>
    </row>
    <row r="44" spans="1:3" s="362" customFormat="1" ht="12" customHeight="1" thickBot="1">
      <c r="A44" s="148" t="s">
        <v>17</v>
      </c>
      <c r="B44" s="118" t="s">
        <v>443</v>
      </c>
      <c r="C44" s="236">
        <f>SUM(C45:C49)</f>
        <v>19589</v>
      </c>
    </row>
    <row r="45" spans="1:3" ht="12" customHeight="1">
      <c r="A45" s="352" t="s">
        <v>102</v>
      </c>
      <c r="B45" s="8" t="s">
        <v>48</v>
      </c>
      <c r="C45" s="74">
        <v>4290</v>
      </c>
    </row>
    <row r="46" spans="1:3" ht="12" customHeight="1">
      <c r="A46" s="352" t="s">
        <v>103</v>
      </c>
      <c r="B46" s="7" t="s">
        <v>170</v>
      </c>
      <c r="C46" s="76">
        <v>1077</v>
      </c>
    </row>
    <row r="47" spans="1:3" ht="12" customHeight="1">
      <c r="A47" s="352" t="s">
        <v>104</v>
      </c>
      <c r="B47" s="7" t="s">
        <v>139</v>
      </c>
      <c r="C47" s="791">
        <f>10896+50+1117+1905+254</f>
        <v>14222</v>
      </c>
    </row>
    <row r="48" spans="1:3" ht="12" customHeight="1">
      <c r="A48" s="352" t="s">
        <v>105</v>
      </c>
      <c r="B48" s="7" t="s">
        <v>171</v>
      </c>
      <c r="C48" s="76"/>
    </row>
    <row r="49" spans="1:3" ht="12" customHeight="1" thickBot="1">
      <c r="A49" s="352" t="s">
        <v>146</v>
      </c>
      <c r="B49" s="7" t="s">
        <v>172</v>
      </c>
      <c r="C49" s="76"/>
    </row>
    <row r="50" spans="1:3" ht="12" customHeight="1" thickBot="1">
      <c r="A50" s="148" t="s">
        <v>18</v>
      </c>
      <c r="B50" s="118" t="s">
        <v>444</v>
      </c>
      <c r="C50" s="236">
        <f>SUM(C51:C53)</f>
        <v>6422</v>
      </c>
    </row>
    <row r="51" spans="1:3" s="362" customFormat="1" ht="12" customHeight="1">
      <c r="A51" s="352" t="s">
        <v>108</v>
      </c>
      <c r="B51" s="8" t="s">
        <v>198</v>
      </c>
      <c r="C51" s="74">
        <v>6422</v>
      </c>
    </row>
    <row r="52" spans="1:3" ht="12" customHeight="1">
      <c r="A52" s="352" t="s">
        <v>109</v>
      </c>
      <c r="B52" s="7" t="s">
        <v>174</v>
      </c>
      <c r="C52" s="76"/>
    </row>
    <row r="53" spans="1:3" ht="12" customHeight="1">
      <c r="A53" s="352" t="s">
        <v>110</v>
      </c>
      <c r="B53" s="7" t="s">
        <v>60</v>
      </c>
      <c r="C53" s="76"/>
    </row>
    <row r="54" spans="1:3" ht="12" customHeight="1" thickBot="1">
      <c r="A54" s="352" t="s">
        <v>111</v>
      </c>
      <c r="B54" s="7" t="s">
        <v>4</v>
      </c>
      <c r="C54" s="76"/>
    </row>
    <row r="55" spans="1:3" ht="15" customHeight="1" thickBot="1">
      <c r="A55" s="148" t="s">
        <v>19</v>
      </c>
      <c r="B55" s="190" t="s">
        <v>445</v>
      </c>
      <c r="C55" s="289">
        <f>+C44+C50</f>
        <v>26011</v>
      </c>
    </row>
    <row r="56" ht="13.5" thickBot="1">
      <c r="C56" s="290"/>
    </row>
    <row r="57" spans="1:3" ht="15" customHeight="1" thickBot="1">
      <c r="A57" s="193" t="s">
        <v>190</v>
      </c>
      <c r="B57" s="194"/>
      <c r="C57" s="116">
        <v>0</v>
      </c>
    </row>
    <row r="58" spans="1:3" ht="14.25" customHeight="1" thickBot="1">
      <c r="A58" s="193" t="s">
        <v>191</v>
      </c>
      <c r="B58" s="194"/>
      <c r="C58" s="116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E7" sqref="E7"/>
    </sheetView>
  </sheetViews>
  <sheetFormatPr defaultColWidth="9.00390625" defaultRowHeight="12.75"/>
  <cols>
    <col min="1" max="1" width="13.875" style="191" customWidth="1"/>
    <col min="2" max="2" width="79.125" style="192" customWidth="1"/>
    <col min="3" max="3" width="25.00390625" style="192" customWidth="1"/>
    <col min="4" max="16384" width="9.375" style="192" customWidth="1"/>
  </cols>
  <sheetData>
    <row r="1" spans="1:3" s="171" customFormat="1" ht="21" customHeight="1" thickBot="1">
      <c r="A1" s="170"/>
      <c r="B1" s="172"/>
      <c r="C1" s="357" t="s">
        <v>732</v>
      </c>
    </row>
    <row r="2" spans="1:3" s="358" customFormat="1" ht="25.5" customHeight="1">
      <c r="A2" s="309" t="s">
        <v>188</v>
      </c>
      <c r="B2" s="276" t="s">
        <v>503</v>
      </c>
      <c r="C2" s="291" t="s">
        <v>504</v>
      </c>
    </row>
    <row r="3" spans="1:3" s="358" customFormat="1" ht="24.75" thickBot="1">
      <c r="A3" s="350" t="s">
        <v>187</v>
      </c>
      <c r="B3" s="277" t="s">
        <v>424</v>
      </c>
      <c r="C3" s="292" t="s">
        <v>53</v>
      </c>
    </row>
    <row r="4" spans="1:3" s="359" customFormat="1" ht="15.75" customHeight="1" thickBot="1">
      <c r="A4" s="174"/>
      <c r="B4" s="174"/>
      <c r="C4" s="175" t="s">
        <v>54</v>
      </c>
    </row>
    <row r="5" spans="1:3" ht="13.5" thickBot="1">
      <c r="A5" s="310" t="s">
        <v>189</v>
      </c>
      <c r="B5" s="176" t="s">
        <v>55</v>
      </c>
      <c r="C5" s="177" t="s">
        <v>56</v>
      </c>
    </row>
    <row r="6" spans="1:3" s="360" customFormat="1" ht="12.75" customHeight="1" thickBot="1">
      <c r="A6" s="145">
        <v>1</v>
      </c>
      <c r="B6" s="146">
        <v>2</v>
      </c>
      <c r="C6" s="147">
        <v>3</v>
      </c>
    </row>
    <row r="7" spans="1:3" s="360" customFormat="1" ht="15.75" customHeight="1" thickBot="1">
      <c r="A7" s="178"/>
      <c r="B7" s="179" t="s">
        <v>57</v>
      </c>
      <c r="C7" s="180"/>
    </row>
    <row r="8" spans="1:3" s="293" customFormat="1" ht="12" customHeight="1" thickBot="1">
      <c r="A8" s="145" t="s">
        <v>17</v>
      </c>
      <c r="B8" s="181" t="s">
        <v>425</v>
      </c>
      <c r="C8" s="236">
        <f>SUM(C9:C18)</f>
        <v>140171</v>
      </c>
    </row>
    <row r="9" spans="1:3" s="293" customFormat="1" ht="12" customHeight="1">
      <c r="A9" s="351" t="s">
        <v>102</v>
      </c>
      <c r="B9" s="9" t="s">
        <v>259</v>
      </c>
      <c r="C9" s="282">
        <v>13306</v>
      </c>
    </row>
    <row r="10" spans="1:3" s="293" customFormat="1" ht="12" customHeight="1">
      <c r="A10" s="352" t="s">
        <v>103</v>
      </c>
      <c r="B10" s="7" t="s">
        <v>260</v>
      </c>
      <c r="C10" s="234">
        <f>SUM(16480+3330+1110+240)</f>
        <v>21160</v>
      </c>
    </row>
    <row r="11" spans="1:3" s="293" customFormat="1" ht="12" customHeight="1">
      <c r="A11" s="352" t="s">
        <v>104</v>
      </c>
      <c r="B11" s="7" t="s">
        <v>261</v>
      </c>
      <c r="C11" s="234">
        <v>54586</v>
      </c>
    </row>
    <row r="12" spans="1:3" s="293" customFormat="1" ht="12" customHeight="1">
      <c r="A12" s="352" t="s">
        <v>105</v>
      </c>
      <c r="B12" s="7" t="s">
        <v>262</v>
      </c>
      <c r="C12" s="234"/>
    </row>
    <row r="13" spans="1:3" s="293" customFormat="1" ht="12" customHeight="1">
      <c r="A13" s="352" t="s">
        <v>146</v>
      </c>
      <c r="B13" s="7" t="s">
        <v>263</v>
      </c>
      <c r="C13" s="234">
        <v>17444</v>
      </c>
    </row>
    <row r="14" spans="1:3" s="293" customFormat="1" ht="12" customHeight="1">
      <c r="A14" s="352" t="s">
        <v>106</v>
      </c>
      <c r="B14" s="7" t="s">
        <v>426</v>
      </c>
      <c r="C14" s="234">
        <v>19072</v>
      </c>
    </row>
    <row r="15" spans="1:3" s="293" customFormat="1" ht="12" customHeight="1">
      <c r="A15" s="352" t="s">
        <v>107</v>
      </c>
      <c r="B15" s="6" t="s">
        <v>427</v>
      </c>
      <c r="C15" s="234">
        <v>13284</v>
      </c>
    </row>
    <row r="16" spans="1:3" s="293" customFormat="1" ht="12" customHeight="1">
      <c r="A16" s="352" t="s">
        <v>117</v>
      </c>
      <c r="B16" s="7" t="s">
        <v>266</v>
      </c>
      <c r="C16" s="283">
        <v>40</v>
      </c>
    </row>
    <row r="17" spans="1:3" s="361" customFormat="1" ht="12" customHeight="1">
      <c r="A17" s="352" t="s">
        <v>118</v>
      </c>
      <c r="B17" s="7" t="s">
        <v>267</v>
      </c>
      <c r="C17" s="234"/>
    </row>
    <row r="18" spans="1:3" s="361" customFormat="1" ht="12" customHeight="1" thickBot="1">
      <c r="A18" s="352" t="s">
        <v>119</v>
      </c>
      <c r="B18" s="6" t="s">
        <v>268</v>
      </c>
      <c r="C18" s="235">
        <f>280+999</f>
        <v>1279</v>
      </c>
    </row>
    <row r="19" spans="1:3" s="293" customFormat="1" ht="12" customHeight="1" thickBot="1">
      <c r="A19" s="145" t="s">
        <v>18</v>
      </c>
      <c r="B19" s="181" t="s">
        <v>428</v>
      </c>
      <c r="C19" s="236">
        <f>SUM(C20:C22)</f>
        <v>5170</v>
      </c>
    </row>
    <row r="20" spans="1:3" s="361" customFormat="1" ht="12" customHeight="1">
      <c r="A20" s="352" t="s">
        <v>108</v>
      </c>
      <c r="B20" s="8" t="s">
        <v>234</v>
      </c>
      <c r="C20" s="234"/>
    </row>
    <row r="21" spans="1:3" s="361" customFormat="1" ht="12" customHeight="1">
      <c r="A21" s="352" t="s">
        <v>109</v>
      </c>
      <c r="B21" s="7" t="s">
        <v>429</v>
      </c>
      <c r="C21" s="234"/>
    </row>
    <row r="22" spans="1:3" s="361" customFormat="1" ht="12" customHeight="1">
      <c r="A22" s="352" t="s">
        <v>110</v>
      </c>
      <c r="B22" s="7" t="s">
        <v>430</v>
      </c>
      <c r="C22" s="234">
        <v>5170</v>
      </c>
    </row>
    <row r="23" spans="1:3" s="361" customFormat="1" ht="12" customHeight="1" thickBot="1">
      <c r="A23" s="352" t="s">
        <v>111</v>
      </c>
      <c r="B23" s="7" t="s">
        <v>2</v>
      </c>
      <c r="C23" s="234">
        <v>3133</v>
      </c>
    </row>
    <row r="24" spans="1:3" s="361" customFormat="1" ht="12" customHeight="1" thickBot="1">
      <c r="A24" s="148" t="s">
        <v>19</v>
      </c>
      <c r="B24" s="118" t="s">
        <v>161</v>
      </c>
      <c r="C24" s="263"/>
    </row>
    <row r="25" spans="1:3" s="361" customFormat="1" ht="12" customHeight="1" thickBot="1">
      <c r="A25" s="148" t="s">
        <v>20</v>
      </c>
      <c r="B25" s="118" t="s">
        <v>431</v>
      </c>
      <c r="C25" s="236">
        <f>+C26+C27</f>
        <v>0</v>
      </c>
    </row>
    <row r="26" spans="1:3" s="361" customFormat="1" ht="12" customHeight="1">
      <c r="A26" s="353" t="s">
        <v>244</v>
      </c>
      <c r="B26" s="354" t="s">
        <v>429</v>
      </c>
      <c r="C26" s="74"/>
    </row>
    <row r="27" spans="1:3" s="361" customFormat="1" ht="12" customHeight="1">
      <c r="A27" s="353" t="s">
        <v>247</v>
      </c>
      <c r="B27" s="355" t="s">
        <v>432</v>
      </c>
      <c r="C27" s="237"/>
    </row>
    <row r="28" spans="1:3" s="361" customFormat="1" ht="12" customHeight="1" thickBot="1">
      <c r="A28" s="352" t="s">
        <v>248</v>
      </c>
      <c r="B28" s="356" t="s">
        <v>433</v>
      </c>
      <c r="C28" s="77"/>
    </row>
    <row r="29" spans="1:3" s="361" customFormat="1" ht="12" customHeight="1" thickBot="1">
      <c r="A29" s="148" t="s">
        <v>21</v>
      </c>
      <c r="B29" s="118" t="s">
        <v>434</v>
      </c>
      <c r="C29" s="236">
        <f>+C30+C31+C32</f>
        <v>0</v>
      </c>
    </row>
    <row r="30" spans="1:3" s="361" customFormat="1" ht="12" customHeight="1">
      <c r="A30" s="353" t="s">
        <v>95</v>
      </c>
      <c r="B30" s="354" t="s">
        <v>273</v>
      </c>
      <c r="C30" s="74"/>
    </row>
    <row r="31" spans="1:3" s="361" customFormat="1" ht="12" customHeight="1">
      <c r="A31" s="353" t="s">
        <v>96</v>
      </c>
      <c r="B31" s="355" t="s">
        <v>274</v>
      </c>
      <c r="C31" s="237"/>
    </row>
    <row r="32" spans="1:3" s="361" customFormat="1" ht="12" customHeight="1" thickBot="1">
      <c r="A32" s="352" t="s">
        <v>97</v>
      </c>
      <c r="B32" s="121" t="s">
        <v>275</v>
      </c>
      <c r="C32" s="77"/>
    </row>
    <row r="33" spans="1:3" s="293" customFormat="1" ht="12" customHeight="1" thickBot="1">
      <c r="A33" s="148" t="s">
        <v>22</v>
      </c>
      <c r="B33" s="118" t="s">
        <v>388</v>
      </c>
      <c r="C33" s="263"/>
    </row>
    <row r="34" spans="1:3" s="293" customFormat="1" ht="12" customHeight="1" thickBot="1">
      <c r="A34" s="148" t="s">
        <v>23</v>
      </c>
      <c r="B34" s="118" t="s">
        <v>435</v>
      </c>
      <c r="C34" s="284"/>
    </row>
    <row r="35" spans="1:3" s="293" customFormat="1" ht="12" customHeight="1" thickBot="1">
      <c r="A35" s="145" t="s">
        <v>24</v>
      </c>
      <c r="B35" s="118" t="s">
        <v>436</v>
      </c>
      <c r="C35" s="285">
        <f>+C8+C19+C24+C25+C29+C33+C34</f>
        <v>145341</v>
      </c>
    </row>
    <row r="36" spans="1:3" s="293" customFormat="1" ht="12" customHeight="1" thickBot="1">
      <c r="A36" s="182" t="s">
        <v>25</v>
      </c>
      <c r="B36" s="118" t="s">
        <v>437</v>
      </c>
      <c r="C36" s="285">
        <f>+C37+C38+C39</f>
        <v>3318</v>
      </c>
    </row>
    <row r="37" spans="1:3" s="293" customFormat="1" ht="12" customHeight="1">
      <c r="A37" s="353" t="s">
        <v>438</v>
      </c>
      <c r="B37" s="354" t="s">
        <v>208</v>
      </c>
      <c r="C37" s="74">
        <v>3318</v>
      </c>
    </row>
    <row r="38" spans="1:3" s="293" customFormat="1" ht="12" customHeight="1">
      <c r="A38" s="353" t="s">
        <v>439</v>
      </c>
      <c r="B38" s="355" t="s">
        <v>3</v>
      </c>
      <c r="C38" s="237"/>
    </row>
    <row r="39" spans="1:3" s="361" customFormat="1" ht="12" customHeight="1" thickBot="1">
      <c r="A39" s="352" t="s">
        <v>440</v>
      </c>
      <c r="B39" s="121" t="s">
        <v>441</v>
      </c>
      <c r="C39" s="77"/>
    </row>
    <row r="40" spans="1:3" s="361" customFormat="1" ht="15" customHeight="1" thickBot="1">
      <c r="A40" s="182" t="s">
        <v>26</v>
      </c>
      <c r="B40" s="183" t="s">
        <v>442</v>
      </c>
      <c r="C40" s="288">
        <f>+C35+C36</f>
        <v>148659</v>
      </c>
    </row>
    <row r="41" spans="1:3" s="361" customFormat="1" ht="15" customHeight="1">
      <c r="A41" s="184"/>
      <c r="B41" s="185"/>
      <c r="C41" s="286"/>
    </row>
    <row r="42" spans="1:3" ht="13.5" thickBot="1">
      <c r="A42" s="186"/>
      <c r="B42" s="187"/>
      <c r="C42" s="287"/>
    </row>
    <row r="43" spans="1:3" s="360" customFormat="1" ht="16.5" customHeight="1" thickBot="1">
      <c r="A43" s="188"/>
      <c r="B43" s="189" t="s">
        <v>59</v>
      </c>
      <c r="C43" s="288"/>
    </row>
    <row r="44" spans="1:3" s="362" customFormat="1" ht="12" customHeight="1" thickBot="1">
      <c r="A44" s="148" t="s">
        <v>17</v>
      </c>
      <c r="B44" s="118" t="s">
        <v>443</v>
      </c>
      <c r="C44" s="236">
        <f>SUM(C45:C49)</f>
        <v>321187</v>
      </c>
    </row>
    <row r="45" spans="1:3" ht="12" customHeight="1">
      <c r="A45" s="352" t="s">
        <v>102</v>
      </c>
      <c r="B45" s="8" t="s">
        <v>48</v>
      </c>
      <c r="C45" s="74">
        <f>SUM(53171+1986+236+230)</f>
        <v>55623</v>
      </c>
    </row>
    <row r="46" spans="1:3" ht="12" customHeight="1">
      <c r="A46" s="352" t="s">
        <v>103</v>
      </c>
      <c r="B46" s="7" t="s">
        <v>170</v>
      </c>
      <c r="C46" s="76">
        <f>18315-2946+64</f>
        <v>15433</v>
      </c>
    </row>
    <row r="47" spans="1:3" ht="12" customHeight="1">
      <c r="A47" s="352" t="s">
        <v>104</v>
      </c>
      <c r="B47" s="7" t="s">
        <v>139</v>
      </c>
      <c r="C47" s="76">
        <f>SUM(239859+914+1012+1000+2946-230+90+40+4500)</f>
        <v>250131</v>
      </c>
    </row>
    <row r="48" spans="1:3" ht="12" customHeight="1">
      <c r="A48" s="352" t="s">
        <v>105</v>
      </c>
      <c r="B48" s="7" t="s">
        <v>171</v>
      </c>
      <c r="C48" s="76"/>
    </row>
    <row r="49" spans="1:3" ht="12" customHeight="1" thickBot="1">
      <c r="A49" s="352" t="s">
        <v>146</v>
      </c>
      <c r="B49" s="7" t="s">
        <v>172</v>
      </c>
      <c r="C49" s="76"/>
    </row>
    <row r="50" spans="1:3" ht="12" customHeight="1" thickBot="1">
      <c r="A50" s="148" t="s">
        <v>18</v>
      </c>
      <c r="B50" s="118" t="s">
        <v>444</v>
      </c>
      <c r="C50" s="236">
        <f>SUM(C51:C53)</f>
        <v>7976</v>
      </c>
    </row>
    <row r="51" spans="1:3" s="362" customFormat="1" ht="12" customHeight="1">
      <c r="A51" s="352" t="s">
        <v>108</v>
      </c>
      <c r="B51" s="8" t="s">
        <v>198</v>
      </c>
      <c r="C51" s="74">
        <f>4966+470</f>
        <v>5436</v>
      </c>
    </row>
    <row r="52" spans="1:3" ht="12" customHeight="1">
      <c r="A52" s="352" t="s">
        <v>109</v>
      </c>
      <c r="B52" s="7" t="s">
        <v>174</v>
      </c>
      <c r="C52" s="76">
        <v>2540</v>
      </c>
    </row>
    <row r="53" spans="1:3" ht="12" customHeight="1">
      <c r="A53" s="352" t="s">
        <v>110</v>
      </c>
      <c r="B53" s="7" t="s">
        <v>60</v>
      </c>
      <c r="C53" s="76"/>
    </row>
    <row r="54" spans="1:3" ht="12" customHeight="1" thickBot="1">
      <c r="A54" s="352" t="s">
        <v>111</v>
      </c>
      <c r="B54" s="7" t="s">
        <v>4</v>
      </c>
      <c r="C54" s="76"/>
    </row>
    <row r="55" spans="1:3" ht="15" customHeight="1" thickBot="1">
      <c r="A55" s="148" t="s">
        <v>19</v>
      </c>
      <c r="B55" s="190" t="s">
        <v>445</v>
      </c>
      <c r="C55" s="289">
        <f>+C44+C50</f>
        <v>329163</v>
      </c>
    </row>
    <row r="56" ht="13.5" thickBot="1">
      <c r="C56" s="290"/>
    </row>
    <row r="57" spans="1:3" ht="15" customHeight="1" thickBot="1">
      <c r="A57" s="193" t="s">
        <v>190</v>
      </c>
      <c r="B57" s="194"/>
      <c r="C57" s="377">
        <v>35</v>
      </c>
    </row>
    <row r="58" spans="1:3" ht="14.25" customHeight="1" thickBot="1">
      <c r="A58" s="193" t="s">
        <v>191</v>
      </c>
      <c r="B58" s="194"/>
      <c r="C58" s="116">
        <v>13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F3" sqref="F3"/>
    </sheetView>
  </sheetViews>
  <sheetFormatPr defaultColWidth="9.00390625" defaultRowHeight="12.75"/>
  <cols>
    <col min="1" max="1" width="13.875" style="191" customWidth="1"/>
    <col min="2" max="2" width="79.125" style="192" customWidth="1"/>
    <col min="3" max="3" width="25.00390625" style="192" customWidth="1"/>
    <col min="4" max="16384" width="9.375" style="192" customWidth="1"/>
  </cols>
  <sheetData>
    <row r="1" spans="1:3" s="171" customFormat="1" ht="21" customHeight="1" thickBot="1">
      <c r="A1" s="170"/>
      <c r="B1" s="172"/>
      <c r="C1" s="357" t="s">
        <v>733</v>
      </c>
    </row>
    <row r="2" spans="1:3" s="358" customFormat="1" ht="25.5" customHeight="1">
      <c r="A2" s="309" t="s">
        <v>188</v>
      </c>
      <c r="B2" s="276" t="s">
        <v>505</v>
      </c>
      <c r="C2" s="291" t="s">
        <v>64</v>
      </c>
    </row>
    <row r="3" spans="1:3" s="358" customFormat="1" ht="24.75" thickBot="1">
      <c r="A3" s="350" t="s">
        <v>187</v>
      </c>
      <c r="B3" s="277" t="s">
        <v>448</v>
      </c>
      <c r="C3" s="292" t="s">
        <v>63</v>
      </c>
    </row>
    <row r="4" spans="1:3" s="359" customFormat="1" ht="15.75" customHeight="1" thickBot="1">
      <c r="A4" s="174"/>
      <c r="B4" s="174"/>
      <c r="C4" s="175" t="s">
        <v>54</v>
      </c>
    </row>
    <row r="5" spans="1:3" ht="13.5" thickBot="1">
      <c r="A5" s="310" t="s">
        <v>189</v>
      </c>
      <c r="B5" s="176" t="s">
        <v>55</v>
      </c>
      <c r="C5" s="177" t="s">
        <v>56</v>
      </c>
    </row>
    <row r="6" spans="1:3" s="360" customFormat="1" ht="12.75" customHeight="1" thickBot="1">
      <c r="A6" s="145">
        <v>1</v>
      </c>
      <c r="B6" s="146">
        <v>2</v>
      </c>
      <c r="C6" s="147">
        <v>3</v>
      </c>
    </row>
    <row r="7" spans="1:3" s="360" customFormat="1" ht="15.75" customHeight="1" thickBot="1">
      <c r="A7" s="178"/>
      <c r="B7" s="179" t="s">
        <v>57</v>
      </c>
      <c r="C7" s="180"/>
    </row>
    <row r="8" spans="1:3" s="293" customFormat="1" ht="12" customHeight="1" thickBot="1">
      <c r="A8" s="145" t="s">
        <v>17</v>
      </c>
      <c r="B8" s="181" t="s">
        <v>425</v>
      </c>
      <c r="C8" s="236">
        <f>SUM(C9:C18)</f>
        <v>111832</v>
      </c>
    </row>
    <row r="9" spans="1:3" s="293" customFormat="1" ht="12" customHeight="1">
      <c r="A9" s="351" t="s">
        <v>102</v>
      </c>
      <c r="B9" s="9" t="s">
        <v>259</v>
      </c>
      <c r="C9" s="282"/>
    </row>
    <row r="10" spans="1:3" s="293" customFormat="1" ht="12" customHeight="1">
      <c r="A10" s="352" t="s">
        <v>103</v>
      </c>
      <c r="B10" s="7" t="s">
        <v>260</v>
      </c>
      <c r="C10" s="234">
        <f>SUM(2220+3330+1110+240)</f>
        <v>6900</v>
      </c>
    </row>
    <row r="11" spans="1:3" s="293" customFormat="1" ht="12" customHeight="1">
      <c r="A11" s="352" t="s">
        <v>104</v>
      </c>
      <c r="B11" s="7" t="s">
        <v>261</v>
      </c>
      <c r="C11" s="234">
        <v>54380</v>
      </c>
    </row>
    <row r="12" spans="1:3" s="293" customFormat="1" ht="12" customHeight="1">
      <c r="A12" s="352" t="s">
        <v>105</v>
      </c>
      <c r="B12" s="7" t="s">
        <v>262</v>
      </c>
      <c r="C12" s="234"/>
    </row>
    <row r="13" spans="1:3" s="293" customFormat="1" ht="12" customHeight="1">
      <c r="A13" s="352" t="s">
        <v>146</v>
      </c>
      <c r="B13" s="7" t="s">
        <v>263</v>
      </c>
      <c r="C13" s="234">
        <v>17444</v>
      </c>
    </row>
    <row r="14" spans="1:3" s="293" customFormat="1" ht="12" customHeight="1">
      <c r="A14" s="352" t="s">
        <v>106</v>
      </c>
      <c r="B14" s="7" t="s">
        <v>426</v>
      </c>
      <c r="C14" s="234">
        <v>19016</v>
      </c>
    </row>
    <row r="15" spans="1:3" s="293" customFormat="1" ht="12" customHeight="1">
      <c r="A15" s="352" t="s">
        <v>107</v>
      </c>
      <c r="B15" s="6" t="s">
        <v>427</v>
      </c>
      <c r="C15" s="234">
        <v>13284</v>
      </c>
    </row>
    <row r="16" spans="1:3" s="293" customFormat="1" ht="12" customHeight="1">
      <c r="A16" s="352" t="s">
        <v>117</v>
      </c>
      <c r="B16" s="7" t="s">
        <v>266</v>
      </c>
      <c r="C16" s="283">
        <v>40</v>
      </c>
    </row>
    <row r="17" spans="1:3" s="361" customFormat="1" ht="12" customHeight="1">
      <c r="A17" s="352" t="s">
        <v>118</v>
      </c>
      <c r="B17" s="7" t="s">
        <v>267</v>
      </c>
      <c r="C17" s="234"/>
    </row>
    <row r="18" spans="1:3" s="361" customFormat="1" ht="12" customHeight="1" thickBot="1">
      <c r="A18" s="352" t="s">
        <v>119</v>
      </c>
      <c r="B18" s="6" t="s">
        <v>268</v>
      </c>
      <c r="C18" s="235">
        <v>768</v>
      </c>
    </row>
    <row r="19" spans="1:3" s="293" customFormat="1" ht="12" customHeight="1" thickBot="1">
      <c r="A19" s="145" t="s">
        <v>18</v>
      </c>
      <c r="B19" s="181" t="s">
        <v>428</v>
      </c>
      <c r="C19" s="236">
        <f>SUM(C20:C22)</f>
        <v>2037</v>
      </c>
    </row>
    <row r="20" spans="1:3" s="361" customFormat="1" ht="12" customHeight="1">
      <c r="A20" s="352" t="s">
        <v>108</v>
      </c>
      <c r="B20" s="8" t="s">
        <v>234</v>
      </c>
      <c r="C20" s="234"/>
    </row>
    <row r="21" spans="1:3" s="361" customFormat="1" ht="12" customHeight="1">
      <c r="A21" s="352" t="s">
        <v>109</v>
      </c>
      <c r="B21" s="7" t="s">
        <v>429</v>
      </c>
      <c r="C21" s="234"/>
    </row>
    <row r="22" spans="1:3" s="361" customFormat="1" ht="12" customHeight="1">
      <c r="A22" s="352" t="s">
        <v>110</v>
      </c>
      <c r="B22" s="7" t="s">
        <v>430</v>
      </c>
      <c r="C22" s="234">
        <v>2037</v>
      </c>
    </row>
    <row r="23" spans="1:3" s="361" customFormat="1" ht="12" customHeight="1" thickBot="1">
      <c r="A23" s="352" t="s">
        <v>111</v>
      </c>
      <c r="B23" s="7" t="s">
        <v>2</v>
      </c>
      <c r="C23" s="234"/>
    </row>
    <row r="24" spans="1:3" s="361" customFormat="1" ht="12" customHeight="1" thickBot="1">
      <c r="A24" s="148" t="s">
        <v>19</v>
      </c>
      <c r="B24" s="118" t="s">
        <v>161</v>
      </c>
      <c r="C24" s="263"/>
    </row>
    <row r="25" spans="1:3" s="361" customFormat="1" ht="12" customHeight="1" thickBot="1">
      <c r="A25" s="148" t="s">
        <v>20</v>
      </c>
      <c r="B25" s="118" t="s">
        <v>431</v>
      </c>
      <c r="C25" s="236">
        <f>+C26+C27</f>
        <v>0</v>
      </c>
    </row>
    <row r="26" spans="1:3" s="361" customFormat="1" ht="12" customHeight="1">
      <c r="A26" s="353" t="s">
        <v>244</v>
      </c>
      <c r="B26" s="354" t="s">
        <v>429</v>
      </c>
      <c r="C26" s="74"/>
    </row>
    <row r="27" spans="1:3" s="361" customFormat="1" ht="12" customHeight="1">
      <c r="A27" s="353" t="s">
        <v>247</v>
      </c>
      <c r="B27" s="355" t="s">
        <v>432</v>
      </c>
      <c r="C27" s="237"/>
    </row>
    <row r="28" spans="1:3" s="361" customFormat="1" ht="12" customHeight="1" thickBot="1">
      <c r="A28" s="352" t="s">
        <v>248</v>
      </c>
      <c r="B28" s="356" t="s">
        <v>433</v>
      </c>
      <c r="C28" s="77"/>
    </row>
    <row r="29" spans="1:3" s="361" customFormat="1" ht="12" customHeight="1" thickBot="1">
      <c r="A29" s="148" t="s">
        <v>21</v>
      </c>
      <c r="B29" s="118" t="s">
        <v>434</v>
      </c>
      <c r="C29" s="236">
        <f>+C30+C31+C32</f>
        <v>0</v>
      </c>
    </row>
    <row r="30" spans="1:3" s="361" customFormat="1" ht="12" customHeight="1">
      <c r="A30" s="353" t="s">
        <v>95</v>
      </c>
      <c r="B30" s="354" t="s">
        <v>273</v>
      </c>
      <c r="C30" s="74"/>
    </row>
    <row r="31" spans="1:3" s="361" customFormat="1" ht="12" customHeight="1">
      <c r="A31" s="353" t="s">
        <v>96</v>
      </c>
      <c r="B31" s="355" t="s">
        <v>274</v>
      </c>
      <c r="C31" s="237"/>
    </row>
    <row r="32" spans="1:3" s="361" customFormat="1" ht="12" customHeight="1" thickBot="1">
      <c r="A32" s="352" t="s">
        <v>97</v>
      </c>
      <c r="B32" s="121" t="s">
        <v>275</v>
      </c>
      <c r="C32" s="77"/>
    </row>
    <row r="33" spans="1:3" s="293" customFormat="1" ht="12" customHeight="1" thickBot="1">
      <c r="A33" s="148" t="s">
        <v>22</v>
      </c>
      <c r="B33" s="118" t="s">
        <v>388</v>
      </c>
      <c r="C33" s="263"/>
    </row>
    <row r="34" spans="1:3" s="293" customFormat="1" ht="12" customHeight="1" thickBot="1">
      <c r="A34" s="148" t="s">
        <v>23</v>
      </c>
      <c r="B34" s="118" t="s">
        <v>435</v>
      </c>
      <c r="C34" s="284"/>
    </row>
    <row r="35" spans="1:3" s="293" customFormat="1" ht="12" customHeight="1" thickBot="1">
      <c r="A35" s="145" t="s">
        <v>24</v>
      </c>
      <c r="B35" s="118" t="s">
        <v>436</v>
      </c>
      <c r="C35" s="285">
        <f>+C8+C19+C24+C25+C29+C33+C34</f>
        <v>113869</v>
      </c>
    </row>
    <row r="36" spans="1:3" s="293" customFormat="1" ht="12" customHeight="1" thickBot="1">
      <c r="A36" s="182" t="s">
        <v>25</v>
      </c>
      <c r="B36" s="118" t="s">
        <v>437</v>
      </c>
      <c r="C36" s="285">
        <f>+C37+C38+C39</f>
        <v>3318</v>
      </c>
    </row>
    <row r="37" spans="1:3" s="293" customFormat="1" ht="12" customHeight="1">
      <c r="A37" s="353" t="s">
        <v>438</v>
      </c>
      <c r="B37" s="354" t="s">
        <v>208</v>
      </c>
      <c r="C37" s="74">
        <v>3318</v>
      </c>
    </row>
    <row r="38" spans="1:3" s="293" customFormat="1" ht="12" customHeight="1">
      <c r="A38" s="353" t="s">
        <v>439</v>
      </c>
      <c r="B38" s="355" t="s">
        <v>3</v>
      </c>
      <c r="C38" s="237"/>
    </row>
    <row r="39" spans="1:3" s="361" customFormat="1" ht="12" customHeight="1" thickBot="1">
      <c r="A39" s="352" t="s">
        <v>440</v>
      </c>
      <c r="B39" s="121" t="s">
        <v>441</v>
      </c>
      <c r="C39" s="77"/>
    </row>
    <row r="40" spans="1:3" s="361" customFormat="1" ht="15" customHeight="1" thickBot="1">
      <c r="A40" s="182" t="s">
        <v>26</v>
      </c>
      <c r="B40" s="183" t="s">
        <v>442</v>
      </c>
      <c r="C40" s="288">
        <f>+C35+C36</f>
        <v>117187</v>
      </c>
    </row>
    <row r="41" spans="1:3" s="361" customFormat="1" ht="15" customHeight="1">
      <c r="A41" s="184"/>
      <c r="B41" s="185"/>
      <c r="C41" s="286"/>
    </row>
    <row r="42" spans="1:3" ht="13.5" thickBot="1">
      <c r="A42" s="186"/>
      <c r="B42" s="187"/>
      <c r="C42" s="287"/>
    </row>
    <row r="43" spans="1:3" s="360" customFormat="1" ht="16.5" customHeight="1" thickBot="1">
      <c r="A43" s="188"/>
      <c r="B43" s="189" t="s">
        <v>59</v>
      </c>
      <c r="C43" s="288"/>
    </row>
    <row r="44" spans="1:3" s="362" customFormat="1" ht="12" customHeight="1" thickBot="1">
      <c r="A44" s="148" t="s">
        <v>17</v>
      </c>
      <c r="B44" s="118" t="s">
        <v>443</v>
      </c>
      <c r="C44" s="236">
        <f>SUM(C45:C49)</f>
        <v>269800</v>
      </c>
    </row>
    <row r="45" spans="1:3" ht="12" customHeight="1">
      <c r="A45" s="352" t="s">
        <v>102</v>
      </c>
      <c r="B45" s="8" t="s">
        <v>48</v>
      </c>
      <c r="C45" s="74">
        <f>SUM(45699+1986+236+230)</f>
        <v>48151</v>
      </c>
    </row>
    <row r="46" spans="1:3" ht="12" customHeight="1">
      <c r="A46" s="352" t="s">
        <v>103</v>
      </c>
      <c r="B46" s="7" t="s">
        <v>170</v>
      </c>
      <c r="C46" s="76">
        <f>SUM(13827+506-1000+64)</f>
        <v>13397</v>
      </c>
    </row>
    <row r="47" spans="1:3" ht="12" customHeight="1">
      <c r="A47" s="352" t="s">
        <v>104</v>
      </c>
      <c r="B47" s="7" t="s">
        <v>139</v>
      </c>
      <c r="C47" s="76">
        <f>208392-230+90</f>
        <v>208252</v>
      </c>
    </row>
    <row r="48" spans="1:3" ht="12" customHeight="1">
      <c r="A48" s="352" t="s">
        <v>105</v>
      </c>
      <c r="B48" s="7" t="s">
        <v>171</v>
      </c>
      <c r="C48" s="76"/>
    </row>
    <row r="49" spans="1:3" ht="12" customHeight="1" thickBot="1">
      <c r="A49" s="352" t="s">
        <v>146</v>
      </c>
      <c r="B49" s="7" t="s">
        <v>172</v>
      </c>
      <c r="C49" s="76"/>
    </row>
    <row r="50" spans="1:3" ht="12" customHeight="1" thickBot="1">
      <c r="A50" s="148" t="s">
        <v>18</v>
      </c>
      <c r="B50" s="118" t="s">
        <v>444</v>
      </c>
      <c r="C50" s="236">
        <f>SUM(C51:C53)</f>
        <v>4420</v>
      </c>
    </row>
    <row r="51" spans="1:3" s="362" customFormat="1" ht="12" customHeight="1">
      <c r="A51" s="352" t="s">
        <v>108</v>
      </c>
      <c r="B51" s="8" t="s">
        <v>198</v>
      </c>
      <c r="C51" s="74">
        <f>3950+470</f>
        <v>4420</v>
      </c>
    </row>
    <row r="52" spans="1:3" ht="12" customHeight="1">
      <c r="A52" s="352" t="s">
        <v>109</v>
      </c>
      <c r="B52" s="7" t="s">
        <v>174</v>
      </c>
      <c r="C52" s="76"/>
    </row>
    <row r="53" spans="1:3" ht="12" customHeight="1">
      <c r="A53" s="352" t="s">
        <v>110</v>
      </c>
      <c r="B53" s="7" t="s">
        <v>60</v>
      </c>
      <c r="C53" s="76"/>
    </row>
    <row r="54" spans="1:3" ht="12" customHeight="1" thickBot="1">
      <c r="A54" s="352" t="s">
        <v>111</v>
      </c>
      <c r="B54" s="7" t="s">
        <v>4</v>
      </c>
      <c r="C54" s="76"/>
    </row>
    <row r="55" spans="1:3" ht="15" customHeight="1" thickBot="1">
      <c r="A55" s="148" t="s">
        <v>19</v>
      </c>
      <c r="B55" s="190" t="s">
        <v>445</v>
      </c>
      <c r="C55" s="289">
        <f>+C44+C50</f>
        <v>274220</v>
      </c>
    </row>
    <row r="56" ht="13.5" thickBot="1">
      <c r="C56" s="290"/>
    </row>
    <row r="57" spans="1:3" ht="15" customHeight="1" thickBot="1">
      <c r="A57" s="193" t="s">
        <v>190</v>
      </c>
      <c r="B57" s="194"/>
      <c r="C57" s="377">
        <v>30</v>
      </c>
    </row>
    <row r="58" spans="1:3" ht="14.25" customHeight="1" thickBot="1">
      <c r="A58" s="193" t="s">
        <v>191</v>
      </c>
      <c r="B58" s="194"/>
      <c r="C58" s="116">
        <v>13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1" sqref="C1"/>
    </sheetView>
  </sheetViews>
  <sheetFormatPr defaultColWidth="9.00390625" defaultRowHeight="12.75"/>
  <cols>
    <col min="1" max="1" width="13.875" style="191" customWidth="1"/>
    <col min="2" max="2" width="79.125" style="192" customWidth="1"/>
    <col min="3" max="3" width="25.00390625" style="192" customWidth="1"/>
    <col min="4" max="16384" width="9.375" style="192" customWidth="1"/>
  </cols>
  <sheetData>
    <row r="1" spans="1:3" s="171" customFormat="1" ht="21" customHeight="1" thickBot="1">
      <c r="A1" s="170"/>
      <c r="B1" s="172"/>
      <c r="C1" s="357"/>
    </row>
    <row r="2" spans="1:3" s="358" customFormat="1" ht="25.5" customHeight="1">
      <c r="A2" s="309" t="s">
        <v>188</v>
      </c>
      <c r="B2" s="276" t="s">
        <v>505</v>
      </c>
      <c r="C2" s="291" t="s">
        <v>64</v>
      </c>
    </row>
    <row r="3" spans="1:3" s="358" customFormat="1" ht="24.75" thickBot="1">
      <c r="A3" s="350" t="s">
        <v>187</v>
      </c>
      <c r="B3" s="277" t="s">
        <v>449</v>
      </c>
      <c r="C3" s="292" t="s">
        <v>64</v>
      </c>
    </row>
    <row r="4" spans="1:3" s="359" customFormat="1" ht="15.75" customHeight="1" thickBot="1">
      <c r="A4" s="174"/>
      <c r="B4" s="174"/>
      <c r="C4" s="175" t="s">
        <v>54</v>
      </c>
    </row>
    <row r="5" spans="1:3" ht="13.5" thickBot="1">
      <c r="A5" s="310" t="s">
        <v>189</v>
      </c>
      <c r="B5" s="176" t="s">
        <v>55</v>
      </c>
      <c r="C5" s="177" t="s">
        <v>56</v>
      </c>
    </row>
    <row r="6" spans="1:3" s="360" customFormat="1" ht="12.75" customHeight="1" thickBot="1">
      <c r="A6" s="145">
        <v>1</v>
      </c>
      <c r="B6" s="146">
        <v>2</v>
      </c>
      <c r="C6" s="147">
        <v>3</v>
      </c>
    </row>
    <row r="7" spans="1:3" s="360" customFormat="1" ht="15.75" customHeight="1" thickBot="1">
      <c r="A7" s="178"/>
      <c r="B7" s="179" t="s">
        <v>57</v>
      </c>
      <c r="C7" s="180"/>
    </row>
    <row r="8" spans="1:3" s="293" customFormat="1" ht="12" customHeight="1" thickBot="1">
      <c r="A8" s="145" t="s">
        <v>17</v>
      </c>
      <c r="B8" s="181" t="s">
        <v>425</v>
      </c>
      <c r="C8" s="236">
        <f>SUM(C9:C18)</f>
        <v>28339</v>
      </c>
    </row>
    <row r="9" spans="1:3" s="293" customFormat="1" ht="12" customHeight="1">
      <c r="A9" s="351" t="s">
        <v>102</v>
      </c>
      <c r="B9" s="9" t="s">
        <v>259</v>
      </c>
      <c r="C9" s="282">
        <v>13306</v>
      </c>
    </row>
    <row r="10" spans="1:3" s="293" customFormat="1" ht="12" customHeight="1">
      <c r="A10" s="352" t="s">
        <v>103</v>
      </c>
      <c r="B10" s="7" t="s">
        <v>260</v>
      </c>
      <c r="C10" s="234">
        <v>14260</v>
      </c>
    </row>
    <row r="11" spans="1:3" s="293" customFormat="1" ht="12" customHeight="1">
      <c r="A11" s="352" t="s">
        <v>104</v>
      </c>
      <c r="B11" s="7" t="s">
        <v>261</v>
      </c>
      <c r="C11" s="234">
        <v>206</v>
      </c>
    </row>
    <row r="12" spans="1:3" s="293" customFormat="1" ht="12" customHeight="1">
      <c r="A12" s="352" t="s">
        <v>105</v>
      </c>
      <c r="B12" s="7" t="s">
        <v>262</v>
      </c>
      <c r="C12" s="234"/>
    </row>
    <row r="13" spans="1:3" s="293" customFormat="1" ht="12" customHeight="1">
      <c r="A13" s="352" t="s">
        <v>146</v>
      </c>
      <c r="B13" s="7" t="s">
        <v>263</v>
      </c>
      <c r="C13" s="234"/>
    </row>
    <row r="14" spans="1:3" s="293" customFormat="1" ht="12" customHeight="1">
      <c r="A14" s="352" t="s">
        <v>106</v>
      </c>
      <c r="B14" s="7" t="s">
        <v>426</v>
      </c>
      <c r="C14" s="234">
        <v>56</v>
      </c>
    </row>
    <row r="15" spans="1:3" s="293" customFormat="1" ht="12" customHeight="1">
      <c r="A15" s="352" t="s">
        <v>107</v>
      </c>
      <c r="B15" s="6" t="s">
        <v>427</v>
      </c>
      <c r="C15" s="234"/>
    </row>
    <row r="16" spans="1:3" s="293" customFormat="1" ht="12" customHeight="1">
      <c r="A16" s="352" t="s">
        <v>117</v>
      </c>
      <c r="B16" s="7" t="s">
        <v>266</v>
      </c>
      <c r="C16" s="283"/>
    </row>
    <row r="17" spans="1:3" s="361" customFormat="1" ht="12" customHeight="1">
      <c r="A17" s="352" t="s">
        <v>118</v>
      </c>
      <c r="B17" s="7" t="s">
        <v>267</v>
      </c>
      <c r="C17" s="234"/>
    </row>
    <row r="18" spans="1:3" s="361" customFormat="1" ht="12" customHeight="1" thickBot="1">
      <c r="A18" s="352" t="s">
        <v>119</v>
      </c>
      <c r="B18" s="6" t="s">
        <v>268</v>
      </c>
      <c r="C18" s="235">
        <f>280+231</f>
        <v>511</v>
      </c>
    </row>
    <row r="19" spans="1:3" s="293" customFormat="1" ht="12" customHeight="1" thickBot="1">
      <c r="A19" s="145" t="s">
        <v>18</v>
      </c>
      <c r="B19" s="181" t="s">
        <v>428</v>
      </c>
      <c r="C19" s="236">
        <f>SUM(C20:C22)</f>
        <v>3133</v>
      </c>
    </row>
    <row r="20" spans="1:3" s="361" customFormat="1" ht="12" customHeight="1">
      <c r="A20" s="352" t="s">
        <v>108</v>
      </c>
      <c r="B20" s="8" t="s">
        <v>234</v>
      </c>
      <c r="C20" s="234"/>
    </row>
    <row r="21" spans="1:3" s="361" customFormat="1" ht="12" customHeight="1">
      <c r="A21" s="352" t="s">
        <v>109</v>
      </c>
      <c r="B21" s="7" t="s">
        <v>429</v>
      </c>
      <c r="C21" s="234"/>
    </row>
    <row r="22" spans="1:3" s="361" customFormat="1" ht="12" customHeight="1">
      <c r="A22" s="352" t="s">
        <v>110</v>
      </c>
      <c r="B22" s="7" t="s">
        <v>430</v>
      </c>
      <c r="C22" s="234">
        <v>3133</v>
      </c>
    </row>
    <row r="23" spans="1:3" s="361" customFormat="1" ht="12" customHeight="1" thickBot="1">
      <c r="A23" s="352" t="s">
        <v>111</v>
      </c>
      <c r="B23" s="7" t="s">
        <v>2</v>
      </c>
      <c r="C23" s="234">
        <v>3133</v>
      </c>
    </row>
    <row r="24" spans="1:3" s="361" customFormat="1" ht="12" customHeight="1" thickBot="1">
      <c r="A24" s="148" t="s">
        <v>19</v>
      </c>
      <c r="B24" s="118" t="s">
        <v>161</v>
      </c>
      <c r="C24" s="263"/>
    </row>
    <row r="25" spans="1:3" s="361" customFormat="1" ht="12" customHeight="1" thickBot="1">
      <c r="A25" s="148" t="s">
        <v>20</v>
      </c>
      <c r="B25" s="118" t="s">
        <v>431</v>
      </c>
      <c r="C25" s="236">
        <f>+C26+C27</f>
        <v>0</v>
      </c>
    </row>
    <row r="26" spans="1:3" s="361" customFormat="1" ht="12" customHeight="1">
      <c r="A26" s="353" t="s">
        <v>244</v>
      </c>
      <c r="B26" s="354" t="s">
        <v>429</v>
      </c>
      <c r="C26" s="74"/>
    </row>
    <row r="27" spans="1:3" s="361" customFormat="1" ht="12" customHeight="1">
      <c r="A27" s="353" t="s">
        <v>247</v>
      </c>
      <c r="B27" s="355" t="s">
        <v>432</v>
      </c>
      <c r="C27" s="237"/>
    </row>
    <row r="28" spans="1:3" s="361" customFormat="1" ht="12" customHeight="1" thickBot="1">
      <c r="A28" s="352" t="s">
        <v>248</v>
      </c>
      <c r="B28" s="356" t="s">
        <v>433</v>
      </c>
      <c r="C28" s="77"/>
    </row>
    <row r="29" spans="1:3" s="361" customFormat="1" ht="12" customHeight="1" thickBot="1">
      <c r="A29" s="148" t="s">
        <v>21</v>
      </c>
      <c r="B29" s="118" t="s">
        <v>434</v>
      </c>
      <c r="C29" s="236">
        <f>+C30+C31+C32</f>
        <v>0</v>
      </c>
    </row>
    <row r="30" spans="1:3" s="361" customFormat="1" ht="12" customHeight="1">
      <c r="A30" s="353" t="s">
        <v>95</v>
      </c>
      <c r="B30" s="354" t="s">
        <v>273</v>
      </c>
      <c r="C30" s="74"/>
    </row>
    <row r="31" spans="1:3" s="361" customFormat="1" ht="12" customHeight="1">
      <c r="A31" s="353" t="s">
        <v>96</v>
      </c>
      <c r="B31" s="355" t="s">
        <v>274</v>
      </c>
      <c r="C31" s="237"/>
    </row>
    <row r="32" spans="1:3" s="361" customFormat="1" ht="12" customHeight="1" thickBot="1">
      <c r="A32" s="352" t="s">
        <v>97</v>
      </c>
      <c r="B32" s="121" t="s">
        <v>275</v>
      </c>
      <c r="C32" s="77"/>
    </row>
    <row r="33" spans="1:3" s="293" customFormat="1" ht="12" customHeight="1" thickBot="1">
      <c r="A33" s="148" t="s">
        <v>22</v>
      </c>
      <c r="B33" s="118" t="s">
        <v>388</v>
      </c>
      <c r="C33" s="263"/>
    </row>
    <row r="34" spans="1:3" s="293" customFormat="1" ht="12" customHeight="1" thickBot="1">
      <c r="A34" s="148" t="s">
        <v>23</v>
      </c>
      <c r="B34" s="118" t="s">
        <v>435</v>
      </c>
      <c r="C34" s="284"/>
    </row>
    <row r="35" spans="1:3" s="293" customFormat="1" ht="12" customHeight="1" thickBot="1">
      <c r="A35" s="145" t="s">
        <v>24</v>
      </c>
      <c r="B35" s="118" t="s">
        <v>436</v>
      </c>
      <c r="C35" s="285">
        <f>+C8+C19+C24+C25+C29+C33+C34</f>
        <v>31472</v>
      </c>
    </row>
    <row r="36" spans="1:3" s="293" customFormat="1" ht="12" customHeight="1" thickBot="1">
      <c r="A36" s="182" t="s">
        <v>25</v>
      </c>
      <c r="B36" s="118" t="s">
        <v>437</v>
      </c>
      <c r="C36" s="285">
        <f>+C37+C38+C39</f>
        <v>0</v>
      </c>
    </row>
    <row r="37" spans="1:3" s="293" customFormat="1" ht="12" customHeight="1">
      <c r="A37" s="353" t="s">
        <v>438</v>
      </c>
      <c r="B37" s="354" t="s">
        <v>208</v>
      </c>
      <c r="C37" s="74"/>
    </row>
    <row r="38" spans="1:3" s="293" customFormat="1" ht="12" customHeight="1">
      <c r="A38" s="353" t="s">
        <v>439</v>
      </c>
      <c r="B38" s="355" t="s">
        <v>3</v>
      </c>
      <c r="C38" s="237"/>
    </row>
    <row r="39" spans="1:3" s="361" customFormat="1" ht="12" customHeight="1" thickBot="1">
      <c r="A39" s="352" t="s">
        <v>440</v>
      </c>
      <c r="B39" s="121" t="s">
        <v>441</v>
      </c>
      <c r="C39" s="77"/>
    </row>
    <row r="40" spans="1:3" s="361" customFormat="1" ht="15" customHeight="1" thickBot="1">
      <c r="A40" s="182" t="s">
        <v>26</v>
      </c>
      <c r="B40" s="183" t="s">
        <v>442</v>
      </c>
      <c r="C40" s="288">
        <f>+C35+C36</f>
        <v>31472</v>
      </c>
    </row>
    <row r="41" spans="1:3" s="361" customFormat="1" ht="15" customHeight="1">
      <c r="A41" s="184"/>
      <c r="B41" s="185"/>
      <c r="C41" s="286"/>
    </row>
    <row r="42" spans="1:3" ht="13.5" thickBot="1">
      <c r="A42" s="186"/>
      <c r="B42" s="187"/>
      <c r="C42" s="287"/>
    </row>
    <row r="43" spans="1:3" s="360" customFormat="1" ht="16.5" customHeight="1" thickBot="1">
      <c r="A43" s="188"/>
      <c r="B43" s="189" t="s">
        <v>59</v>
      </c>
      <c r="C43" s="288"/>
    </row>
    <row r="44" spans="1:3" s="362" customFormat="1" ht="12" customHeight="1" thickBot="1">
      <c r="A44" s="148" t="s">
        <v>17</v>
      </c>
      <c r="B44" s="118" t="s">
        <v>443</v>
      </c>
      <c r="C44" s="236">
        <f>SUM(C45:C49)</f>
        <v>51387</v>
      </c>
    </row>
    <row r="45" spans="1:3" ht="12" customHeight="1">
      <c r="A45" s="352" t="s">
        <v>102</v>
      </c>
      <c r="B45" s="8" t="s">
        <v>48</v>
      </c>
      <c r="C45" s="74">
        <v>7472</v>
      </c>
    </row>
    <row r="46" spans="1:3" ht="12" customHeight="1">
      <c r="A46" s="352" t="s">
        <v>103</v>
      </c>
      <c r="B46" s="7" t="s">
        <v>170</v>
      </c>
      <c r="C46" s="76">
        <v>2036</v>
      </c>
    </row>
    <row r="47" spans="1:3" ht="12" customHeight="1">
      <c r="A47" s="352" t="s">
        <v>104</v>
      </c>
      <c r="B47" s="7" t="s">
        <v>139</v>
      </c>
      <c r="C47" s="76">
        <f>37339+40+4500</f>
        <v>41879</v>
      </c>
    </row>
    <row r="48" spans="1:3" ht="12" customHeight="1">
      <c r="A48" s="352" t="s">
        <v>105</v>
      </c>
      <c r="B48" s="7" t="s">
        <v>171</v>
      </c>
      <c r="C48" s="76"/>
    </row>
    <row r="49" spans="1:3" ht="12" customHeight="1" thickBot="1">
      <c r="A49" s="352" t="s">
        <v>146</v>
      </c>
      <c r="B49" s="7" t="s">
        <v>172</v>
      </c>
      <c r="C49" s="76"/>
    </row>
    <row r="50" spans="1:3" ht="12" customHeight="1" thickBot="1">
      <c r="A50" s="148" t="s">
        <v>18</v>
      </c>
      <c r="B50" s="118" t="s">
        <v>444</v>
      </c>
      <c r="C50" s="236">
        <f>SUM(C51:C53)</f>
        <v>3556</v>
      </c>
    </row>
    <row r="51" spans="1:3" s="362" customFormat="1" ht="12" customHeight="1">
      <c r="A51" s="352" t="s">
        <v>108</v>
      </c>
      <c r="B51" s="8" t="s">
        <v>198</v>
      </c>
      <c r="C51" s="74">
        <v>1016</v>
      </c>
    </row>
    <row r="52" spans="1:3" ht="12" customHeight="1">
      <c r="A52" s="352" t="s">
        <v>109</v>
      </c>
      <c r="B52" s="7" t="s">
        <v>174</v>
      </c>
      <c r="C52" s="76">
        <v>2540</v>
      </c>
    </row>
    <row r="53" spans="1:3" ht="12" customHeight="1">
      <c r="A53" s="352" t="s">
        <v>110</v>
      </c>
      <c r="B53" s="7" t="s">
        <v>60</v>
      </c>
      <c r="C53" s="76"/>
    </row>
    <row r="54" spans="1:3" ht="12" customHeight="1" thickBot="1">
      <c r="A54" s="352" t="s">
        <v>111</v>
      </c>
      <c r="B54" s="7" t="s">
        <v>4</v>
      </c>
      <c r="C54" s="76"/>
    </row>
    <row r="55" spans="1:3" ht="15" customHeight="1" thickBot="1">
      <c r="A55" s="148" t="s">
        <v>19</v>
      </c>
      <c r="B55" s="190" t="s">
        <v>445</v>
      </c>
      <c r="C55" s="289">
        <f>+C44+C50</f>
        <v>54943</v>
      </c>
    </row>
    <row r="56" ht="13.5" thickBot="1">
      <c r="C56" s="290"/>
    </row>
    <row r="57" spans="1:3" ht="15" customHeight="1" thickBot="1">
      <c r="A57" s="193" t="s">
        <v>190</v>
      </c>
      <c r="B57" s="194"/>
      <c r="C57" s="116">
        <v>5</v>
      </c>
    </row>
    <row r="58" spans="1:3" ht="14.25" customHeight="1" thickBot="1">
      <c r="A58" s="193" t="s">
        <v>191</v>
      </c>
      <c r="B58" s="194"/>
      <c r="C58" s="116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&amp;R27. melléklet a 30/2014.(IX.16.) önkorm,ányzati rendelethez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F15" sqref="F15"/>
    </sheetView>
  </sheetViews>
  <sheetFormatPr defaultColWidth="9.00390625" defaultRowHeight="12.75"/>
  <cols>
    <col min="1" max="1" width="13.875" style="191" customWidth="1"/>
    <col min="2" max="2" width="79.125" style="192" customWidth="1"/>
    <col min="3" max="3" width="25.00390625" style="192" customWidth="1"/>
    <col min="4" max="16384" width="9.375" style="192" customWidth="1"/>
  </cols>
  <sheetData>
    <row r="1" spans="1:3" s="171" customFormat="1" ht="21" customHeight="1" thickBot="1">
      <c r="A1" s="170"/>
      <c r="B1" s="172"/>
      <c r="C1" s="357" t="s">
        <v>734</v>
      </c>
    </row>
    <row r="2" spans="1:3" s="358" customFormat="1" ht="25.5" customHeight="1">
      <c r="A2" s="309" t="s">
        <v>188</v>
      </c>
      <c r="B2" s="276" t="s">
        <v>506</v>
      </c>
      <c r="C2" s="291" t="s">
        <v>507</v>
      </c>
    </row>
    <row r="3" spans="1:3" s="358" customFormat="1" ht="24.75" thickBot="1">
      <c r="A3" s="350" t="s">
        <v>187</v>
      </c>
      <c r="B3" s="277" t="s">
        <v>424</v>
      </c>
      <c r="C3" s="292" t="s">
        <v>53</v>
      </c>
    </row>
    <row r="4" spans="1:3" s="359" customFormat="1" ht="15.75" customHeight="1" thickBot="1">
      <c r="A4" s="174"/>
      <c r="B4" s="174"/>
      <c r="C4" s="175" t="s">
        <v>54</v>
      </c>
    </row>
    <row r="5" spans="1:3" ht="13.5" thickBot="1">
      <c r="A5" s="310" t="s">
        <v>189</v>
      </c>
      <c r="B5" s="176" t="s">
        <v>55</v>
      </c>
      <c r="C5" s="177" t="s">
        <v>56</v>
      </c>
    </row>
    <row r="6" spans="1:3" s="360" customFormat="1" ht="12.75" customHeight="1" thickBot="1">
      <c r="A6" s="145">
        <v>1</v>
      </c>
      <c r="B6" s="146">
        <v>2</v>
      </c>
      <c r="C6" s="147">
        <v>3</v>
      </c>
    </row>
    <row r="7" spans="1:3" s="360" customFormat="1" ht="15.75" customHeight="1" thickBot="1">
      <c r="A7" s="178"/>
      <c r="B7" s="179" t="s">
        <v>57</v>
      </c>
      <c r="C7" s="180"/>
    </row>
    <row r="8" spans="1:3" s="293" customFormat="1" ht="12" customHeight="1" thickBot="1">
      <c r="A8" s="145" t="s">
        <v>17</v>
      </c>
      <c r="B8" s="181" t="s">
        <v>425</v>
      </c>
      <c r="C8" s="236">
        <f>SUM(C9:C18)</f>
        <v>178836</v>
      </c>
    </row>
    <row r="9" spans="1:3" s="293" customFormat="1" ht="12" customHeight="1">
      <c r="A9" s="351" t="s">
        <v>102</v>
      </c>
      <c r="B9" s="9" t="s">
        <v>259</v>
      </c>
      <c r="C9" s="282"/>
    </row>
    <row r="10" spans="1:3" s="293" customFormat="1" ht="12" customHeight="1">
      <c r="A10" s="352" t="s">
        <v>103</v>
      </c>
      <c r="B10" s="7" t="s">
        <v>260</v>
      </c>
      <c r="C10" s="234">
        <v>25772</v>
      </c>
    </row>
    <row r="11" spans="1:3" s="293" customFormat="1" ht="12" customHeight="1">
      <c r="A11" s="352" t="s">
        <v>104</v>
      </c>
      <c r="B11" s="7" t="s">
        <v>261</v>
      </c>
      <c r="C11" s="234"/>
    </row>
    <row r="12" spans="1:3" s="293" customFormat="1" ht="12" customHeight="1">
      <c r="A12" s="352" t="s">
        <v>105</v>
      </c>
      <c r="B12" s="7" t="s">
        <v>262</v>
      </c>
      <c r="C12" s="234"/>
    </row>
    <row r="13" spans="1:3" s="293" customFormat="1" ht="12" customHeight="1">
      <c r="A13" s="352" t="s">
        <v>146</v>
      </c>
      <c r="B13" s="7" t="s">
        <v>263</v>
      </c>
      <c r="C13" s="234">
        <v>148300</v>
      </c>
    </row>
    <row r="14" spans="1:3" s="293" customFormat="1" ht="12" customHeight="1">
      <c r="A14" s="352" t="s">
        <v>106</v>
      </c>
      <c r="B14" s="7" t="s">
        <v>426</v>
      </c>
      <c r="C14" s="234">
        <v>4724</v>
      </c>
    </row>
    <row r="15" spans="1:3" s="293" customFormat="1" ht="12" customHeight="1">
      <c r="A15" s="352" t="s">
        <v>107</v>
      </c>
      <c r="B15" s="6" t="s">
        <v>427</v>
      </c>
      <c r="C15" s="234"/>
    </row>
    <row r="16" spans="1:3" s="293" customFormat="1" ht="12" customHeight="1">
      <c r="A16" s="352" t="s">
        <v>117</v>
      </c>
      <c r="B16" s="7" t="s">
        <v>266</v>
      </c>
      <c r="C16" s="283">
        <v>40</v>
      </c>
    </row>
    <row r="17" spans="1:3" s="361" customFormat="1" ht="12" customHeight="1">
      <c r="A17" s="352" t="s">
        <v>118</v>
      </c>
      <c r="B17" s="7" t="s">
        <v>267</v>
      </c>
      <c r="C17" s="234"/>
    </row>
    <row r="18" spans="1:3" s="361" customFormat="1" ht="12" customHeight="1" thickBot="1">
      <c r="A18" s="352" t="s">
        <v>119</v>
      </c>
      <c r="B18" s="6" t="s">
        <v>268</v>
      </c>
      <c r="C18" s="235"/>
    </row>
    <row r="19" spans="1:3" s="293" customFormat="1" ht="12" customHeight="1" thickBot="1">
      <c r="A19" s="145" t="s">
        <v>18</v>
      </c>
      <c r="B19" s="181" t="s">
        <v>428</v>
      </c>
      <c r="C19" s="236">
        <f>SUM(C20:C22)</f>
        <v>455</v>
      </c>
    </row>
    <row r="20" spans="1:3" s="361" customFormat="1" ht="12" customHeight="1">
      <c r="A20" s="352" t="s">
        <v>108</v>
      </c>
      <c r="B20" s="8" t="s">
        <v>234</v>
      </c>
      <c r="C20" s="234"/>
    </row>
    <row r="21" spans="1:3" s="361" customFormat="1" ht="12" customHeight="1">
      <c r="A21" s="352" t="s">
        <v>109</v>
      </c>
      <c r="B21" s="7" t="s">
        <v>429</v>
      </c>
      <c r="C21" s="234"/>
    </row>
    <row r="22" spans="1:3" s="361" customFormat="1" ht="12" customHeight="1">
      <c r="A22" s="352" t="s">
        <v>110</v>
      </c>
      <c r="B22" s="7" t="s">
        <v>430</v>
      </c>
      <c r="C22" s="234">
        <f>SUM(0+330+125)</f>
        <v>455</v>
      </c>
    </row>
    <row r="23" spans="1:3" s="361" customFormat="1" ht="12" customHeight="1" thickBot="1">
      <c r="A23" s="352" t="s">
        <v>111</v>
      </c>
      <c r="B23" s="7" t="s">
        <v>2</v>
      </c>
      <c r="C23" s="234"/>
    </row>
    <row r="24" spans="1:3" s="361" customFormat="1" ht="12" customHeight="1" thickBot="1">
      <c r="A24" s="148" t="s">
        <v>19</v>
      </c>
      <c r="B24" s="118" t="s">
        <v>161</v>
      </c>
      <c r="C24" s="263"/>
    </row>
    <row r="25" spans="1:3" s="361" customFormat="1" ht="12" customHeight="1" thickBot="1">
      <c r="A25" s="148" t="s">
        <v>20</v>
      </c>
      <c r="B25" s="118" t="s">
        <v>431</v>
      </c>
      <c r="C25" s="236">
        <f>+C26+C27</f>
        <v>0</v>
      </c>
    </row>
    <row r="26" spans="1:3" s="361" customFormat="1" ht="12" customHeight="1">
      <c r="A26" s="353" t="s">
        <v>244</v>
      </c>
      <c r="B26" s="354" t="s">
        <v>429</v>
      </c>
      <c r="C26" s="74"/>
    </row>
    <row r="27" spans="1:3" s="361" customFormat="1" ht="12" customHeight="1">
      <c r="A27" s="353" t="s">
        <v>247</v>
      </c>
      <c r="B27" s="355" t="s">
        <v>432</v>
      </c>
      <c r="C27" s="237"/>
    </row>
    <row r="28" spans="1:3" s="361" customFormat="1" ht="12" customHeight="1" thickBot="1">
      <c r="A28" s="352" t="s">
        <v>248</v>
      </c>
      <c r="B28" s="356" t="s">
        <v>433</v>
      </c>
      <c r="C28" s="77"/>
    </row>
    <row r="29" spans="1:3" s="361" customFormat="1" ht="12" customHeight="1" thickBot="1">
      <c r="A29" s="148" t="s">
        <v>21</v>
      </c>
      <c r="B29" s="118" t="s">
        <v>434</v>
      </c>
      <c r="C29" s="236">
        <f>+C30+C31+C32</f>
        <v>0</v>
      </c>
    </row>
    <row r="30" spans="1:3" s="361" customFormat="1" ht="12" customHeight="1">
      <c r="A30" s="353" t="s">
        <v>95</v>
      </c>
      <c r="B30" s="354" t="s">
        <v>273</v>
      </c>
      <c r="C30" s="74"/>
    </row>
    <row r="31" spans="1:3" s="361" customFormat="1" ht="12" customHeight="1">
      <c r="A31" s="353" t="s">
        <v>96</v>
      </c>
      <c r="B31" s="355" t="s">
        <v>274</v>
      </c>
      <c r="C31" s="237"/>
    </row>
    <row r="32" spans="1:3" s="361" customFormat="1" ht="12" customHeight="1" thickBot="1">
      <c r="A32" s="352" t="s">
        <v>97</v>
      </c>
      <c r="B32" s="121" t="s">
        <v>275</v>
      </c>
      <c r="C32" s="77"/>
    </row>
    <row r="33" spans="1:3" s="293" customFormat="1" ht="12" customHeight="1" thickBot="1">
      <c r="A33" s="148" t="s">
        <v>22</v>
      </c>
      <c r="B33" s="118" t="s">
        <v>388</v>
      </c>
      <c r="C33" s="263">
        <f>80542+1575+30+40+2070</f>
        <v>84257</v>
      </c>
    </row>
    <row r="34" spans="1:3" s="293" customFormat="1" ht="12" customHeight="1" thickBot="1">
      <c r="A34" s="148" t="s">
        <v>23</v>
      </c>
      <c r="B34" s="118" t="s">
        <v>435</v>
      </c>
      <c r="C34" s="284"/>
    </row>
    <row r="35" spans="1:3" s="293" customFormat="1" ht="12" customHeight="1" thickBot="1">
      <c r="A35" s="145" t="s">
        <v>24</v>
      </c>
      <c r="B35" s="118" t="s">
        <v>436</v>
      </c>
      <c r="C35" s="285">
        <f>+C8+C19+C24+C25+C29+C33+C34</f>
        <v>263548</v>
      </c>
    </row>
    <row r="36" spans="1:3" s="293" customFormat="1" ht="12" customHeight="1" thickBot="1">
      <c r="A36" s="182" t="s">
        <v>25</v>
      </c>
      <c r="B36" s="118" t="s">
        <v>437</v>
      </c>
      <c r="C36" s="285">
        <f>+C37+C38+C39</f>
        <v>14278</v>
      </c>
    </row>
    <row r="37" spans="1:3" s="293" customFormat="1" ht="12" customHeight="1">
      <c r="A37" s="353" t="s">
        <v>438</v>
      </c>
      <c r="B37" s="354" t="s">
        <v>208</v>
      </c>
      <c r="C37" s="74">
        <v>14278</v>
      </c>
    </row>
    <row r="38" spans="1:3" s="293" customFormat="1" ht="12" customHeight="1">
      <c r="A38" s="353" t="s">
        <v>439</v>
      </c>
      <c r="B38" s="355" t="s">
        <v>3</v>
      </c>
      <c r="C38" s="237"/>
    </row>
    <row r="39" spans="1:3" s="361" customFormat="1" ht="12" customHeight="1" thickBot="1">
      <c r="A39" s="352" t="s">
        <v>440</v>
      </c>
      <c r="B39" s="121" t="s">
        <v>441</v>
      </c>
      <c r="C39" s="77"/>
    </row>
    <row r="40" spans="1:3" s="361" customFormat="1" ht="15" customHeight="1" thickBot="1">
      <c r="A40" s="182" t="s">
        <v>26</v>
      </c>
      <c r="B40" s="183" t="s">
        <v>442</v>
      </c>
      <c r="C40" s="288">
        <f>+C35+C36</f>
        <v>277826</v>
      </c>
    </row>
    <row r="41" spans="1:3" s="361" customFormat="1" ht="15" customHeight="1">
      <c r="A41" s="184"/>
      <c r="B41" s="185"/>
      <c r="C41" s="286"/>
    </row>
    <row r="42" spans="1:3" ht="13.5" thickBot="1">
      <c r="A42" s="186"/>
      <c r="B42" s="187"/>
      <c r="C42" s="287"/>
    </row>
    <row r="43" spans="1:3" s="360" customFormat="1" ht="16.5" customHeight="1" thickBot="1">
      <c r="A43" s="188"/>
      <c r="B43" s="189" t="s">
        <v>59</v>
      </c>
      <c r="C43" s="288"/>
    </row>
    <row r="44" spans="1:3" s="362" customFormat="1" ht="12" customHeight="1" thickBot="1">
      <c r="A44" s="148" t="s">
        <v>17</v>
      </c>
      <c r="B44" s="118" t="s">
        <v>443</v>
      </c>
      <c r="C44" s="236">
        <f>SUM(C45:C49)</f>
        <v>599142</v>
      </c>
    </row>
    <row r="45" spans="1:3" ht="12" customHeight="1">
      <c r="A45" s="352" t="s">
        <v>102</v>
      </c>
      <c r="B45" s="8" t="s">
        <v>48</v>
      </c>
      <c r="C45" s="790">
        <v>298310</v>
      </c>
    </row>
    <row r="46" spans="1:3" ht="12" customHeight="1">
      <c r="A46" s="352" t="s">
        <v>103</v>
      </c>
      <c r="B46" s="7" t="s">
        <v>170</v>
      </c>
      <c r="C46" s="791">
        <f>SUM(75248+1773+385+1106+68+335+136+181-149-324+441-4735)</f>
        <v>74465</v>
      </c>
    </row>
    <row r="47" spans="1:3" ht="12" customHeight="1">
      <c r="A47" s="352" t="s">
        <v>104</v>
      </c>
      <c r="B47" s="7" t="s">
        <v>139</v>
      </c>
      <c r="C47" s="791">
        <f>SUM(222482+62+96+230+70-600+700+4735-1408)</f>
        <v>226367</v>
      </c>
    </row>
    <row r="48" spans="1:3" ht="12" customHeight="1">
      <c r="A48" s="352" t="s">
        <v>105</v>
      </c>
      <c r="B48" s="7" t="s">
        <v>171</v>
      </c>
      <c r="C48" s="76"/>
    </row>
    <row r="49" spans="1:3" ht="12" customHeight="1" thickBot="1">
      <c r="A49" s="352" t="s">
        <v>146</v>
      </c>
      <c r="B49" s="7" t="s">
        <v>172</v>
      </c>
      <c r="C49" s="76"/>
    </row>
    <row r="50" spans="1:3" ht="12" customHeight="1" thickBot="1">
      <c r="A50" s="148" t="s">
        <v>18</v>
      </c>
      <c r="B50" s="118" t="s">
        <v>444</v>
      </c>
      <c r="C50" s="236">
        <f>SUM(C51:C53)</f>
        <v>7628</v>
      </c>
    </row>
    <row r="51" spans="1:3" s="362" customFormat="1" ht="12" customHeight="1">
      <c r="A51" s="352" t="s">
        <v>108</v>
      </c>
      <c r="B51" s="8" t="s">
        <v>198</v>
      </c>
      <c r="C51" s="74">
        <f>4720+1408</f>
        <v>6128</v>
      </c>
    </row>
    <row r="52" spans="1:3" ht="12" customHeight="1">
      <c r="A52" s="352" t="s">
        <v>109</v>
      </c>
      <c r="B52" s="7" t="s">
        <v>174</v>
      </c>
      <c r="C52" s="76">
        <v>1500</v>
      </c>
    </row>
    <row r="53" spans="1:3" ht="12" customHeight="1">
      <c r="A53" s="352" t="s">
        <v>110</v>
      </c>
      <c r="B53" s="7" t="s">
        <v>60</v>
      </c>
      <c r="C53" s="76"/>
    </row>
    <row r="54" spans="1:3" ht="12" customHeight="1" thickBot="1">
      <c r="A54" s="352" t="s">
        <v>111</v>
      </c>
      <c r="B54" s="7" t="s">
        <v>4</v>
      </c>
      <c r="C54" s="76"/>
    </row>
    <row r="55" spans="1:3" ht="15" customHeight="1" thickBot="1">
      <c r="A55" s="148" t="s">
        <v>19</v>
      </c>
      <c r="B55" s="190" t="s">
        <v>445</v>
      </c>
      <c r="C55" s="289">
        <f>+C44+C50</f>
        <v>606770</v>
      </c>
    </row>
    <row r="56" ht="13.5" thickBot="1">
      <c r="C56" s="290"/>
    </row>
    <row r="57" spans="1:3" ht="15" customHeight="1" thickBot="1">
      <c r="A57" s="193" t="s">
        <v>190</v>
      </c>
      <c r="B57" s="194"/>
      <c r="C57" s="377">
        <v>160.3</v>
      </c>
    </row>
    <row r="58" spans="1:3" ht="14.25" customHeight="1" thickBot="1">
      <c r="A58" s="193" t="s">
        <v>191</v>
      </c>
      <c r="B58" s="194"/>
      <c r="C58" s="116">
        <v>7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D7" sqref="D7"/>
    </sheetView>
  </sheetViews>
  <sheetFormatPr defaultColWidth="9.00390625" defaultRowHeight="12.75"/>
  <cols>
    <col min="1" max="1" width="13.875" style="191" customWidth="1"/>
    <col min="2" max="2" width="79.125" style="192" customWidth="1"/>
    <col min="3" max="3" width="25.00390625" style="192" customWidth="1"/>
    <col min="4" max="16384" width="9.375" style="192" customWidth="1"/>
  </cols>
  <sheetData>
    <row r="1" spans="1:3" s="171" customFormat="1" ht="21" customHeight="1" thickBot="1">
      <c r="A1" s="170"/>
      <c r="B1" s="172"/>
      <c r="C1" s="357" t="s">
        <v>735</v>
      </c>
    </row>
    <row r="2" spans="1:3" s="358" customFormat="1" ht="25.5" customHeight="1">
      <c r="A2" s="309" t="s">
        <v>188</v>
      </c>
      <c r="B2" s="276" t="s">
        <v>506</v>
      </c>
      <c r="C2" s="291" t="s">
        <v>507</v>
      </c>
    </row>
    <row r="3" spans="1:3" s="358" customFormat="1" ht="24.75" thickBot="1">
      <c r="A3" s="350" t="s">
        <v>187</v>
      </c>
      <c r="B3" s="277" t="s">
        <v>448</v>
      </c>
      <c r="C3" s="292" t="s">
        <v>63</v>
      </c>
    </row>
    <row r="4" spans="1:3" s="359" customFormat="1" ht="15.75" customHeight="1" thickBot="1">
      <c r="A4" s="174"/>
      <c r="B4" s="174"/>
      <c r="C4" s="175" t="s">
        <v>54</v>
      </c>
    </row>
    <row r="5" spans="1:3" ht="13.5" thickBot="1">
      <c r="A5" s="310" t="s">
        <v>189</v>
      </c>
      <c r="B5" s="176" t="s">
        <v>55</v>
      </c>
      <c r="C5" s="177" t="s">
        <v>56</v>
      </c>
    </row>
    <row r="6" spans="1:3" s="360" customFormat="1" ht="12.75" customHeight="1" thickBot="1">
      <c r="A6" s="145">
        <v>1</v>
      </c>
      <c r="B6" s="146">
        <v>2</v>
      </c>
      <c r="C6" s="147">
        <v>3</v>
      </c>
    </row>
    <row r="7" spans="1:3" s="360" customFormat="1" ht="15.75" customHeight="1" thickBot="1">
      <c r="A7" s="178"/>
      <c r="B7" s="179" t="s">
        <v>57</v>
      </c>
      <c r="C7" s="180"/>
    </row>
    <row r="8" spans="1:3" s="293" customFormat="1" ht="12" customHeight="1" thickBot="1">
      <c r="A8" s="145" t="s">
        <v>17</v>
      </c>
      <c r="B8" s="181" t="s">
        <v>425</v>
      </c>
      <c r="C8" s="236">
        <f>SUM(C9:C18)</f>
        <v>5872</v>
      </c>
    </row>
    <row r="9" spans="1:3" s="293" customFormat="1" ht="12" customHeight="1">
      <c r="A9" s="351" t="s">
        <v>102</v>
      </c>
      <c r="B9" s="9" t="s">
        <v>259</v>
      </c>
      <c r="C9" s="282"/>
    </row>
    <row r="10" spans="1:3" s="293" customFormat="1" ht="12" customHeight="1">
      <c r="A10" s="352" t="s">
        <v>103</v>
      </c>
      <c r="B10" s="7" t="s">
        <v>260</v>
      </c>
      <c r="C10" s="234">
        <v>3600</v>
      </c>
    </row>
    <row r="11" spans="1:3" s="293" customFormat="1" ht="12" customHeight="1">
      <c r="A11" s="352" t="s">
        <v>104</v>
      </c>
      <c r="B11" s="7" t="s">
        <v>261</v>
      </c>
      <c r="C11" s="234"/>
    </row>
    <row r="12" spans="1:3" s="293" customFormat="1" ht="12" customHeight="1">
      <c r="A12" s="352" t="s">
        <v>105</v>
      </c>
      <c r="B12" s="7" t="s">
        <v>262</v>
      </c>
      <c r="C12" s="234"/>
    </row>
    <row r="13" spans="1:3" s="293" customFormat="1" ht="12" customHeight="1">
      <c r="A13" s="352" t="s">
        <v>146</v>
      </c>
      <c r="B13" s="7" t="s">
        <v>263</v>
      </c>
      <c r="C13" s="234">
        <v>1300</v>
      </c>
    </row>
    <row r="14" spans="1:3" s="293" customFormat="1" ht="12" customHeight="1">
      <c r="A14" s="352" t="s">
        <v>106</v>
      </c>
      <c r="B14" s="7" t="s">
        <v>426</v>
      </c>
      <c r="C14" s="234">
        <v>972</v>
      </c>
    </row>
    <row r="15" spans="1:3" s="293" customFormat="1" ht="12" customHeight="1">
      <c r="A15" s="352" t="s">
        <v>107</v>
      </c>
      <c r="B15" s="6" t="s">
        <v>427</v>
      </c>
      <c r="C15" s="234"/>
    </row>
    <row r="16" spans="1:3" s="293" customFormat="1" ht="12" customHeight="1">
      <c r="A16" s="352" t="s">
        <v>117</v>
      </c>
      <c r="B16" s="7" t="s">
        <v>266</v>
      </c>
      <c r="C16" s="283"/>
    </row>
    <row r="17" spans="1:3" s="361" customFormat="1" ht="12" customHeight="1">
      <c r="A17" s="352" t="s">
        <v>118</v>
      </c>
      <c r="B17" s="7" t="s">
        <v>267</v>
      </c>
      <c r="C17" s="234"/>
    </row>
    <row r="18" spans="1:3" s="361" customFormat="1" ht="12" customHeight="1" thickBot="1">
      <c r="A18" s="352" t="s">
        <v>119</v>
      </c>
      <c r="B18" s="6" t="s">
        <v>268</v>
      </c>
      <c r="C18" s="235"/>
    </row>
    <row r="19" spans="1:3" s="293" customFormat="1" ht="12" customHeight="1" thickBot="1">
      <c r="A19" s="145" t="s">
        <v>18</v>
      </c>
      <c r="B19" s="181" t="s">
        <v>428</v>
      </c>
      <c r="C19" s="236">
        <f>SUM(C20:C22)</f>
        <v>0</v>
      </c>
    </row>
    <row r="20" spans="1:3" s="361" customFormat="1" ht="12" customHeight="1">
      <c r="A20" s="352" t="s">
        <v>108</v>
      </c>
      <c r="B20" s="8" t="s">
        <v>234</v>
      </c>
      <c r="C20" s="234"/>
    </row>
    <row r="21" spans="1:3" s="361" customFormat="1" ht="12" customHeight="1">
      <c r="A21" s="352" t="s">
        <v>109</v>
      </c>
      <c r="B21" s="7" t="s">
        <v>429</v>
      </c>
      <c r="C21" s="234"/>
    </row>
    <row r="22" spans="1:3" s="361" customFormat="1" ht="12" customHeight="1">
      <c r="A22" s="352" t="s">
        <v>110</v>
      </c>
      <c r="B22" s="7" t="s">
        <v>430</v>
      </c>
      <c r="C22" s="234"/>
    </row>
    <row r="23" spans="1:3" s="361" customFormat="1" ht="12" customHeight="1" thickBot="1">
      <c r="A23" s="352" t="s">
        <v>111</v>
      </c>
      <c r="B23" s="7" t="s">
        <v>2</v>
      </c>
      <c r="C23" s="234"/>
    </row>
    <row r="24" spans="1:3" s="361" customFormat="1" ht="12" customHeight="1" thickBot="1">
      <c r="A24" s="148" t="s">
        <v>19</v>
      </c>
      <c r="B24" s="118" t="s">
        <v>161</v>
      </c>
      <c r="C24" s="263"/>
    </row>
    <row r="25" spans="1:3" s="361" customFormat="1" ht="12" customHeight="1" thickBot="1">
      <c r="A25" s="148" t="s">
        <v>20</v>
      </c>
      <c r="B25" s="118" t="s">
        <v>431</v>
      </c>
      <c r="C25" s="236">
        <f>+C26+C27</f>
        <v>0</v>
      </c>
    </row>
    <row r="26" spans="1:3" s="361" customFormat="1" ht="12" customHeight="1">
      <c r="A26" s="353" t="s">
        <v>244</v>
      </c>
      <c r="B26" s="354" t="s">
        <v>429</v>
      </c>
      <c r="C26" s="74"/>
    </row>
    <row r="27" spans="1:3" s="361" customFormat="1" ht="12" customHeight="1">
      <c r="A27" s="353" t="s">
        <v>247</v>
      </c>
      <c r="B27" s="355" t="s">
        <v>432</v>
      </c>
      <c r="C27" s="237"/>
    </row>
    <row r="28" spans="1:3" s="361" customFormat="1" ht="12" customHeight="1" thickBot="1">
      <c r="A28" s="352" t="s">
        <v>248</v>
      </c>
      <c r="B28" s="356" t="s">
        <v>433</v>
      </c>
      <c r="C28" s="77"/>
    </row>
    <row r="29" spans="1:3" s="361" customFormat="1" ht="12" customHeight="1" thickBot="1">
      <c r="A29" s="148" t="s">
        <v>21</v>
      </c>
      <c r="B29" s="118" t="s">
        <v>434</v>
      </c>
      <c r="C29" s="236">
        <f>+C30+C31+C32</f>
        <v>0</v>
      </c>
    </row>
    <row r="30" spans="1:3" s="361" customFormat="1" ht="12" customHeight="1">
      <c r="A30" s="353" t="s">
        <v>95</v>
      </c>
      <c r="B30" s="354" t="s">
        <v>273</v>
      </c>
      <c r="C30" s="74"/>
    </row>
    <row r="31" spans="1:3" s="361" customFormat="1" ht="12" customHeight="1">
      <c r="A31" s="353" t="s">
        <v>96</v>
      </c>
      <c r="B31" s="355" t="s">
        <v>274</v>
      </c>
      <c r="C31" s="237"/>
    </row>
    <row r="32" spans="1:3" s="361" customFormat="1" ht="12" customHeight="1" thickBot="1">
      <c r="A32" s="352" t="s">
        <v>97</v>
      </c>
      <c r="B32" s="121" t="s">
        <v>275</v>
      </c>
      <c r="C32" s="77"/>
    </row>
    <row r="33" spans="1:3" s="293" customFormat="1" ht="12" customHeight="1" thickBot="1">
      <c r="A33" s="148" t="s">
        <v>22</v>
      </c>
      <c r="B33" s="118" t="s">
        <v>388</v>
      </c>
      <c r="C33" s="263">
        <f>33270+2070</f>
        <v>35340</v>
      </c>
    </row>
    <row r="34" spans="1:3" s="293" customFormat="1" ht="12" customHeight="1" thickBot="1">
      <c r="A34" s="148" t="s">
        <v>23</v>
      </c>
      <c r="B34" s="118" t="s">
        <v>435</v>
      </c>
      <c r="C34" s="284"/>
    </row>
    <row r="35" spans="1:3" s="293" customFormat="1" ht="12" customHeight="1" thickBot="1">
      <c r="A35" s="145" t="s">
        <v>24</v>
      </c>
      <c r="B35" s="118" t="s">
        <v>436</v>
      </c>
      <c r="C35" s="285">
        <f>+C8+C19+C24+C25+C29+C33+C34</f>
        <v>41212</v>
      </c>
    </row>
    <row r="36" spans="1:3" s="293" customFormat="1" ht="12" customHeight="1" thickBot="1">
      <c r="A36" s="182" t="s">
        <v>25</v>
      </c>
      <c r="B36" s="118" t="s">
        <v>437</v>
      </c>
      <c r="C36" s="285">
        <f>+C37+C38+C39</f>
        <v>11748</v>
      </c>
    </row>
    <row r="37" spans="1:3" s="293" customFormat="1" ht="12" customHeight="1">
      <c r="A37" s="353" t="s">
        <v>438</v>
      </c>
      <c r="B37" s="354" t="s">
        <v>208</v>
      </c>
      <c r="C37" s="74">
        <v>11748</v>
      </c>
    </row>
    <row r="38" spans="1:3" s="293" customFormat="1" ht="12" customHeight="1">
      <c r="A38" s="353" t="s">
        <v>439</v>
      </c>
      <c r="B38" s="355" t="s">
        <v>3</v>
      </c>
      <c r="C38" s="237"/>
    </row>
    <row r="39" spans="1:3" s="361" customFormat="1" ht="12" customHeight="1" thickBot="1">
      <c r="A39" s="352" t="s">
        <v>440</v>
      </c>
      <c r="B39" s="121" t="s">
        <v>441</v>
      </c>
      <c r="C39" s="77"/>
    </row>
    <row r="40" spans="1:3" s="361" customFormat="1" ht="15" customHeight="1" thickBot="1">
      <c r="A40" s="182" t="s">
        <v>26</v>
      </c>
      <c r="B40" s="183" t="s">
        <v>442</v>
      </c>
      <c r="C40" s="288">
        <f>+C35+C36</f>
        <v>52960</v>
      </c>
    </row>
    <row r="41" spans="1:3" s="361" customFormat="1" ht="15" customHeight="1">
      <c r="A41" s="184"/>
      <c r="B41" s="185"/>
      <c r="C41" s="286"/>
    </row>
    <row r="42" spans="1:3" ht="13.5" thickBot="1">
      <c r="A42" s="186"/>
      <c r="B42" s="187"/>
      <c r="C42" s="287"/>
    </row>
    <row r="43" spans="1:3" s="360" customFormat="1" ht="16.5" customHeight="1" thickBot="1">
      <c r="A43" s="188"/>
      <c r="B43" s="189" t="s">
        <v>59</v>
      </c>
      <c r="C43" s="288"/>
    </row>
    <row r="44" spans="1:3" s="362" customFormat="1" ht="12" customHeight="1" thickBot="1">
      <c r="A44" s="148" t="s">
        <v>17</v>
      </c>
      <c r="B44" s="118" t="s">
        <v>443</v>
      </c>
      <c r="C44" s="236">
        <f>SUM(C45:C49)</f>
        <v>99209</v>
      </c>
    </row>
    <row r="45" spans="1:3" ht="12" customHeight="1">
      <c r="A45" s="352" t="s">
        <v>102</v>
      </c>
      <c r="B45" s="8" t="s">
        <v>48</v>
      </c>
      <c r="C45" s="790">
        <f>SUM(58728+1708+1427+1240+1629)</f>
        <v>64732</v>
      </c>
    </row>
    <row r="46" spans="1:3" ht="12" customHeight="1">
      <c r="A46" s="352" t="s">
        <v>103</v>
      </c>
      <c r="B46" s="7" t="s">
        <v>170</v>
      </c>
      <c r="C46" s="791">
        <f>SUM(15562+461+385+335+441-878)</f>
        <v>16306</v>
      </c>
    </row>
    <row r="47" spans="1:3" ht="12" customHeight="1">
      <c r="A47" s="352" t="s">
        <v>104</v>
      </c>
      <c r="B47" s="7" t="s">
        <v>139</v>
      </c>
      <c r="C47" s="791">
        <f>17464+878-171</f>
        <v>18171</v>
      </c>
    </row>
    <row r="48" spans="1:3" ht="12" customHeight="1">
      <c r="A48" s="352" t="s">
        <v>105</v>
      </c>
      <c r="B48" s="7" t="s">
        <v>171</v>
      </c>
      <c r="C48" s="76"/>
    </row>
    <row r="49" spans="1:3" ht="12" customHeight="1" thickBot="1">
      <c r="A49" s="352" t="s">
        <v>146</v>
      </c>
      <c r="B49" s="7" t="s">
        <v>172</v>
      </c>
      <c r="C49" s="76"/>
    </row>
    <row r="50" spans="1:3" ht="12" customHeight="1" thickBot="1">
      <c r="A50" s="148" t="s">
        <v>18</v>
      </c>
      <c r="B50" s="118" t="s">
        <v>444</v>
      </c>
      <c r="C50" s="236">
        <f>SUM(C51:C53)</f>
        <v>321</v>
      </c>
    </row>
    <row r="51" spans="1:3" s="362" customFormat="1" ht="12" customHeight="1">
      <c r="A51" s="352" t="s">
        <v>108</v>
      </c>
      <c r="B51" s="8" t="s">
        <v>198</v>
      </c>
      <c r="C51" s="74">
        <f>150+171</f>
        <v>321</v>
      </c>
    </row>
    <row r="52" spans="1:3" ht="12" customHeight="1">
      <c r="A52" s="352" t="s">
        <v>109</v>
      </c>
      <c r="B52" s="7" t="s">
        <v>174</v>
      </c>
      <c r="C52" s="76"/>
    </row>
    <row r="53" spans="1:3" ht="12" customHeight="1">
      <c r="A53" s="352" t="s">
        <v>110</v>
      </c>
      <c r="B53" s="7" t="s">
        <v>60</v>
      </c>
      <c r="C53" s="76"/>
    </row>
    <row r="54" spans="1:3" ht="12" customHeight="1" thickBot="1">
      <c r="A54" s="352" t="s">
        <v>111</v>
      </c>
      <c r="B54" s="7" t="s">
        <v>4</v>
      </c>
      <c r="C54" s="76"/>
    </row>
    <row r="55" spans="1:3" ht="15" customHeight="1" thickBot="1">
      <c r="A55" s="148" t="s">
        <v>19</v>
      </c>
      <c r="B55" s="190" t="s">
        <v>445</v>
      </c>
      <c r="C55" s="289">
        <f>+C44+C50</f>
        <v>99530</v>
      </c>
    </row>
    <row r="56" ht="13.5" thickBot="1">
      <c r="C56" s="290"/>
    </row>
    <row r="57" spans="1:3" ht="15" customHeight="1" thickBot="1">
      <c r="A57" s="193" t="s">
        <v>190</v>
      </c>
      <c r="B57" s="194"/>
      <c r="C57" s="377">
        <f>SUM(35.2+2)</f>
        <v>37.2</v>
      </c>
    </row>
    <row r="58" spans="1:3" ht="14.25" customHeight="1" thickBot="1">
      <c r="A58" s="193" t="s">
        <v>191</v>
      </c>
      <c r="B58" s="194"/>
      <c r="C58" s="116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zoomScale="120" zoomScaleNormal="120" zoomScaleSheetLayoutView="100" workbookViewId="0" topLeftCell="A1">
      <selection activeCell="C132" sqref="C132"/>
    </sheetView>
  </sheetViews>
  <sheetFormatPr defaultColWidth="9.00390625" defaultRowHeight="12.75"/>
  <cols>
    <col min="1" max="1" width="9.50390625" style="300" customWidth="1"/>
    <col min="2" max="2" width="91.625" style="300" customWidth="1"/>
    <col min="3" max="3" width="21.625" style="301" customWidth="1"/>
    <col min="4" max="4" width="9.00390625" style="316" customWidth="1"/>
    <col min="5" max="16384" width="9.375" style="316" customWidth="1"/>
  </cols>
  <sheetData>
    <row r="1" spans="1:3" ht="15.75" customHeight="1">
      <c r="A1" s="810" t="s">
        <v>14</v>
      </c>
      <c r="B1" s="810"/>
      <c r="C1" s="810"/>
    </row>
    <row r="2" spans="1:3" ht="15.75" customHeight="1" thickBot="1">
      <c r="A2" s="809" t="s">
        <v>149</v>
      </c>
      <c r="B2" s="809"/>
      <c r="C2" s="228" t="s">
        <v>199</v>
      </c>
    </row>
    <row r="3" spans="1:3" ht="37.5" customHeight="1" thickBot="1">
      <c r="A3" s="22" t="s">
        <v>74</v>
      </c>
      <c r="B3" s="23" t="s">
        <v>16</v>
      </c>
      <c r="C3" s="40" t="s">
        <v>225</v>
      </c>
    </row>
    <row r="4" spans="1:3" s="317" customFormat="1" ht="12" customHeight="1" thickBot="1">
      <c r="A4" s="311">
        <v>1</v>
      </c>
      <c r="B4" s="312">
        <v>2</v>
      </c>
      <c r="C4" s="313">
        <v>3</v>
      </c>
    </row>
    <row r="5" spans="1:3" s="318" customFormat="1" ht="12" customHeight="1" thickBot="1">
      <c r="A5" s="19" t="s">
        <v>17</v>
      </c>
      <c r="B5" s="20" t="s">
        <v>226</v>
      </c>
      <c r="C5" s="219">
        <f>+C6+C7+C8+C9+C10+C11</f>
        <v>238100</v>
      </c>
    </row>
    <row r="6" spans="1:3" s="318" customFormat="1" ht="12" customHeight="1">
      <c r="A6" s="14" t="s">
        <v>102</v>
      </c>
      <c r="B6" s="319" t="s">
        <v>227</v>
      </c>
      <c r="C6" s="221"/>
    </row>
    <row r="7" spans="1:3" s="318" customFormat="1" ht="12" customHeight="1">
      <c r="A7" s="13" t="s">
        <v>103</v>
      </c>
      <c r="B7" s="320" t="s">
        <v>228</v>
      </c>
      <c r="C7" s="220"/>
    </row>
    <row r="8" spans="1:3" s="318" customFormat="1" ht="12" customHeight="1">
      <c r="A8" s="13" t="s">
        <v>104</v>
      </c>
      <c r="B8" s="320" t="s">
        <v>229</v>
      </c>
      <c r="C8" s="220">
        <v>212950</v>
      </c>
    </row>
    <row r="9" spans="1:3" s="318" customFormat="1" ht="12" customHeight="1">
      <c r="A9" s="13" t="s">
        <v>105</v>
      </c>
      <c r="B9" s="320" t="s">
        <v>230</v>
      </c>
      <c r="C9" s="220"/>
    </row>
    <row r="10" spans="1:3" s="318" customFormat="1" ht="12" customHeight="1">
      <c r="A10" s="13" t="s">
        <v>146</v>
      </c>
      <c r="B10" s="320" t="s">
        <v>231</v>
      </c>
      <c r="C10" s="223">
        <v>11492</v>
      </c>
    </row>
    <row r="11" spans="1:3" s="318" customFormat="1" ht="12" customHeight="1" thickBot="1">
      <c r="A11" s="15" t="s">
        <v>106</v>
      </c>
      <c r="B11" s="321" t="s">
        <v>232</v>
      </c>
      <c r="C11" s="678">
        <v>13658</v>
      </c>
    </row>
    <row r="12" spans="1:3" s="318" customFormat="1" ht="12" customHeight="1" thickBot="1">
      <c r="A12" s="19" t="s">
        <v>18</v>
      </c>
      <c r="B12" s="214" t="s">
        <v>233</v>
      </c>
      <c r="C12" s="219">
        <f>+C13+C14+C15+C16+C17</f>
        <v>20134</v>
      </c>
    </row>
    <row r="13" spans="1:3" s="318" customFormat="1" ht="12" customHeight="1">
      <c r="A13" s="14" t="s">
        <v>108</v>
      </c>
      <c r="B13" s="319" t="s">
        <v>234</v>
      </c>
      <c r="C13" s="221"/>
    </row>
    <row r="14" spans="1:3" s="318" customFormat="1" ht="12" customHeight="1">
      <c r="A14" s="13" t="s">
        <v>109</v>
      </c>
      <c r="B14" s="320" t="s">
        <v>235</v>
      </c>
      <c r="C14" s="220"/>
    </row>
    <row r="15" spans="1:3" s="318" customFormat="1" ht="12" customHeight="1">
      <c r="A15" s="13" t="s">
        <v>110</v>
      </c>
      <c r="B15" s="320" t="s">
        <v>454</v>
      </c>
      <c r="C15" s="220"/>
    </row>
    <row r="16" spans="1:3" s="318" customFormat="1" ht="12" customHeight="1">
      <c r="A16" s="13" t="s">
        <v>111</v>
      </c>
      <c r="B16" s="320" t="s">
        <v>455</v>
      </c>
      <c r="C16" s="220"/>
    </row>
    <row r="17" spans="1:3" s="318" customFormat="1" ht="12" customHeight="1">
      <c r="A17" s="13" t="s">
        <v>112</v>
      </c>
      <c r="B17" s="320" t="s">
        <v>236</v>
      </c>
      <c r="C17" s="678">
        <v>20134</v>
      </c>
    </row>
    <row r="18" spans="1:3" s="318" customFormat="1" ht="12" customHeight="1" thickBot="1">
      <c r="A18" s="15" t="s">
        <v>121</v>
      </c>
      <c r="B18" s="321" t="s">
        <v>237</v>
      </c>
      <c r="C18" s="222">
        <v>18990</v>
      </c>
    </row>
    <row r="19" spans="1:3" s="318" customFormat="1" ht="12" customHeight="1" thickBot="1">
      <c r="A19" s="19" t="s">
        <v>19</v>
      </c>
      <c r="B19" s="20" t="s">
        <v>238</v>
      </c>
      <c r="C19" s="219">
        <f>+C20+C21+C22+C23+C24</f>
        <v>258707</v>
      </c>
    </row>
    <row r="20" spans="1:3" s="318" customFormat="1" ht="12" customHeight="1">
      <c r="A20" s="14" t="s">
        <v>91</v>
      </c>
      <c r="B20" s="319" t="s">
        <v>239</v>
      </c>
      <c r="C20" s="681">
        <v>258707</v>
      </c>
    </row>
    <row r="21" spans="1:3" s="318" customFormat="1" ht="12" customHeight="1">
      <c r="A21" s="13" t="s">
        <v>92</v>
      </c>
      <c r="B21" s="320" t="s">
        <v>240</v>
      </c>
      <c r="C21" s="220"/>
    </row>
    <row r="22" spans="1:3" s="318" customFormat="1" ht="12" customHeight="1">
      <c r="A22" s="13" t="s">
        <v>93</v>
      </c>
      <c r="B22" s="320" t="s">
        <v>456</v>
      </c>
      <c r="C22" s="220"/>
    </row>
    <row r="23" spans="1:3" s="318" customFormat="1" ht="12" customHeight="1">
      <c r="A23" s="13" t="s">
        <v>94</v>
      </c>
      <c r="B23" s="320" t="s">
        <v>457</v>
      </c>
      <c r="C23" s="220"/>
    </row>
    <row r="24" spans="1:3" s="318" customFormat="1" ht="12" customHeight="1">
      <c r="A24" s="13" t="s">
        <v>158</v>
      </c>
      <c r="B24" s="320" t="s">
        <v>241</v>
      </c>
      <c r="C24" s="220"/>
    </row>
    <row r="25" spans="1:3" s="318" customFormat="1" ht="12" customHeight="1" thickBot="1">
      <c r="A25" s="15" t="s">
        <v>159</v>
      </c>
      <c r="B25" s="321" t="s">
        <v>242</v>
      </c>
      <c r="C25" s="222"/>
    </row>
    <row r="26" spans="1:3" s="318" customFormat="1" ht="12" customHeight="1" thickBot="1">
      <c r="A26" s="19" t="s">
        <v>160</v>
      </c>
      <c r="B26" s="20" t="s">
        <v>243</v>
      </c>
      <c r="C26" s="224">
        <f>+C27+C30+C31+C32</f>
        <v>0</v>
      </c>
    </row>
    <row r="27" spans="1:3" s="318" customFormat="1" ht="12" customHeight="1">
      <c r="A27" s="14" t="s">
        <v>244</v>
      </c>
      <c r="B27" s="319" t="s">
        <v>250</v>
      </c>
      <c r="C27" s="314">
        <f>+C28+C29</f>
        <v>0</v>
      </c>
    </row>
    <row r="28" spans="1:3" s="318" customFormat="1" ht="12" customHeight="1">
      <c r="A28" s="13" t="s">
        <v>245</v>
      </c>
      <c r="B28" s="320" t="s">
        <v>251</v>
      </c>
      <c r="C28" s="220"/>
    </row>
    <row r="29" spans="1:3" s="318" customFormat="1" ht="12" customHeight="1">
      <c r="A29" s="13" t="s">
        <v>246</v>
      </c>
      <c r="B29" s="320" t="s">
        <v>252</v>
      </c>
      <c r="C29" s="220"/>
    </row>
    <row r="30" spans="1:3" s="318" customFormat="1" ht="12" customHeight="1">
      <c r="A30" s="13" t="s">
        <v>247</v>
      </c>
      <c r="B30" s="320" t="s">
        <v>253</v>
      </c>
      <c r="C30" s="220"/>
    </row>
    <row r="31" spans="1:3" s="318" customFormat="1" ht="12" customHeight="1">
      <c r="A31" s="13" t="s">
        <v>248</v>
      </c>
      <c r="B31" s="320" t="s">
        <v>254</v>
      </c>
      <c r="C31" s="220"/>
    </row>
    <row r="32" spans="1:3" s="318" customFormat="1" ht="12" customHeight="1" thickBot="1">
      <c r="A32" s="15" t="s">
        <v>249</v>
      </c>
      <c r="B32" s="321" t="s">
        <v>255</v>
      </c>
      <c r="C32" s="222"/>
    </row>
    <row r="33" spans="1:3" s="318" customFormat="1" ht="12" customHeight="1" thickBot="1">
      <c r="A33" s="19" t="s">
        <v>21</v>
      </c>
      <c r="B33" s="20" t="s">
        <v>256</v>
      </c>
      <c r="C33" s="219">
        <f>SUM(C34:C43)</f>
        <v>224767</v>
      </c>
    </row>
    <row r="34" spans="1:3" s="318" customFormat="1" ht="12" customHeight="1">
      <c r="A34" s="14" t="s">
        <v>95</v>
      </c>
      <c r="B34" s="319" t="s">
        <v>259</v>
      </c>
      <c r="C34" s="221">
        <v>13306</v>
      </c>
    </row>
    <row r="35" spans="1:3" s="318" customFormat="1" ht="12" customHeight="1">
      <c r="A35" s="13" t="s">
        <v>96</v>
      </c>
      <c r="B35" s="320" t="s">
        <v>260</v>
      </c>
      <c r="C35" s="220">
        <v>36904</v>
      </c>
    </row>
    <row r="36" spans="1:3" s="318" customFormat="1" ht="12" customHeight="1">
      <c r="A36" s="13" t="s">
        <v>97</v>
      </c>
      <c r="B36" s="320" t="s">
        <v>261</v>
      </c>
      <c r="C36" s="220">
        <v>206</v>
      </c>
    </row>
    <row r="37" spans="1:3" s="318" customFormat="1" ht="12" customHeight="1">
      <c r="A37" s="13" t="s">
        <v>162</v>
      </c>
      <c r="B37" s="320" t="s">
        <v>262</v>
      </c>
      <c r="C37" s="220">
        <v>13897</v>
      </c>
    </row>
    <row r="38" spans="1:3" s="318" customFormat="1" ht="12" customHeight="1">
      <c r="A38" s="13" t="s">
        <v>163</v>
      </c>
      <c r="B38" s="320" t="s">
        <v>263</v>
      </c>
      <c r="C38" s="220">
        <v>147000</v>
      </c>
    </row>
    <row r="39" spans="1:3" s="318" customFormat="1" ht="12" customHeight="1">
      <c r="A39" s="13" t="s">
        <v>164</v>
      </c>
      <c r="B39" s="320" t="s">
        <v>264</v>
      </c>
      <c r="C39" s="220">
        <v>7667</v>
      </c>
    </row>
    <row r="40" spans="1:3" s="318" customFormat="1" ht="12" customHeight="1">
      <c r="A40" s="13" t="s">
        <v>165</v>
      </c>
      <c r="B40" s="320" t="s">
        <v>265</v>
      </c>
      <c r="C40" s="223">
        <v>4777</v>
      </c>
    </row>
    <row r="41" spans="1:3" s="318" customFormat="1" ht="12" customHeight="1">
      <c r="A41" s="13" t="s">
        <v>166</v>
      </c>
      <c r="B41" s="320" t="s">
        <v>266</v>
      </c>
      <c r="C41" s="220">
        <v>40</v>
      </c>
    </row>
    <row r="42" spans="1:3" s="318" customFormat="1" ht="12" customHeight="1">
      <c r="A42" s="13" t="s">
        <v>257</v>
      </c>
      <c r="B42" s="320" t="s">
        <v>267</v>
      </c>
      <c r="C42" s="223"/>
    </row>
    <row r="43" spans="1:3" s="318" customFormat="1" ht="12" customHeight="1" thickBot="1">
      <c r="A43" s="15" t="s">
        <v>258</v>
      </c>
      <c r="B43" s="321" t="s">
        <v>268</v>
      </c>
      <c r="C43" s="679">
        <v>970</v>
      </c>
    </row>
    <row r="44" spans="1:3" s="318" customFormat="1" ht="12" customHeight="1" thickBot="1">
      <c r="A44" s="19" t="s">
        <v>22</v>
      </c>
      <c r="B44" s="20" t="s">
        <v>269</v>
      </c>
      <c r="C44" s="219">
        <f>SUM(C45:C49)</f>
        <v>25258</v>
      </c>
    </row>
    <row r="45" spans="1:3" s="318" customFormat="1" ht="12" customHeight="1">
      <c r="A45" s="14" t="s">
        <v>98</v>
      </c>
      <c r="B45" s="319" t="s">
        <v>273</v>
      </c>
      <c r="C45" s="363"/>
    </row>
    <row r="46" spans="1:3" s="318" customFormat="1" ht="12" customHeight="1">
      <c r="A46" s="13" t="s">
        <v>99</v>
      </c>
      <c r="B46" s="320" t="s">
        <v>274</v>
      </c>
      <c r="C46" s="678">
        <v>24558</v>
      </c>
    </row>
    <row r="47" spans="1:3" s="318" customFormat="1" ht="12" customHeight="1">
      <c r="A47" s="13" t="s">
        <v>270</v>
      </c>
      <c r="B47" s="320" t="s">
        <v>275</v>
      </c>
      <c r="C47" s="223">
        <v>700</v>
      </c>
    </row>
    <row r="48" spans="1:3" s="318" customFormat="1" ht="12" customHeight="1">
      <c r="A48" s="13" t="s">
        <v>271</v>
      </c>
      <c r="B48" s="320" t="s">
        <v>276</v>
      </c>
      <c r="C48" s="223"/>
    </row>
    <row r="49" spans="1:3" s="318" customFormat="1" ht="12" customHeight="1" thickBot="1">
      <c r="A49" s="15" t="s">
        <v>272</v>
      </c>
      <c r="B49" s="321" t="s">
        <v>277</v>
      </c>
      <c r="C49" s="308"/>
    </row>
    <row r="50" spans="1:3" s="318" customFormat="1" ht="12" customHeight="1" thickBot="1">
      <c r="A50" s="19" t="s">
        <v>167</v>
      </c>
      <c r="B50" s="20" t="s">
        <v>278</v>
      </c>
      <c r="C50" s="219">
        <f>SUM(C51:C53)</f>
        <v>103747</v>
      </c>
    </row>
    <row r="51" spans="1:3" s="318" customFormat="1" ht="12" customHeight="1">
      <c r="A51" s="14" t="s">
        <v>100</v>
      </c>
      <c r="B51" s="319" t="s">
        <v>279</v>
      </c>
      <c r="C51" s="221"/>
    </row>
    <row r="52" spans="1:3" s="318" customFormat="1" ht="12" customHeight="1">
      <c r="A52" s="13" t="s">
        <v>101</v>
      </c>
      <c r="B52" s="320" t="s">
        <v>458</v>
      </c>
      <c r="C52" s="223">
        <v>20000</v>
      </c>
    </row>
    <row r="53" spans="1:3" s="318" customFormat="1" ht="12" customHeight="1">
      <c r="A53" s="13" t="s">
        <v>283</v>
      </c>
      <c r="B53" s="320" t="s">
        <v>281</v>
      </c>
      <c r="C53" s="678">
        <v>83747</v>
      </c>
    </row>
    <row r="54" spans="1:3" s="318" customFormat="1" ht="12" customHeight="1" thickBot="1">
      <c r="A54" s="15" t="s">
        <v>284</v>
      </c>
      <c r="B54" s="321" t="s">
        <v>282</v>
      </c>
      <c r="C54" s="308">
        <v>34135</v>
      </c>
    </row>
    <row r="55" spans="1:3" s="318" customFormat="1" ht="12" customHeight="1" thickBot="1">
      <c r="A55" s="19" t="s">
        <v>24</v>
      </c>
      <c r="B55" s="214" t="s">
        <v>285</v>
      </c>
      <c r="C55" s="219">
        <f>SUM(C56:C58)</f>
        <v>128265</v>
      </c>
    </row>
    <row r="56" spans="1:3" s="318" customFormat="1" ht="12" customHeight="1">
      <c r="A56" s="14" t="s">
        <v>168</v>
      </c>
      <c r="B56" s="319" t="s">
        <v>287</v>
      </c>
      <c r="C56" s="223"/>
    </row>
    <row r="57" spans="1:3" s="318" customFormat="1" ht="12" customHeight="1">
      <c r="A57" s="13" t="s">
        <v>169</v>
      </c>
      <c r="B57" s="320" t="s">
        <v>459</v>
      </c>
      <c r="C57" s="223">
        <v>188</v>
      </c>
    </row>
    <row r="58" spans="1:3" s="318" customFormat="1" ht="12" customHeight="1">
      <c r="A58" s="13" t="s">
        <v>200</v>
      </c>
      <c r="B58" s="320" t="s">
        <v>288</v>
      </c>
      <c r="C58" s="223">
        <v>128077</v>
      </c>
    </row>
    <row r="59" spans="1:3" s="318" customFormat="1" ht="12" customHeight="1" thickBot="1">
      <c r="A59" s="15" t="s">
        <v>286</v>
      </c>
      <c r="B59" s="321" t="s">
        <v>289</v>
      </c>
      <c r="C59" s="223">
        <v>126796</v>
      </c>
    </row>
    <row r="60" spans="1:3" s="318" customFormat="1" ht="12" customHeight="1" thickBot="1">
      <c r="A60" s="19" t="s">
        <v>25</v>
      </c>
      <c r="B60" s="20" t="s">
        <v>290</v>
      </c>
      <c r="C60" s="224">
        <f>+C5+C12+C19+C26+C33+C44+C50+C55</f>
        <v>998978</v>
      </c>
    </row>
    <row r="61" spans="1:3" s="318" customFormat="1" ht="12" customHeight="1" thickBot="1">
      <c r="A61" s="322" t="s">
        <v>291</v>
      </c>
      <c r="B61" s="214" t="s">
        <v>292</v>
      </c>
      <c r="C61" s="219">
        <f>SUM(C62:C64)</f>
        <v>83746</v>
      </c>
    </row>
    <row r="62" spans="1:3" s="318" customFormat="1" ht="12" customHeight="1">
      <c r="A62" s="14" t="s">
        <v>325</v>
      </c>
      <c r="B62" s="319" t="s">
        <v>293</v>
      </c>
      <c r="C62" s="678">
        <v>8746</v>
      </c>
    </row>
    <row r="63" spans="1:3" s="318" customFormat="1" ht="12" customHeight="1">
      <c r="A63" s="13" t="s">
        <v>334</v>
      </c>
      <c r="B63" s="320" t="s">
        <v>294</v>
      </c>
      <c r="C63" s="223">
        <v>75000</v>
      </c>
    </row>
    <row r="64" spans="1:3" s="318" customFormat="1" ht="12" customHeight="1" thickBot="1">
      <c r="A64" s="15" t="s">
        <v>335</v>
      </c>
      <c r="B64" s="323" t="s">
        <v>295</v>
      </c>
      <c r="C64" s="223"/>
    </row>
    <row r="65" spans="1:3" s="318" customFormat="1" ht="12" customHeight="1" thickBot="1">
      <c r="A65" s="322" t="s">
        <v>296</v>
      </c>
      <c r="B65" s="214" t="s">
        <v>297</v>
      </c>
      <c r="C65" s="219">
        <f>SUM(C66:C69)</f>
        <v>0</v>
      </c>
    </row>
    <row r="66" spans="1:3" s="318" customFormat="1" ht="12" customHeight="1">
      <c r="A66" s="14" t="s">
        <v>147</v>
      </c>
      <c r="B66" s="319" t="s">
        <v>298</v>
      </c>
      <c r="C66" s="223"/>
    </row>
    <row r="67" spans="1:3" s="318" customFormat="1" ht="12" customHeight="1">
      <c r="A67" s="13" t="s">
        <v>148</v>
      </c>
      <c r="B67" s="320" t="s">
        <v>299</v>
      </c>
      <c r="C67" s="223"/>
    </row>
    <row r="68" spans="1:3" s="318" customFormat="1" ht="12" customHeight="1">
      <c r="A68" s="13" t="s">
        <v>326</v>
      </c>
      <c r="B68" s="320" t="s">
        <v>300</v>
      </c>
      <c r="C68" s="223"/>
    </row>
    <row r="69" spans="1:3" s="318" customFormat="1" ht="12" customHeight="1" thickBot="1">
      <c r="A69" s="15" t="s">
        <v>327</v>
      </c>
      <c r="B69" s="321" t="s">
        <v>301</v>
      </c>
      <c r="C69" s="223"/>
    </row>
    <row r="70" spans="1:3" s="318" customFormat="1" ht="12" customHeight="1" thickBot="1">
      <c r="A70" s="322" t="s">
        <v>302</v>
      </c>
      <c r="B70" s="214" t="s">
        <v>303</v>
      </c>
      <c r="C70" s="219">
        <f>SUM(C71:C72)</f>
        <v>14669</v>
      </c>
    </row>
    <row r="71" spans="1:3" s="318" customFormat="1" ht="12" customHeight="1">
      <c r="A71" s="14" t="s">
        <v>328</v>
      </c>
      <c r="B71" s="319" t="s">
        <v>304</v>
      </c>
      <c r="C71" s="223">
        <v>14669</v>
      </c>
    </row>
    <row r="72" spans="1:3" s="318" customFormat="1" ht="12" customHeight="1" thickBot="1">
      <c r="A72" s="15" t="s">
        <v>329</v>
      </c>
      <c r="B72" s="321" t="s">
        <v>305</v>
      </c>
      <c r="C72" s="223"/>
    </row>
    <row r="73" spans="1:3" s="318" customFormat="1" ht="12" customHeight="1" thickBot="1">
      <c r="A73" s="322" t="s">
        <v>306</v>
      </c>
      <c r="B73" s="214" t="s">
        <v>307</v>
      </c>
      <c r="C73" s="219">
        <f>SUM(C74:C76)</f>
        <v>0</v>
      </c>
    </row>
    <row r="74" spans="1:3" s="318" customFormat="1" ht="12" customHeight="1">
      <c r="A74" s="14" t="s">
        <v>330</v>
      </c>
      <c r="B74" s="319" t="s">
        <v>308</v>
      </c>
      <c r="C74" s="223"/>
    </row>
    <row r="75" spans="1:3" s="318" customFormat="1" ht="12" customHeight="1">
      <c r="A75" s="13" t="s">
        <v>331</v>
      </c>
      <c r="B75" s="320" t="s">
        <v>309</v>
      </c>
      <c r="C75" s="223"/>
    </row>
    <row r="76" spans="1:3" s="318" customFormat="1" ht="12" customHeight="1" thickBot="1">
      <c r="A76" s="15" t="s">
        <v>332</v>
      </c>
      <c r="B76" s="321" t="s">
        <v>310</v>
      </c>
      <c r="C76" s="223"/>
    </row>
    <row r="77" spans="1:3" s="318" customFormat="1" ht="12" customHeight="1" thickBot="1">
      <c r="A77" s="322" t="s">
        <v>311</v>
      </c>
      <c r="B77" s="214" t="s">
        <v>333</v>
      </c>
      <c r="C77" s="219">
        <f>SUM(C78:C81)</f>
        <v>0</v>
      </c>
    </row>
    <row r="78" spans="1:3" s="318" customFormat="1" ht="12" customHeight="1">
      <c r="A78" s="324" t="s">
        <v>312</v>
      </c>
      <c r="B78" s="319" t="s">
        <v>313</v>
      </c>
      <c r="C78" s="223"/>
    </row>
    <row r="79" spans="1:3" s="318" customFormat="1" ht="12" customHeight="1">
      <c r="A79" s="325" t="s">
        <v>314</v>
      </c>
      <c r="B79" s="320" t="s">
        <v>315</v>
      </c>
      <c r="C79" s="223"/>
    </row>
    <row r="80" spans="1:3" s="318" customFormat="1" ht="12" customHeight="1">
      <c r="A80" s="325" t="s">
        <v>316</v>
      </c>
      <c r="B80" s="320" t="s">
        <v>317</v>
      </c>
      <c r="C80" s="223"/>
    </row>
    <row r="81" spans="1:3" s="318" customFormat="1" ht="12" customHeight="1" thickBot="1">
      <c r="A81" s="326" t="s">
        <v>318</v>
      </c>
      <c r="B81" s="321" t="s">
        <v>319</v>
      </c>
      <c r="C81" s="223"/>
    </row>
    <row r="82" spans="1:3" s="318" customFormat="1" ht="13.5" customHeight="1" thickBot="1">
      <c r="A82" s="322" t="s">
        <v>320</v>
      </c>
      <c r="B82" s="214" t="s">
        <v>321</v>
      </c>
      <c r="C82" s="364"/>
    </row>
    <row r="83" spans="1:3" s="318" customFormat="1" ht="15.75" customHeight="1" thickBot="1">
      <c r="A83" s="322" t="s">
        <v>322</v>
      </c>
      <c r="B83" s="327" t="s">
        <v>323</v>
      </c>
      <c r="C83" s="224">
        <f>+C61+C65+C70+C73+C77+C82</f>
        <v>98415</v>
      </c>
    </row>
    <row r="84" spans="1:3" s="318" customFormat="1" ht="16.5" customHeight="1" thickBot="1">
      <c r="A84" s="328" t="s">
        <v>336</v>
      </c>
      <c r="B84" s="329" t="s">
        <v>324</v>
      </c>
      <c r="C84" s="224">
        <f>+C60+C83</f>
        <v>1097393</v>
      </c>
    </row>
    <row r="85" spans="1:3" s="318" customFormat="1" ht="83.25" customHeight="1">
      <c r="A85" s="4"/>
      <c r="B85" s="5"/>
      <c r="C85" s="225"/>
    </row>
    <row r="86" spans="1:3" ht="16.5" customHeight="1">
      <c r="A86" s="810" t="s">
        <v>46</v>
      </c>
      <c r="B86" s="810"/>
      <c r="C86" s="810"/>
    </row>
    <row r="87" spans="1:3" s="330" customFormat="1" ht="16.5" customHeight="1" thickBot="1">
      <c r="A87" s="812" t="s">
        <v>150</v>
      </c>
      <c r="B87" s="812"/>
      <c r="C87" s="120" t="s">
        <v>199</v>
      </c>
    </row>
    <row r="88" spans="1:3" ht="37.5" customHeight="1" thickBot="1">
      <c r="A88" s="22" t="s">
        <v>74</v>
      </c>
      <c r="B88" s="23" t="s">
        <v>47</v>
      </c>
      <c r="C88" s="40" t="s">
        <v>225</v>
      </c>
    </row>
    <row r="89" spans="1:3" s="317" customFormat="1" ht="12" customHeight="1" thickBot="1">
      <c r="A89" s="36">
        <v>1</v>
      </c>
      <c r="B89" s="37">
        <v>2</v>
      </c>
      <c r="C89" s="38">
        <v>3</v>
      </c>
    </row>
    <row r="90" spans="1:3" ht="12" customHeight="1" thickBot="1">
      <c r="A90" s="21" t="s">
        <v>17</v>
      </c>
      <c r="B90" s="30" t="s">
        <v>339</v>
      </c>
      <c r="C90" s="218">
        <f>SUM(C91:C95)</f>
        <v>728625</v>
      </c>
    </row>
    <row r="91" spans="1:3" ht="12" customHeight="1">
      <c r="A91" s="16" t="s">
        <v>102</v>
      </c>
      <c r="B91" s="9" t="s">
        <v>48</v>
      </c>
      <c r="C91" s="680">
        <v>257238</v>
      </c>
    </row>
    <row r="92" spans="1:3" ht="12" customHeight="1">
      <c r="A92" s="13" t="s">
        <v>103</v>
      </c>
      <c r="B92" s="7" t="s">
        <v>170</v>
      </c>
      <c r="C92" s="678">
        <v>64501</v>
      </c>
    </row>
    <row r="93" spans="1:3" ht="12" customHeight="1">
      <c r="A93" s="13" t="s">
        <v>104</v>
      </c>
      <c r="B93" s="7" t="s">
        <v>139</v>
      </c>
      <c r="C93" s="679">
        <v>347703</v>
      </c>
    </row>
    <row r="94" spans="1:3" ht="12" customHeight="1">
      <c r="A94" s="13" t="s">
        <v>105</v>
      </c>
      <c r="B94" s="10" t="s">
        <v>171</v>
      </c>
      <c r="C94" s="308">
        <v>13500</v>
      </c>
    </row>
    <row r="95" spans="1:3" ht="12" customHeight="1">
      <c r="A95" s="13" t="s">
        <v>116</v>
      </c>
      <c r="B95" s="18" t="s">
        <v>172</v>
      </c>
      <c r="C95" s="679">
        <v>45683</v>
      </c>
    </row>
    <row r="96" spans="1:3" ht="12" customHeight="1">
      <c r="A96" s="13" t="s">
        <v>106</v>
      </c>
      <c r="B96" s="7" t="s">
        <v>340</v>
      </c>
      <c r="C96" s="308"/>
    </row>
    <row r="97" spans="1:3" ht="12" customHeight="1">
      <c r="A97" s="13" t="s">
        <v>107</v>
      </c>
      <c r="B97" s="122" t="s">
        <v>341</v>
      </c>
      <c r="C97" s="308"/>
    </row>
    <row r="98" spans="1:3" ht="12" customHeight="1">
      <c r="A98" s="13" t="s">
        <v>117</v>
      </c>
      <c r="B98" s="123" t="s">
        <v>342</v>
      </c>
      <c r="C98" s="308"/>
    </row>
    <row r="99" spans="1:3" ht="12" customHeight="1">
      <c r="A99" s="13" t="s">
        <v>118</v>
      </c>
      <c r="B99" s="123" t="s">
        <v>343</v>
      </c>
      <c r="C99" s="308"/>
    </row>
    <row r="100" spans="1:3" ht="12" customHeight="1">
      <c r="A100" s="13" t="s">
        <v>119</v>
      </c>
      <c r="B100" s="122" t="s">
        <v>344</v>
      </c>
      <c r="C100" s="308"/>
    </row>
    <row r="101" spans="1:3" ht="12" customHeight="1">
      <c r="A101" s="13" t="s">
        <v>120</v>
      </c>
      <c r="B101" s="122" t="s">
        <v>345</v>
      </c>
      <c r="C101" s="308"/>
    </row>
    <row r="102" spans="1:3" ht="12" customHeight="1">
      <c r="A102" s="13" t="s">
        <v>122</v>
      </c>
      <c r="B102" s="123" t="s">
        <v>346</v>
      </c>
      <c r="C102" s="308">
        <v>21566</v>
      </c>
    </row>
    <row r="103" spans="1:3" ht="12" customHeight="1">
      <c r="A103" s="12" t="s">
        <v>173</v>
      </c>
      <c r="B103" s="124" t="s">
        <v>347</v>
      </c>
      <c r="C103" s="308"/>
    </row>
    <row r="104" spans="1:3" ht="12" customHeight="1">
      <c r="A104" s="13" t="s">
        <v>337</v>
      </c>
      <c r="B104" s="124" t="s">
        <v>348</v>
      </c>
      <c r="C104" s="308"/>
    </row>
    <row r="105" spans="1:3" ht="12" customHeight="1" thickBot="1">
      <c r="A105" s="17" t="s">
        <v>338</v>
      </c>
      <c r="B105" s="125" t="s">
        <v>349</v>
      </c>
      <c r="C105" s="762">
        <v>23317</v>
      </c>
    </row>
    <row r="106" spans="1:3" ht="12" customHeight="1" thickBot="1">
      <c r="A106" s="19" t="s">
        <v>18</v>
      </c>
      <c r="B106" s="29" t="s">
        <v>350</v>
      </c>
      <c r="C106" s="219">
        <f>+C107+C109+C111</f>
        <v>164176</v>
      </c>
    </row>
    <row r="107" spans="1:3" ht="12" customHeight="1">
      <c r="A107" s="14" t="s">
        <v>108</v>
      </c>
      <c r="B107" s="7" t="s">
        <v>198</v>
      </c>
      <c r="C107" s="681">
        <v>142220</v>
      </c>
    </row>
    <row r="108" spans="1:3" ht="12" customHeight="1">
      <c r="A108" s="14" t="s">
        <v>109</v>
      </c>
      <c r="B108" s="11" t="s">
        <v>354</v>
      </c>
      <c r="C108" s="363">
        <v>125324</v>
      </c>
    </row>
    <row r="109" spans="1:3" ht="12" customHeight="1">
      <c r="A109" s="14" t="s">
        <v>110</v>
      </c>
      <c r="B109" s="11" t="s">
        <v>174</v>
      </c>
      <c r="C109" s="223">
        <v>12508</v>
      </c>
    </row>
    <row r="110" spans="1:3" ht="12" customHeight="1">
      <c r="A110" s="14" t="s">
        <v>111</v>
      </c>
      <c r="B110" s="11" t="s">
        <v>355</v>
      </c>
      <c r="C110" s="705"/>
    </row>
    <row r="111" spans="1:3" ht="12" customHeight="1">
      <c r="A111" s="14" t="s">
        <v>112</v>
      </c>
      <c r="B111" s="216" t="s">
        <v>201</v>
      </c>
      <c r="C111" s="705">
        <v>9448</v>
      </c>
    </row>
    <row r="112" spans="1:3" ht="12" customHeight="1">
      <c r="A112" s="14" t="s">
        <v>121</v>
      </c>
      <c r="B112" s="215" t="s">
        <v>460</v>
      </c>
      <c r="C112" s="705"/>
    </row>
    <row r="113" spans="1:3" ht="12" customHeight="1">
      <c r="A113" s="14" t="s">
        <v>123</v>
      </c>
      <c r="B113" s="315" t="s">
        <v>360</v>
      </c>
      <c r="C113" s="705"/>
    </row>
    <row r="114" spans="1:3" ht="15.75">
      <c r="A114" s="14" t="s">
        <v>175</v>
      </c>
      <c r="B114" s="123" t="s">
        <v>343</v>
      </c>
      <c r="C114" s="705"/>
    </row>
    <row r="115" spans="1:3" ht="12" customHeight="1">
      <c r="A115" s="14" t="s">
        <v>176</v>
      </c>
      <c r="B115" s="123" t="s">
        <v>359</v>
      </c>
      <c r="C115" s="705">
        <v>350</v>
      </c>
    </row>
    <row r="116" spans="1:3" ht="12" customHeight="1">
      <c r="A116" s="14" t="s">
        <v>177</v>
      </c>
      <c r="B116" s="123" t="s">
        <v>358</v>
      </c>
      <c r="C116" s="197"/>
    </row>
    <row r="117" spans="1:3" ht="12" customHeight="1">
      <c r="A117" s="14" t="s">
        <v>351</v>
      </c>
      <c r="B117" s="123" t="s">
        <v>346</v>
      </c>
      <c r="C117" s="197"/>
    </row>
    <row r="118" spans="1:3" ht="12" customHeight="1">
      <c r="A118" s="14" t="s">
        <v>352</v>
      </c>
      <c r="B118" s="123" t="s">
        <v>357</v>
      </c>
      <c r="C118" s="197"/>
    </row>
    <row r="119" spans="1:3" ht="16.5" thickBot="1">
      <c r="A119" s="12" t="s">
        <v>353</v>
      </c>
      <c r="B119" s="123" t="s">
        <v>356</v>
      </c>
      <c r="C119" s="761">
        <v>8498</v>
      </c>
    </row>
    <row r="120" spans="1:3" ht="12" customHeight="1" thickBot="1">
      <c r="A120" s="19" t="s">
        <v>19</v>
      </c>
      <c r="B120" s="118" t="s">
        <v>361</v>
      </c>
      <c r="C120" s="219">
        <f>+C121+C122</f>
        <v>0</v>
      </c>
    </row>
    <row r="121" spans="1:3" ht="12" customHeight="1">
      <c r="A121" s="14" t="s">
        <v>91</v>
      </c>
      <c r="B121" s="8" t="s">
        <v>61</v>
      </c>
      <c r="C121" s="221"/>
    </row>
    <row r="122" spans="1:3" ht="12" customHeight="1" thickBot="1">
      <c r="A122" s="15" t="s">
        <v>92</v>
      </c>
      <c r="B122" s="11" t="s">
        <v>62</v>
      </c>
      <c r="C122" s="222"/>
    </row>
    <row r="123" spans="1:3" ht="12" customHeight="1" thickBot="1">
      <c r="A123" s="19" t="s">
        <v>20</v>
      </c>
      <c r="B123" s="118" t="s">
        <v>362</v>
      </c>
      <c r="C123" s="219">
        <f>+C90+C106+C120</f>
        <v>892801</v>
      </c>
    </row>
    <row r="124" spans="1:3" ht="12" customHeight="1" thickBot="1">
      <c r="A124" s="19" t="s">
        <v>21</v>
      </c>
      <c r="B124" s="118" t="s">
        <v>363</v>
      </c>
      <c r="C124" s="219">
        <f>+C125+C126+C127</f>
        <v>355421</v>
      </c>
    </row>
    <row r="125" spans="1:3" ht="12" customHeight="1">
      <c r="A125" s="14" t="s">
        <v>95</v>
      </c>
      <c r="B125" s="8" t="s">
        <v>364</v>
      </c>
      <c r="C125" s="745">
        <v>258540</v>
      </c>
    </row>
    <row r="126" spans="1:3" ht="12" customHeight="1">
      <c r="A126" s="14" t="s">
        <v>96</v>
      </c>
      <c r="B126" s="8" t="s">
        <v>365</v>
      </c>
      <c r="C126" s="197">
        <v>75000</v>
      </c>
    </row>
    <row r="127" spans="1:3" ht="12" customHeight="1" thickBot="1">
      <c r="A127" s="12" t="s">
        <v>97</v>
      </c>
      <c r="B127" s="6" t="s">
        <v>366</v>
      </c>
      <c r="C127" s="745">
        <v>21881</v>
      </c>
    </row>
    <row r="128" spans="1:3" ht="12" customHeight="1" thickBot="1">
      <c r="A128" s="19" t="s">
        <v>22</v>
      </c>
      <c r="B128" s="118" t="s">
        <v>415</v>
      </c>
      <c r="C128" s="219">
        <f>+C129+C130+C131+C132</f>
        <v>0</v>
      </c>
    </row>
    <row r="129" spans="1:3" ht="12" customHeight="1">
      <c r="A129" s="14" t="s">
        <v>98</v>
      </c>
      <c r="B129" s="8" t="s">
        <v>367</v>
      </c>
      <c r="C129" s="197"/>
    </row>
    <row r="130" spans="1:3" ht="12" customHeight="1">
      <c r="A130" s="14" t="s">
        <v>99</v>
      </c>
      <c r="B130" s="8" t="s">
        <v>368</v>
      </c>
      <c r="C130" s="197"/>
    </row>
    <row r="131" spans="1:3" ht="12" customHeight="1">
      <c r="A131" s="14" t="s">
        <v>270</v>
      </c>
      <c r="B131" s="8" t="s">
        <v>369</v>
      </c>
      <c r="C131" s="197"/>
    </row>
    <row r="132" spans="1:3" ht="12" customHeight="1" thickBot="1">
      <c r="A132" s="12" t="s">
        <v>271</v>
      </c>
      <c r="B132" s="6" t="s">
        <v>370</v>
      </c>
      <c r="C132" s="197"/>
    </row>
    <row r="133" spans="1:3" ht="12" customHeight="1" thickBot="1">
      <c r="A133" s="19" t="s">
        <v>23</v>
      </c>
      <c r="B133" s="118" t="s">
        <v>371</v>
      </c>
      <c r="C133" s="224">
        <f>+C134+C135+C136+C137</f>
        <v>0</v>
      </c>
    </row>
    <row r="134" spans="1:3" ht="12" customHeight="1">
      <c r="A134" s="14" t="s">
        <v>100</v>
      </c>
      <c r="B134" s="8" t="s">
        <v>372</v>
      </c>
      <c r="C134" s="197"/>
    </row>
    <row r="135" spans="1:3" ht="12" customHeight="1">
      <c r="A135" s="14" t="s">
        <v>101</v>
      </c>
      <c r="B135" s="8" t="s">
        <v>382</v>
      </c>
      <c r="C135" s="197"/>
    </row>
    <row r="136" spans="1:3" ht="12" customHeight="1">
      <c r="A136" s="14" t="s">
        <v>283</v>
      </c>
      <c r="B136" s="8" t="s">
        <v>373</v>
      </c>
      <c r="C136" s="197"/>
    </row>
    <row r="137" spans="1:3" ht="12" customHeight="1" thickBot="1">
      <c r="A137" s="12" t="s">
        <v>284</v>
      </c>
      <c r="B137" s="6" t="s">
        <v>374</v>
      </c>
      <c r="C137" s="197"/>
    </row>
    <row r="138" spans="1:3" ht="12" customHeight="1" thickBot="1">
      <c r="A138" s="19" t="s">
        <v>24</v>
      </c>
      <c r="B138" s="118" t="s">
        <v>375</v>
      </c>
      <c r="C138" s="227">
        <f>+C139+C140+C141+C142</f>
        <v>0</v>
      </c>
    </row>
    <row r="139" spans="1:3" ht="12" customHeight="1">
      <c r="A139" s="14" t="s">
        <v>168</v>
      </c>
      <c r="B139" s="8" t="s">
        <v>376</v>
      </c>
      <c r="C139" s="197"/>
    </row>
    <row r="140" spans="1:3" ht="12" customHeight="1">
      <c r="A140" s="14" t="s">
        <v>169</v>
      </c>
      <c r="B140" s="8" t="s">
        <v>377</v>
      </c>
      <c r="C140" s="197"/>
    </row>
    <row r="141" spans="1:3" ht="12" customHeight="1">
      <c r="A141" s="14" t="s">
        <v>200</v>
      </c>
      <c r="B141" s="8" t="s">
        <v>378</v>
      </c>
      <c r="C141" s="197"/>
    </row>
    <row r="142" spans="1:3" ht="12" customHeight="1" thickBot="1">
      <c r="A142" s="14" t="s">
        <v>286</v>
      </c>
      <c r="B142" s="8" t="s">
        <v>379</v>
      </c>
      <c r="C142" s="197"/>
    </row>
    <row r="143" spans="1:9" ht="15" customHeight="1" thickBot="1">
      <c r="A143" s="19" t="s">
        <v>25</v>
      </c>
      <c r="B143" s="118" t="s">
        <v>380</v>
      </c>
      <c r="C143" s="331">
        <f>+C124+C128+C133+C138</f>
        <v>355421</v>
      </c>
      <c r="F143" s="332"/>
      <c r="G143" s="333"/>
      <c r="H143" s="333"/>
      <c r="I143" s="333"/>
    </row>
    <row r="144" spans="1:3" s="318" customFormat="1" ht="12.75" customHeight="1" thickBot="1">
      <c r="A144" s="217" t="s">
        <v>26</v>
      </c>
      <c r="B144" s="299" t="s">
        <v>381</v>
      </c>
      <c r="C144" s="331">
        <f>+C123+C143</f>
        <v>1248222</v>
      </c>
    </row>
    <row r="145" ht="7.5" customHeight="1"/>
    <row r="146" spans="1:3" ht="15.75">
      <c r="A146" s="811" t="s">
        <v>383</v>
      </c>
      <c r="B146" s="811"/>
      <c r="C146" s="811"/>
    </row>
    <row r="147" spans="1:3" ht="15" customHeight="1" thickBot="1">
      <c r="A147" s="809" t="s">
        <v>151</v>
      </c>
      <c r="B147" s="809"/>
      <c r="C147" s="228" t="s">
        <v>199</v>
      </c>
    </row>
    <row r="148" spans="1:4" ht="13.5" customHeight="1" thickBot="1">
      <c r="A148" s="19">
        <v>1</v>
      </c>
      <c r="B148" s="29" t="s">
        <v>384</v>
      </c>
      <c r="C148" s="219">
        <f>+C60-C123</f>
        <v>106177</v>
      </c>
      <c r="D148" s="334"/>
    </row>
    <row r="149" spans="1:3" ht="27.75" customHeight="1" thickBot="1">
      <c r="A149" s="19" t="s">
        <v>18</v>
      </c>
      <c r="B149" s="29" t="s">
        <v>385</v>
      </c>
      <c r="C149" s="219">
        <f>+C83-C143</f>
        <v>-257006</v>
      </c>
    </row>
  </sheetData>
  <sheetProtection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2014. ÉVI KÖLTSÉGVETÉS
ÖNKÉNT VÁLLALT FELADATAINAK MÉRLEGE
&amp;R&amp;"Times New Roman CE,Félkövér dőlt"&amp;11 3. melléklet  a  30/2014.(IX.16.) önkormányzati rendelethez</oddHeader>
  </headerFooter>
  <rowBreaks count="1" manualBreakCount="1">
    <brk id="85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F18" sqref="F18"/>
    </sheetView>
  </sheetViews>
  <sheetFormatPr defaultColWidth="9.00390625" defaultRowHeight="12.75"/>
  <cols>
    <col min="1" max="1" width="13.875" style="191" customWidth="1"/>
    <col min="2" max="2" width="79.125" style="192" customWidth="1"/>
    <col min="3" max="3" width="25.00390625" style="192" customWidth="1"/>
    <col min="4" max="16384" width="9.375" style="192" customWidth="1"/>
  </cols>
  <sheetData>
    <row r="1" spans="1:3" s="171" customFormat="1" ht="21" customHeight="1" thickBot="1">
      <c r="A1" s="170"/>
      <c r="B1" s="172"/>
      <c r="C1" s="357" t="s">
        <v>736</v>
      </c>
    </row>
    <row r="2" spans="1:3" s="358" customFormat="1" ht="25.5" customHeight="1">
      <c r="A2" s="309" t="s">
        <v>188</v>
      </c>
      <c r="B2" s="276" t="s">
        <v>506</v>
      </c>
      <c r="C2" s="291" t="s">
        <v>507</v>
      </c>
    </row>
    <row r="3" spans="1:3" s="358" customFormat="1" ht="24.75" thickBot="1">
      <c r="A3" s="350" t="s">
        <v>187</v>
      </c>
      <c r="B3" s="277" t="s">
        <v>449</v>
      </c>
      <c r="C3" s="292" t="s">
        <v>64</v>
      </c>
    </row>
    <row r="4" spans="1:3" s="359" customFormat="1" ht="15.75" customHeight="1" thickBot="1">
      <c r="A4" s="174"/>
      <c r="B4" s="174"/>
      <c r="C4" s="175" t="s">
        <v>54</v>
      </c>
    </row>
    <row r="5" spans="1:3" ht="13.5" thickBot="1">
      <c r="A5" s="310" t="s">
        <v>189</v>
      </c>
      <c r="B5" s="176" t="s">
        <v>55</v>
      </c>
      <c r="C5" s="177" t="s">
        <v>56</v>
      </c>
    </row>
    <row r="6" spans="1:3" s="360" customFormat="1" ht="12.75" customHeight="1" thickBot="1">
      <c r="A6" s="145">
        <v>1</v>
      </c>
      <c r="B6" s="146">
        <v>2</v>
      </c>
      <c r="C6" s="147">
        <v>3</v>
      </c>
    </row>
    <row r="7" spans="1:3" s="360" customFormat="1" ht="15.75" customHeight="1" thickBot="1">
      <c r="A7" s="178"/>
      <c r="B7" s="179" t="s">
        <v>57</v>
      </c>
      <c r="C7" s="180"/>
    </row>
    <row r="8" spans="1:3" s="293" customFormat="1" ht="12" customHeight="1" thickBot="1">
      <c r="A8" s="145" t="s">
        <v>17</v>
      </c>
      <c r="B8" s="181" t="s">
        <v>425</v>
      </c>
      <c r="C8" s="236">
        <f>SUM(C9:C18)</f>
        <v>172964</v>
      </c>
    </row>
    <row r="9" spans="1:3" s="293" customFormat="1" ht="12" customHeight="1">
      <c r="A9" s="351" t="s">
        <v>102</v>
      </c>
      <c r="B9" s="9" t="s">
        <v>259</v>
      </c>
      <c r="C9" s="282"/>
    </row>
    <row r="10" spans="1:3" s="293" customFormat="1" ht="12" customHeight="1">
      <c r="A10" s="352" t="s">
        <v>103</v>
      </c>
      <c r="B10" s="7" t="s">
        <v>260</v>
      </c>
      <c r="C10" s="234">
        <v>22172</v>
      </c>
    </row>
    <row r="11" spans="1:3" s="293" customFormat="1" ht="12" customHeight="1">
      <c r="A11" s="352" t="s">
        <v>104</v>
      </c>
      <c r="B11" s="7" t="s">
        <v>261</v>
      </c>
      <c r="C11" s="234"/>
    </row>
    <row r="12" spans="1:3" s="293" customFormat="1" ht="12" customHeight="1">
      <c r="A12" s="352" t="s">
        <v>105</v>
      </c>
      <c r="B12" s="7" t="s">
        <v>262</v>
      </c>
      <c r="C12" s="234"/>
    </row>
    <row r="13" spans="1:3" s="293" customFormat="1" ht="12" customHeight="1">
      <c r="A13" s="352" t="s">
        <v>146</v>
      </c>
      <c r="B13" s="7" t="s">
        <v>263</v>
      </c>
      <c r="C13" s="234">
        <v>147000</v>
      </c>
    </row>
    <row r="14" spans="1:3" s="293" customFormat="1" ht="12" customHeight="1">
      <c r="A14" s="352" t="s">
        <v>106</v>
      </c>
      <c r="B14" s="7" t="s">
        <v>426</v>
      </c>
      <c r="C14" s="234">
        <v>3752</v>
      </c>
    </row>
    <row r="15" spans="1:3" s="293" customFormat="1" ht="12" customHeight="1">
      <c r="A15" s="352" t="s">
        <v>107</v>
      </c>
      <c r="B15" s="6" t="s">
        <v>427</v>
      </c>
      <c r="C15" s="234"/>
    </row>
    <row r="16" spans="1:3" s="293" customFormat="1" ht="12" customHeight="1">
      <c r="A16" s="352" t="s">
        <v>117</v>
      </c>
      <c r="B16" s="7" t="s">
        <v>266</v>
      </c>
      <c r="C16" s="283">
        <v>40</v>
      </c>
    </row>
    <row r="17" spans="1:3" s="361" customFormat="1" ht="12" customHeight="1">
      <c r="A17" s="352" t="s">
        <v>118</v>
      </c>
      <c r="B17" s="7" t="s">
        <v>267</v>
      </c>
      <c r="C17" s="234"/>
    </row>
    <row r="18" spans="1:3" s="361" customFormat="1" ht="12" customHeight="1" thickBot="1">
      <c r="A18" s="352" t="s">
        <v>119</v>
      </c>
      <c r="B18" s="6" t="s">
        <v>268</v>
      </c>
      <c r="C18" s="235"/>
    </row>
    <row r="19" spans="1:3" s="293" customFormat="1" ht="12" customHeight="1" thickBot="1">
      <c r="A19" s="145" t="s">
        <v>18</v>
      </c>
      <c r="B19" s="181" t="s">
        <v>428</v>
      </c>
      <c r="C19" s="236">
        <f>SUM(C20:C22)</f>
        <v>455</v>
      </c>
    </row>
    <row r="20" spans="1:3" s="361" customFormat="1" ht="12" customHeight="1">
      <c r="A20" s="352" t="s">
        <v>108</v>
      </c>
      <c r="B20" s="8" t="s">
        <v>234</v>
      </c>
      <c r="C20" s="234"/>
    </row>
    <row r="21" spans="1:3" s="361" customFormat="1" ht="12" customHeight="1">
      <c r="A21" s="352" t="s">
        <v>109</v>
      </c>
      <c r="B21" s="7" t="s">
        <v>429</v>
      </c>
      <c r="C21" s="234"/>
    </row>
    <row r="22" spans="1:3" s="361" customFormat="1" ht="12" customHeight="1">
      <c r="A22" s="352" t="s">
        <v>110</v>
      </c>
      <c r="B22" s="7" t="s">
        <v>430</v>
      </c>
      <c r="C22" s="234">
        <f>SUM(0+330+125)</f>
        <v>455</v>
      </c>
    </row>
    <row r="23" spans="1:3" s="361" customFormat="1" ht="12" customHeight="1" thickBot="1">
      <c r="A23" s="352" t="s">
        <v>111</v>
      </c>
      <c r="B23" s="7" t="s">
        <v>2</v>
      </c>
      <c r="C23" s="234"/>
    </row>
    <row r="24" spans="1:3" s="361" customFormat="1" ht="12" customHeight="1" thickBot="1">
      <c r="A24" s="148" t="s">
        <v>19</v>
      </c>
      <c r="B24" s="118" t="s">
        <v>161</v>
      </c>
      <c r="C24" s="263"/>
    </row>
    <row r="25" spans="1:3" s="361" customFormat="1" ht="12" customHeight="1" thickBot="1">
      <c r="A25" s="148" t="s">
        <v>20</v>
      </c>
      <c r="B25" s="118" t="s">
        <v>431</v>
      </c>
      <c r="C25" s="236">
        <f>+C26+C27</f>
        <v>0</v>
      </c>
    </row>
    <row r="26" spans="1:3" s="361" customFormat="1" ht="12" customHeight="1">
      <c r="A26" s="353" t="s">
        <v>244</v>
      </c>
      <c r="B26" s="354" t="s">
        <v>429</v>
      </c>
      <c r="C26" s="74"/>
    </row>
    <row r="27" spans="1:3" s="361" customFormat="1" ht="12" customHeight="1">
      <c r="A27" s="353" t="s">
        <v>247</v>
      </c>
      <c r="B27" s="355" t="s">
        <v>432</v>
      </c>
      <c r="C27" s="237"/>
    </row>
    <row r="28" spans="1:3" s="361" customFormat="1" ht="12" customHeight="1" thickBot="1">
      <c r="A28" s="352" t="s">
        <v>248</v>
      </c>
      <c r="B28" s="356" t="s">
        <v>433</v>
      </c>
      <c r="C28" s="77"/>
    </row>
    <row r="29" spans="1:3" s="361" customFormat="1" ht="12" customHeight="1" thickBot="1">
      <c r="A29" s="148" t="s">
        <v>21</v>
      </c>
      <c r="B29" s="118" t="s">
        <v>434</v>
      </c>
      <c r="C29" s="236">
        <f>+C30+C31+C32</f>
        <v>0</v>
      </c>
    </row>
    <row r="30" spans="1:3" s="361" customFormat="1" ht="12" customHeight="1">
      <c r="A30" s="353" t="s">
        <v>95</v>
      </c>
      <c r="B30" s="354" t="s">
        <v>273</v>
      </c>
      <c r="C30" s="74"/>
    </row>
    <row r="31" spans="1:3" s="361" customFormat="1" ht="12" customHeight="1">
      <c r="A31" s="353" t="s">
        <v>96</v>
      </c>
      <c r="B31" s="355" t="s">
        <v>274</v>
      </c>
      <c r="C31" s="237"/>
    </row>
    <row r="32" spans="1:3" s="361" customFormat="1" ht="12" customHeight="1" thickBot="1">
      <c r="A32" s="352" t="s">
        <v>97</v>
      </c>
      <c r="B32" s="121" t="s">
        <v>275</v>
      </c>
      <c r="C32" s="77"/>
    </row>
    <row r="33" spans="1:3" s="293" customFormat="1" ht="12" customHeight="1" thickBot="1">
      <c r="A33" s="148" t="s">
        <v>22</v>
      </c>
      <c r="B33" s="118" t="s">
        <v>388</v>
      </c>
      <c r="C33" s="263">
        <f>47272+1575+30+40</f>
        <v>48917</v>
      </c>
    </row>
    <row r="34" spans="1:3" s="293" customFormat="1" ht="12" customHeight="1" thickBot="1">
      <c r="A34" s="148" t="s">
        <v>23</v>
      </c>
      <c r="B34" s="118" t="s">
        <v>435</v>
      </c>
      <c r="C34" s="284"/>
    </row>
    <row r="35" spans="1:3" s="293" customFormat="1" ht="12" customHeight="1" thickBot="1">
      <c r="A35" s="145" t="s">
        <v>24</v>
      </c>
      <c r="B35" s="118" t="s">
        <v>436</v>
      </c>
      <c r="C35" s="285">
        <f>+C8+C19+C24+C25+C29+C33+C34</f>
        <v>222336</v>
      </c>
    </row>
    <row r="36" spans="1:3" s="293" customFormat="1" ht="12" customHeight="1" thickBot="1">
      <c r="A36" s="182" t="s">
        <v>25</v>
      </c>
      <c r="B36" s="118" t="s">
        <v>437</v>
      </c>
      <c r="C36" s="285">
        <f>+C37+C38+C39</f>
        <v>2530</v>
      </c>
    </row>
    <row r="37" spans="1:3" s="293" customFormat="1" ht="12" customHeight="1">
      <c r="A37" s="353" t="s">
        <v>438</v>
      </c>
      <c r="B37" s="354" t="s">
        <v>208</v>
      </c>
      <c r="C37" s="74">
        <v>2530</v>
      </c>
    </row>
    <row r="38" spans="1:3" s="293" customFormat="1" ht="12" customHeight="1">
      <c r="A38" s="353" t="s">
        <v>439</v>
      </c>
      <c r="B38" s="355" t="s">
        <v>3</v>
      </c>
      <c r="C38" s="237"/>
    </row>
    <row r="39" spans="1:3" s="361" customFormat="1" ht="12" customHeight="1" thickBot="1">
      <c r="A39" s="352" t="s">
        <v>440</v>
      </c>
      <c r="B39" s="121" t="s">
        <v>441</v>
      </c>
      <c r="C39" s="77"/>
    </row>
    <row r="40" spans="1:3" s="361" customFormat="1" ht="15" customHeight="1" thickBot="1">
      <c r="A40" s="182" t="s">
        <v>26</v>
      </c>
      <c r="B40" s="183" t="s">
        <v>442</v>
      </c>
      <c r="C40" s="288">
        <f>+C35+C36</f>
        <v>224866</v>
      </c>
    </row>
    <row r="41" spans="1:3" s="361" customFormat="1" ht="15" customHeight="1">
      <c r="A41" s="184"/>
      <c r="B41" s="185"/>
      <c r="C41" s="286"/>
    </row>
    <row r="42" spans="1:3" ht="13.5" thickBot="1">
      <c r="A42" s="186"/>
      <c r="B42" s="187"/>
      <c r="C42" s="287"/>
    </row>
    <row r="43" spans="1:3" s="360" customFormat="1" ht="16.5" customHeight="1" thickBot="1">
      <c r="A43" s="188"/>
      <c r="B43" s="189" t="s">
        <v>59</v>
      </c>
      <c r="C43" s="288"/>
    </row>
    <row r="44" spans="1:3" s="362" customFormat="1" ht="12" customHeight="1" thickBot="1">
      <c r="A44" s="148" t="s">
        <v>17</v>
      </c>
      <c r="B44" s="118" t="s">
        <v>443</v>
      </c>
      <c r="C44" s="236">
        <f>SUM(C45:C49)</f>
        <v>499933</v>
      </c>
    </row>
    <row r="45" spans="1:3" ht="12" customHeight="1">
      <c r="A45" s="352" t="s">
        <v>102</v>
      </c>
      <c r="B45" s="8" t="s">
        <v>48</v>
      </c>
      <c r="C45" s="790">
        <f>SUM(224468+4518+100+4097+27+250+98+502+669+600-551-1200)</f>
        <v>233578</v>
      </c>
    </row>
    <row r="46" spans="1:3" ht="12" customHeight="1">
      <c r="A46" s="352" t="s">
        <v>103</v>
      </c>
      <c r="B46" s="7" t="s">
        <v>170</v>
      </c>
      <c r="C46" s="791">
        <f>SUM(59686+1312+1106+68+136+181-149-324-3857)</f>
        <v>58159</v>
      </c>
    </row>
    <row r="47" spans="1:3" ht="12" customHeight="1">
      <c r="A47" s="352" t="s">
        <v>104</v>
      </c>
      <c r="B47" s="7" t="s">
        <v>139</v>
      </c>
      <c r="C47" s="791">
        <f>SUM(205018+62+96+230+70-600+700+3857-1237)</f>
        <v>208196</v>
      </c>
    </row>
    <row r="48" spans="1:3" ht="12" customHeight="1">
      <c r="A48" s="352" t="s">
        <v>105</v>
      </c>
      <c r="B48" s="7" t="s">
        <v>171</v>
      </c>
      <c r="C48" s="76"/>
    </row>
    <row r="49" spans="1:3" ht="12" customHeight="1" thickBot="1">
      <c r="A49" s="352" t="s">
        <v>146</v>
      </c>
      <c r="B49" s="7" t="s">
        <v>172</v>
      </c>
      <c r="C49" s="76"/>
    </row>
    <row r="50" spans="1:3" ht="12" customHeight="1" thickBot="1">
      <c r="A50" s="148" t="s">
        <v>18</v>
      </c>
      <c r="B50" s="118" t="s">
        <v>444</v>
      </c>
      <c r="C50" s="236">
        <f>SUM(C51:C53)</f>
        <v>7307</v>
      </c>
    </row>
    <row r="51" spans="1:3" s="362" customFormat="1" ht="12" customHeight="1">
      <c r="A51" s="352" t="s">
        <v>108</v>
      </c>
      <c r="B51" s="8" t="s">
        <v>198</v>
      </c>
      <c r="C51" s="74">
        <f>4570+1237</f>
        <v>5807</v>
      </c>
    </row>
    <row r="52" spans="1:3" ht="12" customHeight="1">
      <c r="A52" s="352" t="s">
        <v>109</v>
      </c>
      <c r="B52" s="7" t="s">
        <v>174</v>
      </c>
      <c r="C52" s="76">
        <v>1500</v>
      </c>
    </row>
    <row r="53" spans="1:3" ht="12" customHeight="1">
      <c r="A53" s="352" t="s">
        <v>110</v>
      </c>
      <c r="B53" s="7" t="s">
        <v>60</v>
      </c>
      <c r="C53" s="76"/>
    </row>
    <row r="54" spans="1:3" ht="12" customHeight="1" thickBot="1">
      <c r="A54" s="352" t="s">
        <v>111</v>
      </c>
      <c r="B54" s="7" t="s">
        <v>4</v>
      </c>
      <c r="C54" s="76"/>
    </row>
    <row r="55" spans="1:3" ht="15" customHeight="1" thickBot="1">
      <c r="A55" s="148" t="s">
        <v>19</v>
      </c>
      <c r="B55" s="190" t="s">
        <v>445</v>
      </c>
      <c r="C55" s="289">
        <f>+C44+C50</f>
        <v>507240</v>
      </c>
    </row>
    <row r="56" ht="13.5" thickBot="1">
      <c r="C56" s="290"/>
    </row>
    <row r="57" spans="1:3" ht="15" customHeight="1" thickBot="1">
      <c r="A57" s="193" t="s">
        <v>190</v>
      </c>
      <c r="B57" s="194"/>
      <c r="C57" s="377">
        <v>123.1</v>
      </c>
    </row>
    <row r="58" spans="1:3" ht="14.25" customHeight="1" thickBot="1">
      <c r="A58" s="193" t="s">
        <v>191</v>
      </c>
      <c r="B58" s="194"/>
      <c r="C58" s="116">
        <v>7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E11" sqref="E11"/>
    </sheetView>
  </sheetViews>
  <sheetFormatPr defaultColWidth="9.00390625" defaultRowHeight="12.75"/>
  <cols>
    <col min="1" max="1" width="13.875" style="191" customWidth="1"/>
    <col min="2" max="2" width="79.125" style="192" customWidth="1"/>
    <col min="3" max="3" width="25.00390625" style="192" customWidth="1"/>
    <col min="4" max="16384" width="9.375" style="192" customWidth="1"/>
  </cols>
  <sheetData>
    <row r="1" spans="1:3" s="171" customFormat="1" ht="21" customHeight="1" thickBot="1">
      <c r="A1" s="170"/>
      <c r="B1" s="172"/>
      <c r="C1" s="357" t="s">
        <v>737</v>
      </c>
    </row>
    <row r="2" spans="1:3" s="358" customFormat="1" ht="25.5" customHeight="1">
      <c r="A2" s="309" t="s">
        <v>188</v>
      </c>
      <c r="B2" s="276" t="s">
        <v>509</v>
      </c>
      <c r="C2" s="291" t="s">
        <v>508</v>
      </c>
    </row>
    <row r="3" spans="1:3" s="358" customFormat="1" ht="24.75" thickBot="1">
      <c r="A3" s="350" t="s">
        <v>187</v>
      </c>
      <c r="B3" s="277" t="s">
        <v>424</v>
      </c>
      <c r="C3" s="292" t="s">
        <v>53</v>
      </c>
    </row>
    <row r="4" spans="1:3" s="359" customFormat="1" ht="15.75" customHeight="1" thickBot="1">
      <c r="A4" s="174"/>
      <c r="B4" s="174"/>
      <c r="C4" s="175" t="s">
        <v>54</v>
      </c>
    </row>
    <row r="5" spans="1:3" ht="13.5" thickBot="1">
      <c r="A5" s="310" t="s">
        <v>189</v>
      </c>
      <c r="B5" s="176" t="s">
        <v>55</v>
      </c>
      <c r="C5" s="177" t="s">
        <v>56</v>
      </c>
    </row>
    <row r="6" spans="1:3" s="360" customFormat="1" ht="12.75" customHeight="1" thickBot="1">
      <c r="A6" s="145">
        <v>1</v>
      </c>
      <c r="B6" s="146">
        <v>2</v>
      </c>
      <c r="C6" s="147">
        <v>3</v>
      </c>
    </row>
    <row r="7" spans="1:3" s="360" customFormat="1" ht="15.75" customHeight="1" thickBot="1">
      <c r="A7" s="178"/>
      <c r="B7" s="179" t="s">
        <v>57</v>
      </c>
      <c r="C7" s="180"/>
    </row>
    <row r="8" spans="1:3" s="293" customFormat="1" ht="12" customHeight="1" thickBot="1">
      <c r="A8" s="145" t="s">
        <v>17</v>
      </c>
      <c r="B8" s="181" t="s">
        <v>425</v>
      </c>
      <c r="C8" s="236">
        <f>SUM(C9:C18)</f>
        <v>8947</v>
      </c>
    </row>
    <row r="9" spans="1:3" s="293" customFormat="1" ht="12" customHeight="1">
      <c r="A9" s="351" t="s">
        <v>102</v>
      </c>
      <c r="B9" s="9" t="s">
        <v>259</v>
      </c>
      <c r="C9" s="282"/>
    </row>
    <row r="10" spans="1:3" s="293" customFormat="1" ht="12" customHeight="1">
      <c r="A10" s="352" t="s">
        <v>103</v>
      </c>
      <c r="B10" s="7" t="s">
        <v>260</v>
      </c>
      <c r="C10" s="234">
        <f>SUM(4150+906)</f>
        <v>5056</v>
      </c>
    </row>
    <row r="11" spans="1:3" s="293" customFormat="1" ht="12" customHeight="1">
      <c r="A11" s="352" t="s">
        <v>104</v>
      </c>
      <c r="B11" s="7" t="s">
        <v>261</v>
      </c>
      <c r="C11" s="234"/>
    </row>
    <row r="12" spans="1:3" s="293" customFormat="1" ht="12" customHeight="1">
      <c r="A12" s="352" t="s">
        <v>105</v>
      </c>
      <c r="B12" s="7" t="s">
        <v>262</v>
      </c>
      <c r="C12" s="234"/>
    </row>
    <row r="13" spans="1:3" s="293" customFormat="1" ht="12" customHeight="1">
      <c r="A13" s="352" t="s">
        <v>146</v>
      </c>
      <c r="B13" s="7" t="s">
        <v>263</v>
      </c>
      <c r="C13" s="234">
        <f>SUM(1900+89)</f>
        <v>1989</v>
      </c>
    </row>
    <row r="14" spans="1:3" s="293" customFormat="1" ht="12" customHeight="1">
      <c r="A14" s="352" t="s">
        <v>106</v>
      </c>
      <c r="B14" s="7" t="s">
        <v>426</v>
      </c>
      <c r="C14" s="234">
        <f>SUM(1633+245+24)</f>
        <v>1902</v>
      </c>
    </row>
    <row r="15" spans="1:3" s="293" customFormat="1" ht="12" customHeight="1">
      <c r="A15" s="352" t="s">
        <v>107</v>
      </c>
      <c r="B15" s="6" t="s">
        <v>427</v>
      </c>
      <c r="C15" s="234"/>
    </row>
    <row r="16" spans="1:3" s="293" customFormat="1" ht="12" customHeight="1">
      <c r="A16" s="352" t="s">
        <v>117</v>
      </c>
      <c r="B16" s="7" t="s">
        <v>266</v>
      </c>
      <c r="C16" s="283"/>
    </row>
    <row r="17" spans="1:3" s="361" customFormat="1" ht="12" customHeight="1">
      <c r="A17" s="352" t="s">
        <v>118</v>
      </c>
      <c r="B17" s="7" t="s">
        <v>267</v>
      </c>
      <c r="C17" s="234"/>
    </row>
    <row r="18" spans="1:3" s="361" customFormat="1" ht="12" customHeight="1" thickBot="1">
      <c r="A18" s="352" t="s">
        <v>119</v>
      </c>
      <c r="B18" s="6" t="s">
        <v>268</v>
      </c>
      <c r="C18" s="235"/>
    </row>
    <row r="19" spans="1:3" s="293" customFormat="1" ht="12" customHeight="1" thickBot="1">
      <c r="A19" s="145" t="s">
        <v>18</v>
      </c>
      <c r="B19" s="181" t="s">
        <v>428</v>
      </c>
      <c r="C19" s="236">
        <f>SUM(C20:C22)</f>
        <v>394</v>
      </c>
    </row>
    <row r="20" spans="1:3" s="361" customFormat="1" ht="12" customHeight="1">
      <c r="A20" s="352" t="s">
        <v>108</v>
      </c>
      <c r="B20" s="8" t="s">
        <v>234</v>
      </c>
      <c r="C20" s="234"/>
    </row>
    <row r="21" spans="1:3" s="361" customFormat="1" ht="12" customHeight="1">
      <c r="A21" s="352" t="s">
        <v>109</v>
      </c>
      <c r="B21" s="7" t="s">
        <v>429</v>
      </c>
      <c r="C21" s="234"/>
    </row>
    <row r="22" spans="1:3" s="361" customFormat="1" ht="12" customHeight="1">
      <c r="A22" s="352" t="s">
        <v>110</v>
      </c>
      <c r="B22" s="7" t="s">
        <v>430</v>
      </c>
      <c r="C22" s="792">
        <f>75+319</f>
        <v>394</v>
      </c>
    </row>
    <row r="23" spans="1:3" s="361" customFormat="1" ht="12" customHeight="1" thickBot="1">
      <c r="A23" s="352" t="s">
        <v>111</v>
      </c>
      <c r="B23" s="7" t="s">
        <v>2</v>
      </c>
      <c r="C23" s="234"/>
    </row>
    <row r="24" spans="1:3" s="361" customFormat="1" ht="12" customHeight="1" thickBot="1">
      <c r="A24" s="148" t="s">
        <v>19</v>
      </c>
      <c r="B24" s="118" t="s">
        <v>161</v>
      </c>
      <c r="C24" s="263"/>
    </row>
    <row r="25" spans="1:3" s="361" customFormat="1" ht="12" customHeight="1" thickBot="1">
      <c r="A25" s="148" t="s">
        <v>20</v>
      </c>
      <c r="B25" s="118" t="s">
        <v>431</v>
      </c>
      <c r="C25" s="236">
        <f>+C26+C27</f>
        <v>0</v>
      </c>
    </row>
    <row r="26" spans="1:3" s="361" customFormat="1" ht="12" customHeight="1">
      <c r="A26" s="353" t="s">
        <v>244</v>
      </c>
      <c r="B26" s="354" t="s">
        <v>429</v>
      </c>
      <c r="C26" s="74"/>
    </row>
    <row r="27" spans="1:3" s="361" customFormat="1" ht="12" customHeight="1">
      <c r="A27" s="353" t="s">
        <v>247</v>
      </c>
      <c r="B27" s="355" t="s">
        <v>432</v>
      </c>
      <c r="C27" s="237"/>
    </row>
    <row r="28" spans="1:3" s="361" customFormat="1" ht="12" customHeight="1" thickBot="1">
      <c r="A28" s="352" t="s">
        <v>248</v>
      </c>
      <c r="B28" s="356" t="s">
        <v>433</v>
      </c>
      <c r="C28" s="77"/>
    </row>
    <row r="29" spans="1:3" s="361" customFormat="1" ht="12" customHeight="1" thickBot="1">
      <c r="A29" s="148" t="s">
        <v>21</v>
      </c>
      <c r="B29" s="118" t="s">
        <v>434</v>
      </c>
      <c r="C29" s="236">
        <f>+C30+C31+C32</f>
        <v>0</v>
      </c>
    </row>
    <row r="30" spans="1:3" s="361" customFormat="1" ht="12" customHeight="1">
      <c r="A30" s="353" t="s">
        <v>95</v>
      </c>
      <c r="B30" s="354" t="s">
        <v>273</v>
      </c>
      <c r="C30" s="74"/>
    </row>
    <row r="31" spans="1:3" s="361" customFormat="1" ht="12" customHeight="1">
      <c r="A31" s="353" t="s">
        <v>96</v>
      </c>
      <c r="B31" s="355" t="s">
        <v>274</v>
      </c>
      <c r="C31" s="237"/>
    </row>
    <row r="32" spans="1:3" s="361" customFormat="1" ht="12" customHeight="1" thickBot="1">
      <c r="A32" s="352" t="s">
        <v>97</v>
      </c>
      <c r="B32" s="121" t="s">
        <v>275</v>
      </c>
      <c r="C32" s="77"/>
    </row>
    <row r="33" spans="1:3" s="293" customFormat="1" ht="12" customHeight="1" thickBot="1">
      <c r="A33" s="148" t="s">
        <v>22</v>
      </c>
      <c r="B33" s="118" t="s">
        <v>388</v>
      </c>
      <c r="C33" s="263">
        <v>395</v>
      </c>
    </row>
    <row r="34" spans="1:3" s="293" customFormat="1" ht="12" customHeight="1" thickBot="1">
      <c r="A34" s="148" t="s">
        <v>23</v>
      </c>
      <c r="B34" s="118" t="s">
        <v>435</v>
      </c>
      <c r="C34" s="284"/>
    </row>
    <row r="35" spans="1:3" s="293" customFormat="1" ht="12" customHeight="1" thickBot="1">
      <c r="A35" s="145" t="s">
        <v>24</v>
      </c>
      <c r="B35" s="118" t="s">
        <v>436</v>
      </c>
      <c r="C35" s="285">
        <f>+C8+C19+C24+C25+C29+C33+C34</f>
        <v>9736</v>
      </c>
    </row>
    <row r="36" spans="1:3" s="293" customFormat="1" ht="12" customHeight="1" thickBot="1">
      <c r="A36" s="182" t="s">
        <v>25</v>
      </c>
      <c r="B36" s="118" t="s">
        <v>437</v>
      </c>
      <c r="C36" s="285">
        <f>+C37+C38+C39</f>
        <v>1050</v>
      </c>
    </row>
    <row r="37" spans="1:3" s="293" customFormat="1" ht="12" customHeight="1">
      <c r="A37" s="353" t="s">
        <v>438</v>
      </c>
      <c r="B37" s="354" t="s">
        <v>208</v>
      </c>
      <c r="C37" s="74">
        <v>1050</v>
      </c>
    </row>
    <row r="38" spans="1:3" s="293" customFormat="1" ht="12" customHeight="1">
      <c r="A38" s="353" t="s">
        <v>439</v>
      </c>
      <c r="B38" s="355" t="s">
        <v>3</v>
      </c>
      <c r="C38" s="237"/>
    </row>
    <row r="39" spans="1:3" s="361" customFormat="1" ht="12" customHeight="1" thickBot="1">
      <c r="A39" s="352" t="s">
        <v>440</v>
      </c>
      <c r="B39" s="121" t="s">
        <v>441</v>
      </c>
      <c r="C39" s="77"/>
    </row>
    <row r="40" spans="1:3" s="361" customFormat="1" ht="15" customHeight="1" thickBot="1">
      <c r="A40" s="182" t="s">
        <v>26</v>
      </c>
      <c r="B40" s="183" t="s">
        <v>442</v>
      </c>
      <c r="C40" s="288">
        <f>+C35+C36</f>
        <v>10786</v>
      </c>
    </row>
    <row r="41" spans="1:3" s="361" customFormat="1" ht="15" customHeight="1">
      <c r="A41" s="184"/>
      <c r="B41" s="185"/>
      <c r="C41" s="286"/>
    </row>
    <row r="42" spans="1:3" ht="13.5" thickBot="1">
      <c r="A42" s="186"/>
      <c r="B42" s="187"/>
      <c r="C42" s="287"/>
    </row>
    <row r="43" spans="1:3" s="360" customFormat="1" ht="16.5" customHeight="1" thickBot="1">
      <c r="A43" s="188"/>
      <c r="B43" s="189" t="s">
        <v>59</v>
      </c>
      <c r="C43" s="288"/>
    </row>
    <row r="44" spans="1:3" s="362" customFormat="1" ht="12" customHeight="1" thickBot="1">
      <c r="A44" s="148" t="s">
        <v>17</v>
      </c>
      <c r="B44" s="118" t="s">
        <v>443</v>
      </c>
      <c r="C44" s="236">
        <f>SUM(C45:C49)</f>
        <v>51952</v>
      </c>
    </row>
    <row r="45" spans="1:3" ht="12" customHeight="1">
      <c r="A45" s="352" t="s">
        <v>102</v>
      </c>
      <c r="B45" s="8" t="s">
        <v>48</v>
      </c>
      <c r="C45" s="790">
        <f>SUM(30227+342+791+66+319+20)</f>
        <v>31765</v>
      </c>
    </row>
    <row r="46" spans="1:3" ht="12" customHeight="1">
      <c r="A46" s="352" t="s">
        <v>103</v>
      </c>
      <c r="B46" s="7" t="s">
        <v>170</v>
      </c>
      <c r="C46" s="791">
        <f>SUM(8049+122+214+9-712)</f>
        <v>7682</v>
      </c>
    </row>
    <row r="47" spans="1:3" ht="12" customHeight="1">
      <c r="A47" s="352" t="s">
        <v>104</v>
      </c>
      <c r="B47" s="7" t="s">
        <v>139</v>
      </c>
      <c r="C47" s="791">
        <f>SUM(10850+900+137-74-20+712)</f>
        <v>12505</v>
      </c>
    </row>
    <row r="48" spans="1:3" ht="12" customHeight="1">
      <c r="A48" s="352" t="s">
        <v>105</v>
      </c>
      <c r="B48" s="7" t="s">
        <v>171</v>
      </c>
      <c r="C48" s="76"/>
    </row>
    <row r="49" spans="1:3" ht="12" customHeight="1" thickBot="1">
      <c r="A49" s="352" t="s">
        <v>146</v>
      </c>
      <c r="B49" s="7" t="s">
        <v>172</v>
      </c>
      <c r="C49" s="76"/>
    </row>
    <row r="50" spans="1:3" ht="12" customHeight="1" thickBot="1">
      <c r="A50" s="148" t="s">
        <v>18</v>
      </c>
      <c r="B50" s="118" t="s">
        <v>444</v>
      </c>
      <c r="C50" s="236">
        <f>SUM(C51:C53)</f>
        <v>104</v>
      </c>
    </row>
    <row r="51" spans="1:3" s="362" customFormat="1" ht="12" customHeight="1">
      <c r="A51" s="352" t="s">
        <v>108</v>
      </c>
      <c r="B51" s="8" t="s">
        <v>198</v>
      </c>
      <c r="C51" s="74">
        <f>30+74</f>
        <v>104</v>
      </c>
    </row>
    <row r="52" spans="1:3" ht="12" customHeight="1">
      <c r="A52" s="352" t="s">
        <v>109</v>
      </c>
      <c r="B52" s="7" t="s">
        <v>174</v>
      </c>
      <c r="C52" s="76"/>
    </row>
    <row r="53" spans="1:3" ht="12" customHeight="1">
      <c r="A53" s="352" t="s">
        <v>110</v>
      </c>
      <c r="B53" s="7" t="s">
        <v>60</v>
      </c>
      <c r="C53" s="76"/>
    </row>
    <row r="54" spans="1:3" ht="12" customHeight="1" thickBot="1">
      <c r="A54" s="352" t="s">
        <v>111</v>
      </c>
      <c r="B54" s="7" t="s">
        <v>4</v>
      </c>
      <c r="C54" s="76"/>
    </row>
    <row r="55" spans="1:3" ht="15" customHeight="1" thickBot="1">
      <c r="A55" s="148" t="s">
        <v>19</v>
      </c>
      <c r="B55" s="190" t="s">
        <v>445</v>
      </c>
      <c r="C55" s="289">
        <f>+C44+C50</f>
        <v>52056</v>
      </c>
    </row>
    <row r="56" ht="13.5" thickBot="1">
      <c r="C56" s="290"/>
    </row>
    <row r="57" spans="1:3" ht="15" customHeight="1" thickBot="1">
      <c r="A57" s="193" t="s">
        <v>190</v>
      </c>
      <c r="B57" s="194"/>
      <c r="C57" s="116">
        <v>19</v>
      </c>
    </row>
    <row r="58" spans="1:3" ht="14.25" customHeight="1" thickBot="1">
      <c r="A58" s="193" t="s">
        <v>191</v>
      </c>
      <c r="B58" s="194"/>
      <c r="C58" s="116">
        <v>2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E4" sqref="E4"/>
    </sheetView>
  </sheetViews>
  <sheetFormatPr defaultColWidth="9.00390625" defaultRowHeight="12.75"/>
  <cols>
    <col min="1" max="1" width="13.875" style="191" customWidth="1"/>
    <col min="2" max="2" width="79.125" style="192" customWidth="1"/>
    <col min="3" max="3" width="25.00390625" style="192" customWidth="1"/>
    <col min="4" max="16384" width="9.375" style="192" customWidth="1"/>
  </cols>
  <sheetData>
    <row r="1" spans="1:3" s="171" customFormat="1" ht="21" customHeight="1" thickBot="1">
      <c r="A1" s="170"/>
      <c r="B1" s="172"/>
      <c r="C1" s="357" t="s">
        <v>739</v>
      </c>
    </row>
    <row r="2" spans="1:3" s="358" customFormat="1" ht="25.5" customHeight="1">
      <c r="A2" s="309" t="s">
        <v>188</v>
      </c>
      <c r="B2" s="276" t="s">
        <v>509</v>
      </c>
      <c r="C2" s="291" t="s">
        <v>508</v>
      </c>
    </row>
    <row r="3" spans="1:3" s="358" customFormat="1" ht="24.75" thickBot="1">
      <c r="A3" s="350" t="s">
        <v>187</v>
      </c>
      <c r="B3" s="277" t="s">
        <v>448</v>
      </c>
      <c r="C3" s="292" t="s">
        <v>63</v>
      </c>
    </row>
    <row r="4" spans="1:3" s="359" customFormat="1" ht="15.75" customHeight="1" thickBot="1">
      <c r="A4" s="174"/>
      <c r="B4" s="174"/>
      <c r="C4" s="175" t="s">
        <v>54</v>
      </c>
    </row>
    <row r="5" spans="1:3" ht="13.5" thickBot="1">
      <c r="A5" s="310" t="s">
        <v>189</v>
      </c>
      <c r="B5" s="176" t="s">
        <v>55</v>
      </c>
      <c r="C5" s="177" t="s">
        <v>56</v>
      </c>
    </row>
    <row r="6" spans="1:3" s="360" customFormat="1" ht="12.75" customHeight="1" thickBot="1">
      <c r="A6" s="145">
        <v>1</v>
      </c>
      <c r="B6" s="146">
        <v>2</v>
      </c>
      <c r="C6" s="147">
        <v>3</v>
      </c>
    </row>
    <row r="7" spans="1:3" s="360" customFormat="1" ht="15.75" customHeight="1" thickBot="1">
      <c r="A7" s="178"/>
      <c r="B7" s="179" t="s">
        <v>57</v>
      </c>
      <c r="C7" s="180"/>
    </row>
    <row r="8" spans="1:3" s="293" customFormat="1" ht="12" customHeight="1" thickBot="1">
      <c r="A8" s="145" t="s">
        <v>17</v>
      </c>
      <c r="B8" s="181" t="s">
        <v>425</v>
      </c>
      <c r="C8" s="236">
        <f>SUM(C9:C18)</f>
        <v>8947</v>
      </c>
    </row>
    <row r="9" spans="1:3" s="293" customFormat="1" ht="12" customHeight="1">
      <c r="A9" s="351" t="s">
        <v>102</v>
      </c>
      <c r="B9" s="9" t="s">
        <v>259</v>
      </c>
      <c r="C9" s="282"/>
    </row>
    <row r="10" spans="1:3" s="293" customFormat="1" ht="12" customHeight="1">
      <c r="A10" s="352" t="s">
        <v>103</v>
      </c>
      <c r="B10" s="7" t="s">
        <v>260</v>
      </c>
      <c r="C10" s="234">
        <f>SUM(4150+906)</f>
        <v>5056</v>
      </c>
    </row>
    <row r="11" spans="1:3" s="293" customFormat="1" ht="12" customHeight="1">
      <c r="A11" s="352" t="s">
        <v>104</v>
      </c>
      <c r="B11" s="7" t="s">
        <v>261</v>
      </c>
      <c r="C11" s="234"/>
    </row>
    <row r="12" spans="1:3" s="293" customFormat="1" ht="12" customHeight="1">
      <c r="A12" s="352" t="s">
        <v>105</v>
      </c>
      <c r="B12" s="7" t="s">
        <v>262</v>
      </c>
      <c r="C12" s="234"/>
    </row>
    <row r="13" spans="1:3" s="293" customFormat="1" ht="12" customHeight="1">
      <c r="A13" s="352" t="s">
        <v>146</v>
      </c>
      <c r="B13" s="7" t="s">
        <v>263</v>
      </c>
      <c r="C13" s="234">
        <f>SUM(1900+89)</f>
        <v>1989</v>
      </c>
    </row>
    <row r="14" spans="1:3" s="293" customFormat="1" ht="12" customHeight="1">
      <c r="A14" s="352" t="s">
        <v>106</v>
      </c>
      <c r="B14" s="7" t="s">
        <v>426</v>
      </c>
      <c r="C14" s="234">
        <f>SUM(1633+245+24)</f>
        <v>1902</v>
      </c>
    </row>
    <row r="15" spans="1:3" s="293" customFormat="1" ht="12" customHeight="1">
      <c r="A15" s="352" t="s">
        <v>107</v>
      </c>
      <c r="B15" s="6" t="s">
        <v>427</v>
      </c>
      <c r="C15" s="234"/>
    </row>
    <row r="16" spans="1:3" s="293" customFormat="1" ht="12" customHeight="1">
      <c r="A16" s="352" t="s">
        <v>117</v>
      </c>
      <c r="B16" s="7" t="s">
        <v>266</v>
      </c>
      <c r="C16" s="283"/>
    </row>
    <row r="17" spans="1:3" s="361" customFormat="1" ht="12" customHeight="1">
      <c r="A17" s="352" t="s">
        <v>118</v>
      </c>
      <c r="B17" s="7" t="s">
        <v>267</v>
      </c>
      <c r="C17" s="234"/>
    </row>
    <row r="18" spans="1:3" s="361" customFormat="1" ht="12" customHeight="1" thickBot="1">
      <c r="A18" s="352" t="s">
        <v>119</v>
      </c>
      <c r="B18" s="6" t="s">
        <v>268</v>
      </c>
      <c r="C18" s="235"/>
    </row>
    <row r="19" spans="1:3" s="293" customFormat="1" ht="12" customHeight="1" thickBot="1">
      <c r="A19" s="145" t="s">
        <v>18</v>
      </c>
      <c r="B19" s="181" t="s">
        <v>428</v>
      </c>
      <c r="C19" s="236">
        <f>SUM(C20:C22)</f>
        <v>394</v>
      </c>
    </row>
    <row r="20" spans="1:3" s="361" customFormat="1" ht="12" customHeight="1">
      <c r="A20" s="352" t="s">
        <v>108</v>
      </c>
      <c r="B20" s="8" t="s">
        <v>234</v>
      </c>
      <c r="C20" s="234"/>
    </row>
    <row r="21" spans="1:3" s="361" customFormat="1" ht="12" customHeight="1">
      <c r="A21" s="352" t="s">
        <v>109</v>
      </c>
      <c r="B21" s="7" t="s">
        <v>429</v>
      </c>
      <c r="C21" s="234"/>
    </row>
    <row r="22" spans="1:3" s="361" customFormat="1" ht="12" customHeight="1">
      <c r="A22" s="352" t="s">
        <v>110</v>
      </c>
      <c r="B22" s="7" t="s">
        <v>430</v>
      </c>
      <c r="C22" s="792">
        <f>75+319</f>
        <v>394</v>
      </c>
    </row>
    <row r="23" spans="1:3" s="361" customFormat="1" ht="12" customHeight="1" thickBot="1">
      <c r="A23" s="352" t="s">
        <v>111</v>
      </c>
      <c r="B23" s="7" t="s">
        <v>2</v>
      </c>
      <c r="C23" s="234"/>
    </row>
    <row r="24" spans="1:3" s="361" customFormat="1" ht="12" customHeight="1" thickBot="1">
      <c r="A24" s="148" t="s">
        <v>19</v>
      </c>
      <c r="B24" s="118" t="s">
        <v>161</v>
      </c>
      <c r="C24" s="263"/>
    </row>
    <row r="25" spans="1:3" s="361" customFormat="1" ht="12" customHeight="1" thickBot="1">
      <c r="A25" s="148" t="s">
        <v>20</v>
      </c>
      <c r="B25" s="118" t="s">
        <v>431</v>
      </c>
      <c r="C25" s="236">
        <f>+C26+C27</f>
        <v>0</v>
      </c>
    </row>
    <row r="26" spans="1:3" s="361" customFormat="1" ht="12" customHeight="1">
      <c r="A26" s="353" t="s">
        <v>244</v>
      </c>
      <c r="B26" s="354" t="s">
        <v>429</v>
      </c>
      <c r="C26" s="74"/>
    </row>
    <row r="27" spans="1:3" s="361" customFormat="1" ht="12" customHeight="1">
      <c r="A27" s="353" t="s">
        <v>247</v>
      </c>
      <c r="B27" s="355" t="s">
        <v>432</v>
      </c>
      <c r="C27" s="237"/>
    </row>
    <row r="28" spans="1:3" s="361" customFormat="1" ht="12" customHeight="1" thickBot="1">
      <c r="A28" s="352" t="s">
        <v>248</v>
      </c>
      <c r="B28" s="356" t="s">
        <v>433</v>
      </c>
      <c r="C28" s="77"/>
    </row>
    <row r="29" spans="1:3" s="361" customFormat="1" ht="12" customHeight="1" thickBot="1">
      <c r="A29" s="148" t="s">
        <v>21</v>
      </c>
      <c r="B29" s="118" t="s">
        <v>434</v>
      </c>
      <c r="C29" s="236">
        <f>+C30+C31+C32</f>
        <v>0</v>
      </c>
    </row>
    <row r="30" spans="1:3" s="361" customFormat="1" ht="12" customHeight="1">
      <c r="A30" s="353" t="s">
        <v>95</v>
      </c>
      <c r="B30" s="354" t="s">
        <v>273</v>
      </c>
      <c r="C30" s="74"/>
    </row>
    <row r="31" spans="1:3" s="361" customFormat="1" ht="12" customHeight="1">
      <c r="A31" s="353" t="s">
        <v>96</v>
      </c>
      <c r="B31" s="355" t="s">
        <v>274</v>
      </c>
      <c r="C31" s="237"/>
    </row>
    <row r="32" spans="1:3" s="361" customFormat="1" ht="12" customHeight="1" thickBot="1">
      <c r="A32" s="352" t="s">
        <v>97</v>
      </c>
      <c r="B32" s="121" t="s">
        <v>275</v>
      </c>
      <c r="C32" s="77"/>
    </row>
    <row r="33" spans="1:3" s="293" customFormat="1" ht="12" customHeight="1" thickBot="1">
      <c r="A33" s="148" t="s">
        <v>22</v>
      </c>
      <c r="B33" s="118" t="s">
        <v>388</v>
      </c>
      <c r="C33" s="263">
        <v>395</v>
      </c>
    </row>
    <row r="34" spans="1:3" s="293" customFormat="1" ht="12" customHeight="1" thickBot="1">
      <c r="A34" s="148" t="s">
        <v>23</v>
      </c>
      <c r="B34" s="118" t="s">
        <v>435</v>
      </c>
      <c r="C34" s="284"/>
    </row>
    <row r="35" spans="1:3" s="293" customFormat="1" ht="12" customHeight="1" thickBot="1">
      <c r="A35" s="145" t="s">
        <v>24</v>
      </c>
      <c r="B35" s="118" t="s">
        <v>436</v>
      </c>
      <c r="C35" s="285">
        <f>+C8+C19+C24+C25+C29+C33+C34</f>
        <v>9736</v>
      </c>
    </row>
    <row r="36" spans="1:3" s="293" customFormat="1" ht="12" customHeight="1" thickBot="1">
      <c r="A36" s="182" t="s">
        <v>25</v>
      </c>
      <c r="B36" s="118" t="s">
        <v>437</v>
      </c>
      <c r="C36" s="285">
        <f>+C37+C38+C39</f>
        <v>1050</v>
      </c>
    </row>
    <row r="37" spans="1:3" s="293" customFormat="1" ht="12" customHeight="1">
      <c r="A37" s="353" t="s">
        <v>438</v>
      </c>
      <c r="B37" s="354" t="s">
        <v>208</v>
      </c>
      <c r="C37" s="74">
        <v>1050</v>
      </c>
    </row>
    <row r="38" spans="1:3" s="293" customFormat="1" ht="12" customHeight="1">
      <c r="A38" s="353" t="s">
        <v>439</v>
      </c>
      <c r="B38" s="355" t="s">
        <v>3</v>
      </c>
      <c r="C38" s="237"/>
    </row>
    <row r="39" spans="1:3" s="361" customFormat="1" ht="12" customHeight="1" thickBot="1">
      <c r="A39" s="352" t="s">
        <v>440</v>
      </c>
      <c r="B39" s="121" t="s">
        <v>441</v>
      </c>
      <c r="C39" s="77"/>
    </row>
    <row r="40" spans="1:3" s="361" customFormat="1" ht="15" customHeight="1" thickBot="1">
      <c r="A40" s="182" t="s">
        <v>26</v>
      </c>
      <c r="B40" s="183" t="s">
        <v>442</v>
      </c>
      <c r="C40" s="288">
        <f>+C35+C36</f>
        <v>10786</v>
      </c>
    </row>
    <row r="41" spans="1:3" s="361" customFormat="1" ht="15" customHeight="1">
      <c r="A41" s="184"/>
      <c r="B41" s="185"/>
      <c r="C41" s="286"/>
    </row>
    <row r="42" spans="1:3" ht="13.5" thickBot="1">
      <c r="A42" s="186"/>
      <c r="B42" s="187"/>
      <c r="C42" s="287"/>
    </row>
    <row r="43" spans="1:3" s="360" customFormat="1" ht="16.5" customHeight="1" thickBot="1">
      <c r="A43" s="188"/>
      <c r="B43" s="189" t="s">
        <v>59</v>
      </c>
      <c r="C43" s="288"/>
    </row>
    <row r="44" spans="1:3" s="362" customFormat="1" ht="12" customHeight="1" thickBot="1">
      <c r="A44" s="148" t="s">
        <v>17</v>
      </c>
      <c r="B44" s="118" t="s">
        <v>443</v>
      </c>
      <c r="C44" s="236">
        <f>SUM(C45:C49)</f>
        <v>51952</v>
      </c>
    </row>
    <row r="45" spans="1:3" ht="12" customHeight="1">
      <c r="A45" s="352" t="s">
        <v>102</v>
      </c>
      <c r="B45" s="8" t="s">
        <v>48</v>
      </c>
      <c r="C45" s="790">
        <f>SUM(30227+342+791+66+319+20)</f>
        <v>31765</v>
      </c>
    </row>
    <row r="46" spans="1:3" ht="12" customHeight="1">
      <c r="A46" s="352" t="s">
        <v>103</v>
      </c>
      <c r="B46" s="7" t="s">
        <v>170</v>
      </c>
      <c r="C46" s="791">
        <f>SUM(8049+122+214+9-712)</f>
        <v>7682</v>
      </c>
    </row>
    <row r="47" spans="1:3" ht="12" customHeight="1">
      <c r="A47" s="352" t="s">
        <v>104</v>
      </c>
      <c r="B47" s="7" t="s">
        <v>139</v>
      </c>
      <c r="C47" s="791">
        <f>SUM(10850+900+137-74-20+712)</f>
        <v>12505</v>
      </c>
    </row>
    <row r="48" spans="1:3" ht="12" customHeight="1">
      <c r="A48" s="352" t="s">
        <v>105</v>
      </c>
      <c r="B48" s="7" t="s">
        <v>171</v>
      </c>
      <c r="C48" s="76"/>
    </row>
    <row r="49" spans="1:3" ht="12" customHeight="1" thickBot="1">
      <c r="A49" s="352" t="s">
        <v>146</v>
      </c>
      <c r="B49" s="7" t="s">
        <v>172</v>
      </c>
      <c r="C49" s="76"/>
    </row>
    <row r="50" spans="1:3" ht="12" customHeight="1" thickBot="1">
      <c r="A50" s="148" t="s">
        <v>18</v>
      </c>
      <c r="B50" s="118" t="s">
        <v>444</v>
      </c>
      <c r="C50" s="236">
        <f>SUM(C51:C53)</f>
        <v>104</v>
      </c>
    </row>
    <row r="51" spans="1:3" s="362" customFormat="1" ht="12" customHeight="1">
      <c r="A51" s="352" t="s">
        <v>108</v>
      </c>
      <c r="B51" s="8" t="s">
        <v>198</v>
      </c>
      <c r="C51" s="74">
        <f>30+74</f>
        <v>104</v>
      </c>
    </row>
    <row r="52" spans="1:3" ht="12" customHeight="1">
      <c r="A52" s="352" t="s">
        <v>109</v>
      </c>
      <c r="B52" s="7" t="s">
        <v>174</v>
      </c>
      <c r="C52" s="76"/>
    </row>
    <row r="53" spans="1:3" ht="12" customHeight="1">
      <c r="A53" s="352" t="s">
        <v>110</v>
      </c>
      <c r="B53" s="7" t="s">
        <v>60</v>
      </c>
      <c r="C53" s="76"/>
    </row>
    <row r="54" spans="1:3" ht="12" customHeight="1" thickBot="1">
      <c r="A54" s="352" t="s">
        <v>111</v>
      </c>
      <c r="B54" s="7" t="s">
        <v>4</v>
      </c>
      <c r="C54" s="76"/>
    </row>
    <row r="55" spans="1:3" ht="15" customHeight="1" thickBot="1">
      <c r="A55" s="148" t="s">
        <v>19</v>
      </c>
      <c r="B55" s="190" t="s">
        <v>445</v>
      </c>
      <c r="C55" s="289">
        <f>+C44+C50</f>
        <v>52056</v>
      </c>
    </row>
    <row r="56" ht="13.5" thickBot="1">
      <c r="C56" s="290"/>
    </row>
    <row r="57" spans="1:3" ht="15" customHeight="1" thickBot="1">
      <c r="A57" s="193" t="s">
        <v>190</v>
      </c>
      <c r="B57" s="194"/>
      <c r="C57" s="116">
        <v>19</v>
      </c>
    </row>
    <row r="58" spans="1:3" ht="14.25" customHeight="1" thickBot="1">
      <c r="A58" s="193" t="s">
        <v>191</v>
      </c>
      <c r="B58" s="194"/>
      <c r="C58" s="116">
        <v>2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B17" sqref="B17"/>
    </sheetView>
  </sheetViews>
  <sheetFormatPr defaultColWidth="9.00390625" defaultRowHeight="12.75"/>
  <cols>
    <col min="1" max="1" width="27.625" style="424" bestFit="1" customWidth="1"/>
    <col min="2" max="2" width="9.625" style="424" customWidth="1"/>
    <col min="3" max="3" width="10.625" style="424" customWidth="1"/>
    <col min="4" max="4" width="10.875" style="424" customWidth="1"/>
    <col min="5" max="5" width="10.375" style="424" customWidth="1"/>
    <col min="6" max="6" width="9.625" style="424" customWidth="1"/>
    <col min="7" max="7" width="8.625" style="424" bestFit="1" customWidth="1"/>
    <col min="8" max="8" width="11.00390625" style="424" customWidth="1"/>
    <col min="9" max="9" width="8.875" style="424" customWidth="1"/>
    <col min="10" max="10" width="10.375" style="424" bestFit="1" customWidth="1"/>
    <col min="11" max="16384" width="10.625" style="424" customWidth="1"/>
  </cols>
  <sheetData>
    <row r="1" spans="1:10" ht="12.75">
      <c r="A1" s="422"/>
      <c r="B1" s="422"/>
      <c r="C1" s="422"/>
      <c r="D1" s="422"/>
      <c r="E1" s="422"/>
      <c r="F1" s="422"/>
      <c r="H1" s="425"/>
      <c r="I1" s="425"/>
      <c r="J1" s="423"/>
    </row>
    <row r="2" spans="1:10" ht="12.75">
      <c r="A2" s="422"/>
      <c r="B2" s="422"/>
      <c r="C2" s="422"/>
      <c r="D2" s="422"/>
      <c r="E2" s="422"/>
      <c r="F2" s="422"/>
      <c r="G2" s="426"/>
      <c r="H2" s="426"/>
      <c r="I2" s="426"/>
      <c r="J2" s="427"/>
    </row>
    <row r="3" spans="1:10" ht="12.75">
      <c r="A3" s="422"/>
      <c r="B3" s="422"/>
      <c r="C3" s="422"/>
      <c r="D3" s="422"/>
      <c r="E3" s="422"/>
      <c r="F3" s="422"/>
      <c r="G3" s="426"/>
      <c r="H3" s="426"/>
      <c r="I3" s="426"/>
      <c r="J3" s="426"/>
    </row>
    <row r="4" spans="1:10" ht="19.5">
      <c r="A4" s="431" t="s">
        <v>535</v>
      </c>
      <c r="B4" s="431"/>
      <c r="C4" s="431"/>
      <c r="D4" s="431"/>
      <c r="E4" s="431"/>
      <c r="F4" s="431"/>
      <c r="G4" s="431"/>
      <c r="H4" s="431"/>
      <c r="I4" s="431"/>
      <c r="J4" s="431"/>
    </row>
    <row r="5" spans="1:10" ht="19.5">
      <c r="A5" s="431" t="s">
        <v>536</v>
      </c>
      <c r="B5" s="431"/>
      <c r="C5" s="431"/>
      <c r="D5" s="431"/>
      <c r="E5" s="431"/>
      <c r="F5" s="431"/>
      <c r="G5" s="431"/>
      <c r="H5" s="431"/>
      <c r="I5" s="431"/>
      <c r="J5" s="431"/>
    </row>
    <row r="6" spans="1:10" ht="13.5" thickBot="1">
      <c r="A6" s="422"/>
      <c r="B6" s="422"/>
      <c r="C6" s="422"/>
      <c r="D6" s="422"/>
      <c r="E6" s="422"/>
      <c r="F6" s="422"/>
      <c r="G6" s="422"/>
      <c r="H6" s="422"/>
      <c r="I6" s="422"/>
      <c r="J6" s="422"/>
    </row>
    <row r="7" spans="1:10" ht="15.75" customHeight="1" thickBot="1">
      <c r="A7" s="463"/>
      <c r="B7" s="832" t="s">
        <v>537</v>
      </c>
      <c r="C7" s="833"/>
      <c r="D7" s="834"/>
      <c r="E7" s="832" t="s">
        <v>538</v>
      </c>
      <c r="F7" s="833"/>
      <c r="G7" s="833"/>
      <c r="H7" s="833"/>
      <c r="I7" s="833"/>
      <c r="J7" s="834"/>
    </row>
    <row r="8" spans="1:10" ht="15.75" customHeight="1">
      <c r="A8" s="464" t="s">
        <v>523</v>
      </c>
      <c r="B8" s="465" t="s">
        <v>539</v>
      </c>
      <c r="C8" s="466" t="s">
        <v>540</v>
      </c>
      <c r="D8" s="467" t="s">
        <v>541</v>
      </c>
      <c r="E8" s="465" t="s">
        <v>542</v>
      </c>
      <c r="F8" s="466" t="s">
        <v>543</v>
      </c>
      <c r="G8" s="466" t="s">
        <v>544</v>
      </c>
      <c r="H8" s="468" t="s">
        <v>545</v>
      </c>
      <c r="I8" s="468" t="s">
        <v>546</v>
      </c>
      <c r="J8" s="467" t="s">
        <v>541</v>
      </c>
    </row>
    <row r="9" spans="1:10" ht="15.75" customHeight="1" thickBot="1">
      <c r="A9" s="469" t="s">
        <v>524</v>
      </c>
      <c r="B9" s="470" t="s">
        <v>547</v>
      </c>
      <c r="C9" s="471" t="s">
        <v>548</v>
      </c>
      <c r="D9" s="472" t="s">
        <v>549</v>
      </c>
      <c r="E9" s="470" t="s">
        <v>550</v>
      </c>
      <c r="F9" s="471" t="s">
        <v>551</v>
      </c>
      <c r="G9" s="471" t="s">
        <v>552</v>
      </c>
      <c r="H9" s="473" t="s">
        <v>553</v>
      </c>
      <c r="I9" s="473" t="s">
        <v>552</v>
      </c>
      <c r="J9" s="472" t="s">
        <v>554</v>
      </c>
    </row>
    <row r="10" spans="1:10" ht="15.75" customHeight="1" thickBot="1">
      <c r="A10" s="474" t="s">
        <v>555</v>
      </c>
      <c r="B10" s="782">
        <v>148659</v>
      </c>
      <c r="C10" s="475">
        <f aca="true" t="shared" si="0" ref="C10:C16">J10-B10</f>
        <v>180504</v>
      </c>
      <c r="D10" s="476">
        <f aca="true" t="shared" si="1" ref="D10:D16">SUM(B10:C10)</f>
        <v>329163</v>
      </c>
      <c r="E10" s="756">
        <v>55623</v>
      </c>
      <c r="F10" s="477">
        <v>15433</v>
      </c>
      <c r="G10" s="736">
        <v>250131</v>
      </c>
      <c r="H10" s="478"/>
      <c r="I10" s="478">
        <v>7976</v>
      </c>
      <c r="J10" s="467">
        <f aca="true" t="shared" si="2" ref="J10:J16">SUM(E10:I10)</f>
        <v>329163</v>
      </c>
    </row>
    <row r="11" spans="1:10" ht="15.75" customHeight="1" thickBot="1">
      <c r="A11" s="479" t="s">
        <v>556</v>
      </c>
      <c r="B11" s="757">
        <v>22777</v>
      </c>
      <c r="C11" s="477">
        <f t="shared" si="0"/>
        <v>244750</v>
      </c>
      <c r="D11" s="480">
        <f t="shared" si="1"/>
        <v>267527</v>
      </c>
      <c r="E11" s="781">
        <v>150836</v>
      </c>
      <c r="F11" s="481">
        <v>43545</v>
      </c>
      <c r="G11" s="691">
        <v>70251</v>
      </c>
      <c r="H11" s="481"/>
      <c r="I11" s="691">
        <v>2895</v>
      </c>
      <c r="J11" s="467">
        <f t="shared" si="2"/>
        <v>267527</v>
      </c>
    </row>
    <row r="12" spans="1:10" ht="15.75" customHeight="1" thickBot="1">
      <c r="A12" s="479" t="s">
        <v>498</v>
      </c>
      <c r="B12" s="715">
        <v>15758</v>
      </c>
      <c r="C12" s="477">
        <f t="shared" si="0"/>
        <v>46098</v>
      </c>
      <c r="D12" s="480">
        <f t="shared" si="1"/>
        <v>61856</v>
      </c>
      <c r="E12" s="781">
        <v>22832</v>
      </c>
      <c r="F12" s="691">
        <v>5404</v>
      </c>
      <c r="G12" s="691">
        <v>33019</v>
      </c>
      <c r="H12" s="481"/>
      <c r="I12" s="691">
        <v>601</v>
      </c>
      <c r="J12" s="467">
        <f t="shared" si="2"/>
        <v>61856</v>
      </c>
    </row>
    <row r="13" spans="1:10" ht="15.75" customHeight="1" thickBot="1">
      <c r="A13" s="479" t="s">
        <v>502</v>
      </c>
      <c r="B13" s="715">
        <v>31957</v>
      </c>
      <c r="C13" s="477">
        <f t="shared" si="0"/>
        <v>15316</v>
      </c>
      <c r="D13" s="480">
        <f t="shared" si="1"/>
        <v>47273</v>
      </c>
      <c r="E13" s="781">
        <v>14581</v>
      </c>
      <c r="F13" s="691">
        <v>3815</v>
      </c>
      <c r="G13" s="691">
        <v>22455</v>
      </c>
      <c r="H13" s="481"/>
      <c r="I13" s="481">
        <v>6422</v>
      </c>
      <c r="J13" s="467">
        <f t="shared" si="2"/>
        <v>47273</v>
      </c>
    </row>
    <row r="14" spans="1:10" s="445" customFormat="1" ht="18" customHeight="1" thickBot="1">
      <c r="A14" s="482" t="s">
        <v>530</v>
      </c>
      <c r="B14" s="694">
        <v>277826</v>
      </c>
      <c r="C14" s="477">
        <f t="shared" si="0"/>
        <v>328944</v>
      </c>
      <c r="D14" s="483">
        <f t="shared" si="1"/>
        <v>606770</v>
      </c>
      <c r="E14" s="692">
        <v>298310</v>
      </c>
      <c r="F14" s="693">
        <v>74465</v>
      </c>
      <c r="G14" s="693">
        <v>226367</v>
      </c>
      <c r="H14" s="484"/>
      <c r="I14" s="758">
        <v>7628</v>
      </c>
      <c r="J14" s="485">
        <f t="shared" si="2"/>
        <v>606770</v>
      </c>
    </row>
    <row r="15" spans="1:10" s="445" customFormat="1" ht="18" customHeight="1" thickBot="1">
      <c r="A15" s="482" t="s">
        <v>529</v>
      </c>
      <c r="B15" s="694">
        <v>10786</v>
      </c>
      <c r="C15" s="477">
        <f t="shared" si="0"/>
        <v>41270</v>
      </c>
      <c r="D15" s="483">
        <f t="shared" si="1"/>
        <v>52056</v>
      </c>
      <c r="E15" s="692">
        <v>31765</v>
      </c>
      <c r="F15" s="693">
        <v>7682</v>
      </c>
      <c r="G15" s="693">
        <v>12505</v>
      </c>
      <c r="H15" s="484"/>
      <c r="I15" s="484">
        <v>104</v>
      </c>
      <c r="J15" s="485">
        <f t="shared" si="2"/>
        <v>52056</v>
      </c>
    </row>
    <row r="16" spans="1:10" s="445" customFormat="1" ht="18" customHeight="1" thickBot="1">
      <c r="A16" s="486" t="s">
        <v>531</v>
      </c>
      <c r="B16" s="737">
        <v>17228</v>
      </c>
      <c r="C16" s="477">
        <f t="shared" si="0"/>
        <v>439721</v>
      </c>
      <c r="D16" s="483">
        <f t="shared" si="1"/>
        <v>456949</v>
      </c>
      <c r="E16" s="738">
        <v>110004</v>
      </c>
      <c r="F16" s="695">
        <v>30914</v>
      </c>
      <c r="G16" s="695">
        <v>62088</v>
      </c>
      <c r="H16" s="487">
        <v>252000</v>
      </c>
      <c r="I16" s="487">
        <v>1943</v>
      </c>
      <c r="J16" s="488">
        <f t="shared" si="2"/>
        <v>456949</v>
      </c>
    </row>
    <row r="17" spans="1:10" s="445" customFormat="1" ht="18" customHeight="1" thickBot="1">
      <c r="A17" s="489" t="s">
        <v>557</v>
      </c>
      <c r="B17" s="490">
        <f aca="true" t="shared" si="3" ref="B17:J17">SUM(B10:B16)</f>
        <v>524991</v>
      </c>
      <c r="C17" s="490">
        <f t="shared" si="3"/>
        <v>1296603</v>
      </c>
      <c r="D17" s="490">
        <f t="shared" si="3"/>
        <v>1821594</v>
      </c>
      <c r="E17" s="490">
        <f t="shared" si="3"/>
        <v>683951</v>
      </c>
      <c r="F17" s="490">
        <f t="shared" si="3"/>
        <v>181258</v>
      </c>
      <c r="G17" s="490">
        <f t="shared" si="3"/>
        <v>676816</v>
      </c>
      <c r="H17" s="490">
        <f t="shared" si="3"/>
        <v>252000</v>
      </c>
      <c r="I17" s="490">
        <f t="shared" si="3"/>
        <v>27569</v>
      </c>
      <c r="J17" s="491">
        <f t="shared" si="3"/>
        <v>1821594</v>
      </c>
    </row>
    <row r="26" ht="12.75">
      <c r="J26" s="696"/>
    </row>
  </sheetData>
  <mergeCells count="2">
    <mergeCell ref="B7:D7"/>
    <mergeCell ref="E7:J7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&amp;R33. melléklet a 30/2014.(IX.16.) önkormányzati rendelethez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Munka25"/>
  <dimension ref="D1:Q25"/>
  <sheetViews>
    <sheetView workbookViewId="0" topLeftCell="D22">
      <selection activeCell="F53" sqref="F53"/>
    </sheetView>
  </sheetViews>
  <sheetFormatPr defaultColWidth="9.00390625" defaultRowHeight="12.75"/>
  <cols>
    <col min="1" max="2" width="9.375" style="424" hidden="1" customWidth="1"/>
    <col min="3" max="3" width="58.125" style="424" hidden="1" customWidth="1"/>
    <col min="4" max="4" width="55.00390625" style="424" customWidth="1"/>
    <col min="5" max="5" width="14.375" style="424" customWidth="1"/>
    <col min="6" max="6" width="9.625" style="424" customWidth="1"/>
    <col min="7" max="7" width="10.625" style="424" customWidth="1"/>
    <col min="8" max="8" width="10.875" style="424" customWidth="1"/>
    <col min="9" max="9" width="10.375" style="424" customWidth="1"/>
    <col min="10" max="10" width="9.625" style="424" customWidth="1"/>
    <col min="11" max="11" width="8.625" style="424" bestFit="1" customWidth="1"/>
    <col min="12" max="12" width="11.00390625" style="424" customWidth="1"/>
    <col min="13" max="13" width="8.875" style="424" customWidth="1"/>
    <col min="14" max="16" width="10.375" style="424" bestFit="1" customWidth="1"/>
    <col min="17" max="17" width="11.125" style="424" customWidth="1"/>
    <col min="18" max="16384" width="10.625" style="424" customWidth="1"/>
  </cols>
  <sheetData>
    <row r="1" spans="4:17" ht="12.75">
      <c r="D1" s="422"/>
      <c r="E1" s="423"/>
      <c r="F1" s="422"/>
      <c r="G1" s="422"/>
      <c r="H1" s="422"/>
      <c r="I1" s="422"/>
      <c r="J1" s="422"/>
      <c r="L1" s="425"/>
      <c r="M1" s="425"/>
      <c r="N1" s="423"/>
      <c r="O1" s="423"/>
      <c r="P1" s="423"/>
      <c r="Q1" s="423"/>
    </row>
    <row r="2" spans="4:17" ht="12.75">
      <c r="D2" s="422"/>
      <c r="E2" s="837"/>
      <c r="F2" s="837"/>
      <c r="G2" s="422"/>
      <c r="H2" s="422"/>
      <c r="I2" s="422"/>
      <c r="J2" s="422"/>
      <c r="K2" s="426"/>
      <c r="L2" s="426"/>
      <c r="M2" s="426"/>
      <c r="N2" s="427"/>
      <c r="O2" s="428"/>
      <c r="P2" s="428"/>
      <c r="Q2" s="428"/>
    </row>
    <row r="3" spans="4:17" ht="12.75">
      <c r="D3" s="422"/>
      <c r="E3" s="422"/>
      <c r="F3" s="422"/>
      <c r="G3" s="422"/>
      <c r="H3" s="422"/>
      <c r="I3" s="422"/>
      <c r="J3" s="422"/>
      <c r="K3" s="426"/>
      <c r="L3" s="426"/>
      <c r="M3" s="426"/>
      <c r="N3" s="426"/>
      <c r="O3" s="426"/>
      <c r="P3" s="426"/>
      <c r="Q3" s="429"/>
    </row>
    <row r="4" spans="4:17" ht="19.5">
      <c r="D4" s="430" t="s">
        <v>521</v>
      </c>
      <c r="E4" s="431"/>
      <c r="F4" s="431"/>
      <c r="G4" s="431"/>
      <c r="H4" s="431"/>
      <c r="I4" s="431"/>
      <c r="J4" s="431"/>
      <c r="K4" s="431"/>
      <c r="L4" s="431"/>
      <c r="M4" s="431"/>
      <c r="N4" s="431"/>
      <c r="O4" s="431"/>
      <c r="P4" s="431"/>
      <c r="Q4" s="431"/>
    </row>
    <row r="5" spans="4:17" ht="19.5">
      <c r="D5" s="431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1"/>
      <c r="P5" s="431"/>
      <c r="Q5" s="431"/>
    </row>
    <row r="6" spans="4:17" ht="13.5" thickBot="1">
      <c r="D6" s="422"/>
      <c r="E6" s="432"/>
      <c r="F6" s="422"/>
      <c r="G6" s="422"/>
      <c r="H6" s="422"/>
      <c r="I6" s="422"/>
      <c r="J6" s="422"/>
      <c r="K6" s="422"/>
      <c r="L6" s="422"/>
      <c r="M6" s="422"/>
      <c r="N6" s="422"/>
      <c r="O6" s="422"/>
      <c r="P6" s="422"/>
      <c r="Q6" s="433"/>
    </row>
    <row r="7" spans="4:17" ht="15.75" customHeight="1">
      <c r="D7" s="434"/>
      <c r="E7" s="835" t="s">
        <v>522</v>
      </c>
      <c r="F7" s="435"/>
      <c r="G7" s="436"/>
      <c r="H7" s="436"/>
      <c r="I7" s="435"/>
      <c r="J7" s="436"/>
      <c r="K7" s="436"/>
      <c r="L7" s="436"/>
      <c r="M7" s="436"/>
      <c r="N7" s="436"/>
      <c r="O7" s="437"/>
      <c r="P7" s="438"/>
      <c r="Q7" s="438"/>
    </row>
    <row r="8" spans="4:17" ht="15.75" customHeight="1">
      <c r="D8" s="439" t="s">
        <v>523</v>
      </c>
      <c r="E8" s="836"/>
      <c r="F8" s="437"/>
      <c r="G8" s="437"/>
      <c r="H8" s="437"/>
      <c r="I8" s="437"/>
      <c r="J8" s="437"/>
      <c r="K8" s="437"/>
      <c r="L8" s="437"/>
      <c r="M8" s="437"/>
      <c r="N8" s="437"/>
      <c r="O8" s="437"/>
      <c r="P8" s="437"/>
      <c r="Q8" s="437"/>
    </row>
    <row r="9" spans="4:17" ht="15.75" customHeight="1" thickBot="1">
      <c r="D9" s="440" t="s">
        <v>524</v>
      </c>
      <c r="E9" s="666"/>
      <c r="F9" s="437"/>
      <c r="G9" s="437"/>
      <c r="H9" s="437"/>
      <c r="I9" s="437"/>
      <c r="J9" s="437"/>
      <c r="K9" s="437"/>
      <c r="L9" s="437"/>
      <c r="M9" s="437"/>
      <c r="N9" s="437"/>
      <c r="O9" s="437"/>
      <c r="P9" s="437"/>
      <c r="Q9" s="437"/>
    </row>
    <row r="10" spans="4:17" s="445" customFormat="1" ht="18" customHeight="1">
      <c r="D10" s="441" t="s">
        <v>525</v>
      </c>
      <c r="E10" s="564">
        <v>35</v>
      </c>
      <c r="F10" s="442"/>
      <c r="G10" s="442"/>
      <c r="H10" s="442"/>
      <c r="I10" s="442"/>
      <c r="J10" s="442"/>
      <c r="K10" s="442"/>
      <c r="L10" s="442"/>
      <c r="M10" s="442"/>
      <c r="N10" s="442"/>
      <c r="O10" s="442"/>
      <c r="P10" s="443"/>
      <c r="Q10" s="444"/>
    </row>
    <row r="11" spans="4:17" s="445" customFormat="1" ht="18" customHeight="1">
      <c r="D11" s="441" t="s">
        <v>614</v>
      </c>
      <c r="E11" s="564">
        <v>13</v>
      </c>
      <c r="F11" s="442"/>
      <c r="G11" s="442"/>
      <c r="H11" s="442"/>
      <c r="I11" s="442"/>
      <c r="J11" s="442"/>
      <c r="K11" s="442"/>
      <c r="L11" s="442"/>
      <c r="M11" s="442"/>
      <c r="N11" s="442"/>
      <c r="O11" s="442"/>
      <c r="P11" s="443"/>
      <c r="Q11" s="444"/>
    </row>
    <row r="12" spans="4:17" s="445" customFormat="1" ht="18" customHeight="1">
      <c r="D12" s="446" t="s">
        <v>526</v>
      </c>
      <c r="E12" s="492">
        <v>57</v>
      </c>
      <c r="F12" s="447"/>
      <c r="G12" s="442"/>
      <c r="H12" s="442"/>
      <c r="I12" s="448"/>
      <c r="J12" s="448"/>
      <c r="K12" s="448"/>
      <c r="L12" s="448"/>
      <c r="M12" s="448"/>
      <c r="N12" s="442"/>
      <c r="O12" s="442"/>
      <c r="P12" s="449"/>
      <c r="Q12" s="450"/>
    </row>
    <row r="13" spans="4:17" s="445" customFormat="1" ht="18" customHeight="1">
      <c r="D13" s="451" t="s">
        <v>527</v>
      </c>
      <c r="E13" s="452">
        <v>9.5</v>
      </c>
      <c r="F13" s="442"/>
      <c r="G13" s="442"/>
      <c r="H13" s="442"/>
      <c r="I13" s="448"/>
      <c r="J13" s="448"/>
      <c r="K13" s="448"/>
      <c r="L13" s="448"/>
      <c r="M13" s="448"/>
      <c r="N13" s="442"/>
      <c r="O13" s="442"/>
      <c r="P13" s="448"/>
      <c r="Q13" s="450"/>
    </row>
    <row r="14" spans="4:17" s="445" customFormat="1" ht="18" customHeight="1">
      <c r="D14" s="446" t="s">
        <v>528</v>
      </c>
      <c r="E14" s="492">
        <v>7</v>
      </c>
      <c r="F14" s="447"/>
      <c r="G14" s="442"/>
      <c r="H14" s="442"/>
      <c r="I14" s="448"/>
      <c r="J14" s="448"/>
      <c r="K14" s="448"/>
      <c r="L14" s="448"/>
      <c r="M14" s="448"/>
      <c r="N14" s="442"/>
      <c r="O14" s="442"/>
      <c r="P14" s="449"/>
      <c r="Q14" s="450"/>
    </row>
    <row r="15" spans="4:17" s="445" customFormat="1" ht="18" customHeight="1">
      <c r="D15" s="453" t="s">
        <v>529</v>
      </c>
      <c r="E15" s="563">
        <v>19</v>
      </c>
      <c r="F15" s="447"/>
      <c r="G15" s="442"/>
      <c r="H15" s="442"/>
      <c r="I15" s="448"/>
      <c r="J15" s="448"/>
      <c r="K15" s="448"/>
      <c r="L15" s="448"/>
      <c r="M15" s="448"/>
      <c r="N15" s="442"/>
      <c r="O15" s="442"/>
      <c r="P15" s="449"/>
      <c r="Q15" s="450"/>
    </row>
    <row r="16" spans="4:17" s="445" customFormat="1" ht="18" customHeight="1">
      <c r="D16" s="453" t="s">
        <v>613</v>
      </c>
      <c r="E16" s="563">
        <v>2</v>
      </c>
      <c r="F16" s="447"/>
      <c r="G16" s="442"/>
      <c r="H16" s="442"/>
      <c r="I16" s="448"/>
      <c r="J16" s="448"/>
      <c r="K16" s="448"/>
      <c r="L16" s="448"/>
      <c r="M16" s="448"/>
      <c r="N16" s="442"/>
      <c r="O16" s="442"/>
      <c r="P16" s="449"/>
      <c r="Q16" s="450"/>
    </row>
    <row r="17" spans="4:17" s="445" customFormat="1" ht="18" customHeight="1">
      <c r="D17" s="453" t="s">
        <v>530</v>
      </c>
      <c r="E17" s="783">
        <v>160.3</v>
      </c>
      <c r="F17" s="447"/>
      <c r="G17" s="442"/>
      <c r="H17" s="442"/>
      <c r="I17" s="448"/>
      <c r="J17" s="448"/>
      <c r="K17" s="448"/>
      <c r="L17" s="448"/>
      <c r="M17" s="448"/>
      <c r="N17" s="442"/>
      <c r="O17" s="442"/>
      <c r="P17" s="449"/>
      <c r="Q17" s="450"/>
    </row>
    <row r="18" spans="4:17" s="445" customFormat="1" ht="18" customHeight="1">
      <c r="D18" s="453" t="s">
        <v>672</v>
      </c>
      <c r="E18" s="563">
        <v>7</v>
      </c>
      <c r="F18" s="447"/>
      <c r="G18" s="442"/>
      <c r="H18" s="442"/>
      <c r="I18" s="448"/>
      <c r="J18" s="448"/>
      <c r="K18" s="448"/>
      <c r="L18" s="448"/>
      <c r="M18" s="448"/>
      <c r="N18" s="442"/>
      <c r="O18" s="442"/>
      <c r="P18" s="449"/>
      <c r="Q18" s="450"/>
    </row>
    <row r="19" spans="4:17" s="422" customFormat="1" ht="13.5" thickBot="1">
      <c r="D19" s="454" t="s">
        <v>531</v>
      </c>
      <c r="E19" s="455">
        <v>42</v>
      </c>
      <c r="F19" s="456"/>
      <c r="G19" s="456"/>
      <c r="H19" s="456"/>
      <c r="I19" s="456"/>
      <c r="J19" s="456"/>
      <c r="K19" s="456"/>
      <c r="L19" s="456"/>
      <c r="M19" s="456"/>
      <c r="N19" s="456"/>
      <c r="O19" s="456"/>
      <c r="P19" s="456"/>
      <c r="Q19" s="456"/>
    </row>
    <row r="20" spans="4:17" s="422" customFormat="1" ht="13.5" thickBot="1">
      <c r="D20" s="457" t="s">
        <v>532</v>
      </c>
      <c r="E20" s="458">
        <f>SUM(E10:E19)</f>
        <v>351.8</v>
      </c>
      <c r="F20" s="459"/>
      <c r="G20" s="459"/>
      <c r="H20" s="459"/>
      <c r="I20" s="459"/>
      <c r="J20" s="459"/>
      <c r="K20" s="459"/>
      <c r="L20" s="459"/>
      <c r="M20" s="459"/>
      <c r="N20" s="459"/>
      <c r="O20" s="459"/>
      <c r="P20" s="459"/>
      <c r="Q20" s="459"/>
    </row>
    <row r="21" spans="4:17" s="422" customFormat="1" ht="13.5" thickBot="1">
      <c r="D21" s="661" t="s">
        <v>673</v>
      </c>
      <c r="E21" s="458">
        <f>E10+E12+E13+E14+E15+E17+E19</f>
        <v>329.8</v>
      </c>
      <c r="F21" s="459"/>
      <c r="G21" s="459"/>
      <c r="H21" s="459"/>
      <c r="I21" s="459"/>
      <c r="J21" s="459"/>
      <c r="K21" s="459"/>
      <c r="L21" s="459"/>
      <c r="M21" s="459"/>
      <c r="N21" s="459"/>
      <c r="O21" s="459"/>
      <c r="P21" s="459"/>
      <c r="Q21" s="459"/>
    </row>
    <row r="22" spans="4:17" s="422" customFormat="1" ht="15.75">
      <c r="D22" s="662" t="s">
        <v>194</v>
      </c>
      <c r="E22" s="493">
        <v>2</v>
      </c>
      <c r="F22" s="459"/>
      <c r="G22" s="459"/>
      <c r="H22" s="459"/>
      <c r="I22" s="459"/>
      <c r="J22" s="459"/>
      <c r="K22" s="459"/>
      <c r="L22" s="459"/>
      <c r="M22" s="459"/>
      <c r="N22" s="459"/>
      <c r="O22" s="460"/>
      <c r="P22" s="459"/>
      <c r="Q22" s="459"/>
    </row>
    <row r="23" spans="4:17" s="422" customFormat="1" ht="12.75">
      <c r="D23" s="663" t="s">
        <v>533</v>
      </c>
      <c r="E23" s="565">
        <v>319</v>
      </c>
      <c r="F23" s="442"/>
      <c r="G23" s="442"/>
      <c r="H23" s="442"/>
      <c r="I23" s="442"/>
      <c r="J23" s="442"/>
      <c r="K23" s="442"/>
      <c r="L23" s="442"/>
      <c r="M23" s="442"/>
      <c r="N23" s="442"/>
      <c r="O23" s="442"/>
      <c r="P23" s="442"/>
      <c r="Q23" s="442"/>
    </row>
    <row r="24" spans="4:17" s="422" customFormat="1" ht="13.5" thickBot="1">
      <c r="D24" s="461" t="s">
        <v>534</v>
      </c>
      <c r="E24" s="462">
        <f>SUM(E20:E23)</f>
        <v>1002.6</v>
      </c>
      <c r="F24" s="459"/>
      <c r="G24" s="459"/>
      <c r="H24" s="459"/>
      <c r="I24" s="459"/>
      <c r="J24" s="459"/>
      <c r="K24" s="459"/>
      <c r="L24" s="459"/>
      <c r="M24" s="459"/>
      <c r="N24" s="459"/>
      <c r="O24" s="459"/>
      <c r="P24" s="459"/>
      <c r="Q24" s="459"/>
    </row>
    <row r="25" spans="4:5" ht="13.5" thickBot="1">
      <c r="D25" s="664" t="s">
        <v>674</v>
      </c>
      <c r="E25" s="665">
        <f>E21+E22</f>
        <v>331.8</v>
      </c>
    </row>
  </sheetData>
  <sheetProtection/>
  <mergeCells count="2">
    <mergeCell ref="E7:E8"/>
    <mergeCell ref="E2:F2"/>
  </mergeCells>
  <printOptions horizontalCentered="1"/>
  <pageMargins left="0.1968503937007874" right="0.2362204724409449" top="0.984251968503937" bottom="0.6692913385826772" header="0.5511811023622047" footer="0.5118110236220472"/>
  <pageSetup horizontalDpi="180" verticalDpi="180" orientation="portrait" paperSize="9" r:id="rId1"/>
  <headerFooter alignWithMargins="0">
    <oddHeader>&amp;R34. melléklet a 30/2014.(IX.16.) önkormányzati rendelethez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Munka71">
    <pageSetUpPr fitToPage="1"/>
  </sheetPr>
  <dimension ref="A1:F28"/>
  <sheetViews>
    <sheetView workbookViewId="0" topLeftCell="A7">
      <selection activeCell="E18" sqref="E18"/>
    </sheetView>
  </sheetViews>
  <sheetFormatPr defaultColWidth="9.00390625" defaultRowHeight="12.75"/>
  <cols>
    <col min="1" max="1" width="10.00390625" style="380" customWidth="1"/>
    <col min="2" max="2" width="37.375" style="380" customWidth="1"/>
    <col min="3" max="3" width="24.875" style="380" customWidth="1"/>
    <col min="4" max="4" width="22.625" style="380" customWidth="1"/>
    <col min="5" max="16384" width="10.625" style="380" customWidth="1"/>
  </cols>
  <sheetData>
    <row r="1" spans="1:4" ht="15.75">
      <c r="A1" s="378"/>
      <c r="B1" s="378"/>
      <c r="C1" s="378"/>
      <c r="D1" s="379"/>
    </row>
    <row r="2" spans="1:4" ht="15.75">
      <c r="A2" s="378"/>
      <c r="B2" s="378"/>
      <c r="C2" s="378"/>
      <c r="D2" s="381"/>
    </row>
    <row r="3" spans="1:4" ht="15.75">
      <c r="A3" s="378"/>
      <c r="B3" s="378"/>
      <c r="C3" s="378"/>
      <c r="D3" s="379"/>
    </row>
    <row r="4" spans="1:4" ht="15.75">
      <c r="A4" s="378"/>
      <c r="B4" s="378"/>
      <c r="C4" s="378"/>
      <c r="D4" s="382"/>
    </row>
    <row r="5" spans="1:4" ht="15.75">
      <c r="A5" s="378"/>
      <c r="B5" s="378"/>
      <c r="C5" s="378"/>
      <c r="D5" s="382"/>
    </row>
    <row r="6" spans="1:4" ht="15.75">
      <c r="A6" s="378"/>
      <c r="B6" s="378"/>
      <c r="C6" s="378"/>
      <c r="D6" s="383"/>
    </row>
    <row r="7" spans="1:4" ht="19.5">
      <c r="A7" s="384" t="s">
        <v>512</v>
      </c>
      <c r="B7" s="384"/>
      <c r="C7" s="384"/>
      <c r="D7" s="385"/>
    </row>
    <row r="8" spans="1:4" ht="19.5">
      <c r="A8" s="384" t="s">
        <v>678</v>
      </c>
      <c r="B8" s="384"/>
      <c r="C8" s="384"/>
      <c r="D8" s="385"/>
    </row>
    <row r="9" spans="1:4" ht="19.5">
      <c r="A9" s="384"/>
      <c r="B9" s="384"/>
      <c r="C9" s="384"/>
      <c r="D9" s="385"/>
    </row>
    <row r="10" spans="1:4" ht="19.5">
      <c r="A10" s="384"/>
      <c r="B10" s="384"/>
      <c r="C10" s="384"/>
      <c r="D10" s="385"/>
    </row>
    <row r="11" spans="1:4" ht="19.5">
      <c r="A11" s="384"/>
      <c r="B11" s="384"/>
      <c r="C11" s="384"/>
      <c r="D11" s="385"/>
    </row>
    <row r="12" spans="1:4" ht="19.5">
      <c r="A12" s="384"/>
      <c r="B12" s="384"/>
      <c r="C12" s="384"/>
      <c r="D12" s="385"/>
    </row>
    <row r="13" spans="1:4" ht="16.5" thickBot="1">
      <c r="A13" s="378"/>
      <c r="B13" s="378"/>
      <c r="C13" s="378"/>
      <c r="D13" s="386" t="s">
        <v>513</v>
      </c>
    </row>
    <row r="14" spans="1:4" s="391" customFormat="1" ht="33" customHeight="1" thickBot="1">
      <c r="A14" s="387" t="s">
        <v>66</v>
      </c>
      <c r="B14" s="388"/>
      <c r="C14" s="389"/>
      <c r="D14" s="390" t="s">
        <v>56</v>
      </c>
    </row>
    <row r="15" spans="1:6" ht="15.75">
      <c r="A15" s="392" t="s">
        <v>61</v>
      </c>
      <c r="B15" s="393"/>
      <c r="C15" s="394"/>
      <c r="D15" s="716">
        <v>8055</v>
      </c>
      <c r="E15" s="395"/>
      <c r="F15" s="396"/>
    </row>
    <row r="16" spans="1:6" ht="15.75">
      <c r="A16" s="397" t="s">
        <v>514</v>
      </c>
      <c r="B16" s="398"/>
      <c r="C16" s="399"/>
      <c r="D16" s="400"/>
      <c r="E16" s="396"/>
      <c r="F16" s="396"/>
    </row>
    <row r="17" spans="1:6" ht="12.75">
      <c r="A17" s="401" t="s">
        <v>515</v>
      </c>
      <c r="B17" s="402"/>
      <c r="C17" s="403"/>
      <c r="D17" s="404">
        <v>1500</v>
      </c>
      <c r="E17" s="405"/>
      <c r="F17" s="406"/>
    </row>
    <row r="18" spans="1:6" ht="12.75">
      <c r="A18" s="401" t="s">
        <v>516</v>
      </c>
      <c r="B18" s="402"/>
      <c r="C18" s="403"/>
      <c r="D18" s="404">
        <v>7874</v>
      </c>
      <c r="E18" s="407"/>
      <c r="F18" s="406"/>
    </row>
    <row r="19" spans="1:6" ht="12.75">
      <c r="A19" s="401" t="s">
        <v>517</v>
      </c>
      <c r="B19" s="402"/>
      <c r="C19" s="403"/>
      <c r="D19" s="739">
        <v>673</v>
      </c>
      <c r="E19" s="407"/>
      <c r="F19" s="406"/>
    </row>
    <row r="20" spans="1:6" ht="12.75">
      <c r="A20" s="408" t="s">
        <v>518</v>
      </c>
      <c r="B20" s="402"/>
      <c r="C20" s="403"/>
      <c r="D20" s="404">
        <v>100</v>
      </c>
      <c r="E20" s="407"/>
      <c r="F20" s="409"/>
    </row>
    <row r="21" spans="1:6" ht="12.75">
      <c r="A21" s="401" t="s">
        <v>560</v>
      </c>
      <c r="B21" s="402"/>
      <c r="C21" s="403"/>
      <c r="D21" s="404">
        <v>2878</v>
      </c>
      <c r="E21" s="407"/>
      <c r="F21" s="409"/>
    </row>
    <row r="22" spans="1:6" ht="12.75">
      <c r="A22" s="401" t="s">
        <v>680</v>
      </c>
      <c r="B22" s="402"/>
      <c r="C22" s="403"/>
      <c r="D22" s="404">
        <v>0</v>
      </c>
      <c r="E22" s="407"/>
      <c r="F22" s="409"/>
    </row>
    <row r="23" spans="1:6" ht="12.75">
      <c r="A23" s="410" t="s">
        <v>558</v>
      </c>
      <c r="B23" s="411"/>
      <c r="C23" s="403"/>
      <c r="D23" s="739">
        <v>58182</v>
      </c>
      <c r="E23" s="407"/>
      <c r="F23" s="406"/>
    </row>
    <row r="24" spans="1:6" ht="12.75">
      <c r="A24" s="410" t="s">
        <v>559</v>
      </c>
      <c r="B24" s="412"/>
      <c r="C24" s="413"/>
      <c r="D24" s="739">
        <v>7325</v>
      </c>
      <c r="E24" s="407"/>
      <c r="F24" s="406"/>
    </row>
    <row r="25" spans="1:6" ht="12.75">
      <c r="A25" s="401"/>
      <c r="B25" s="402"/>
      <c r="C25" s="403"/>
      <c r="D25" s="414"/>
      <c r="E25" s="407"/>
      <c r="F25" s="406"/>
    </row>
    <row r="26" spans="1:4" ht="15.75">
      <c r="A26" s="397" t="s">
        <v>519</v>
      </c>
      <c r="B26" s="415"/>
      <c r="C26" s="416"/>
      <c r="D26" s="417">
        <f>SUM(D17:D25)</f>
        <v>78532</v>
      </c>
    </row>
    <row r="27" spans="1:4" ht="15.75">
      <c r="A27" s="397"/>
      <c r="B27" s="415"/>
      <c r="C27" s="416"/>
      <c r="D27" s="416"/>
    </row>
    <row r="28" spans="1:4" ht="16.5" thickBot="1">
      <c r="A28" s="418" t="s">
        <v>520</v>
      </c>
      <c r="B28" s="419"/>
      <c r="C28" s="420"/>
      <c r="D28" s="421">
        <f>SUM(D15,D26)</f>
        <v>86587</v>
      </c>
    </row>
  </sheetData>
  <sheetProtection/>
  <printOptions horizont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portrait" paperSize="9" scale="94" r:id="rId1"/>
  <headerFooter alignWithMargins="0">
    <oddHeader>&amp;R35. melléklet a 30/2014.(IX.16.) önkormányzati rendelethez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workbookViewId="0" topLeftCell="A1">
      <selection activeCell="J9" sqref="J9"/>
    </sheetView>
  </sheetViews>
  <sheetFormatPr defaultColWidth="9.00390625" defaultRowHeight="12.75"/>
  <cols>
    <col min="1" max="1" width="6.875" style="42" customWidth="1"/>
    <col min="2" max="2" width="49.625" style="41" customWidth="1"/>
    <col min="3" max="8" width="12.875" style="41" customWidth="1"/>
    <col min="9" max="9" width="13.875" style="41" customWidth="1"/>
    <col min="10" max="16384" width="9.375" style="41" customWidth="1"/>
  </cols>
  <sheetData>
    <row r="1" spans="1:9" ht="27.75" customHeight="1">
      <c r="A1" s="823" t="s">
        <v>5</v>
      </c>
      <c r="B1" s="823"/>
      <c r="C1" s="823"/>
      <c r="D1" s="823"/>
      <c r="E1" s="823"/>
      <c r="F1" s="823"/>
      <c r="G1" s="823"/>
      <c r="H1" s="823"/>
      <c r="I1" s="823"/>
    </row>
    <row r="2" spans="2:9" ht="20.25" customHeight="1" thickBot="1">
      <c r="B2" s="494"/>
      <c r="I2" s="495" t="s">
        <v>65</v>
      </c>
    </row>
    <row r="3" spans="1:9" s="496" customFormat="1" ht="22.5" customHeight="1">
      <c r="A3" s="845" t="s">
        <v>74</v>
      </c>
      <c r="B3" s="840" t="s">
        <v>88</v>
      </c>
      <c r="C3" s="845" t="s">
        <v>89</v>
      </c>
      <c r="D3" s="845" t="s">
        <v>564</v>
      </c>
      <c r="E3" s="842" t="s">
        <v>73</v>
      </c>
      <c r="F3" s="843"/>
      <c r="G3" s="843"/>
      <c r="H3" s="844"/>
      <c r="I3" s="840" t="s">
        <v>50</v>
      </c>
    </row>
    <row r="4" spans="1:9" s="497" customFormat="1" ht="17.25" customHeight="1" thickBot="1">
      <c r="A4" s="846"/>
      <c r="B4" s="841"/>
      <c r="C4" s="841"/>
      <c r="D4" s="846"/>
      <c r="E4" s="199" t="s">
        <v>185</v>
      </c>
      <c r="F4" s="199" t="s">
        <v>220</v>
      </c>
      <c r="G4" s="199" t="s">
        <v>221</v>
      </c>
      <c r="H4" s="200" t="s">
        <v>565</v>
      </c>
      <c r="I4" s="841"/>
    </row>
    <row r="5" spans="1:9" s="498" customFormat="1" ht="12.75" customHeight="1" thickBot="1">
      <c r="A5" s="201"/>
      <c r="B5" s="202">
        <v>2</v>
      </c>
      <c r="C5" s="203">
        <v>3</v>
      </c>
      <c r="D5" s="202">
        <v>4</v>
      </c>
      <c r="E5" s="201">
        <v>5</v>
      </c>
      <c r="F5" s="203">
        <v>6</v>
      </c>
      <c r="G5" s="203">
        <v>7</v>
      </c>
      <c r="H5" s="204">
        <v>8</v>
      </c>
      <c r="I5" s="205" t="s">
        <v>90</v>
      </c>
    </row>
    <row r="6" spans="1:9" ht="24.75" customHeight="1" thickBot="1">
      <c r="A6" s="201"/>
      <c r="B6" s="206" t="s">
        <v>6</v>
      </c>
      <c r="C6" s="499"/>
      <c r="D6" s="500"/>
      <c r="E6" s="501"/>
      <c r="F6" s="502"/>
      <c r="G6" s="502"/>
      <c r="H6" s="503"/>
      <c r="I6" s="67">
        <f aca="true" t="shared" si="0" ref="I6:I25">SUM(D6:H6)</f>
        <v>0</v>
      </c>
    </row>
    <row r="7" spans="1:9" ht="24.75" customHeight="1" thickBot="1">
      <c r="A7" s="201"/>
      <c r="B7" s="504" t="s">
        <v>566</v>
      </c>
      <c r="C7" s="505">
        <v>2013</v>
      </c>
      <c r="D7" s="71"/>
      <c r="E7" s="798">
        <v>6364</v>
      </c>
      <c r="F7" s="73"/>
      <c r="G7" s="73"/>
      <c r="H7" s="25"/>
      <c r="I7" s="506">
        <f t="shared" si="0"/>
        <v>6364</v>
      </c>
    </row>
    <row r="8" spans="1:9" ht="24" customHeight="1" thickBot="1">
      <c r="A8" s="201"/>
      <c r="B8" s="206" t="s">
        <v>7</v>
      </c>
      <c r="C8" s="507"/>
      <c r="D8" s="500"/>
      <c r="E8" s="501"/>
      <c r="F8" s="502"/>
      <c r="G8" s="502"/>
      <c r="H8" s="503"/>
      <c r="I8" s="508">
        <f t="shared" si="0"/>
        <v>0</v>
      </c>
    </row>
    <row r="9" spans="1:9" ht="16.5" customHeight="1" thickBot="1">
      <c r="A9" s="201"/>
      <c r="B9" s="68" t="s">
        <v>567</v>
      </c>
      <c r="C9" s="509">
        <v>2010</v>
      </c>
      <c r="D9" s="69">
        <v>1209</v>
      </c>
      <c r="E9" s="70"/>
      <c r="F9" s="27"/>
      <c r="G9" s="27"/>
      <c r="H9" s="24"/>
      <c r="I9" s="508">
        <f t="shared" si="0"/>
        <v>1209</v>
      </c>
    </row>
    <row r="10" spans="1:9" ht="19.5" customHeight="1" thickBot="1">
      <c r="A10" s="201"/>
      <c r="B10" s="68" t="s">
        <v>568</v>
      </c>
      <c r="C10" s="509">
        <v>2010</v>
      </c>
      <c r="D10" s="69">
        <v>390</v>
      </c>
      <c r="E10" s="70"/>
      <c r="F10" s="27"/>
      <c r="G10" s="27"/>
      <c r="H10" s="24"/>
      <c r="I10" s="508">
        <f t="shared" si="0"/>
        <v>390</v>
      </c>
    </row>
    <row r="11" spans="1:9" ht="19.5" customHeight="1" thickBot="1">
      <c r="A11" s="202"/>
      <c r="B11" s="510" t="s">
        <v>561</v>
      </c>
      <c r="C11" s="509">
        <v>2005</v>
      </c>
      <c r="D11" s="69">
        <v>128780</v>
      </c>
      <c r="E11" s="70"/>
      <c r="F11" s="27"/>
      <c r="G11" s="27"/>
      <c r="H11" s="24"/>
      <c r="I11" s="508">
        <f t="shared" si="0"/>
        <v>128780</v>
      </c>
    </row>
    <row r="12" spans="1:9" ht="19.5" customHeight="1" thickBot="1">
      <c r="A12" s="202"/>
      <c r="B12" s="510" t="s">
        <v>563</v>
      </c>
      <c r="C12" s="509">
        <v>2013</v>
      </c>
      <c r="D12" s="69"/>
      <c r="E12" s="511">
        <v>660</v>
      </c>
      <c r="F12" s="511">
        <v>660</v>
      </c>
      <c r="G12" s="511">
        <v>660</v>
      </c>
      <c r="H12" s="512">
        <v>1685</v>
      </c>
      <c r="I12" s="508">
        <f t="shared" si="0"/>
        <v>3665</v>
      </c>
    </row>
    <row r="13" spans="1:9" ht="19.5" customHeight="1" thickBot="1">
      <c r="A13" s="202"/>
      <c r="B13" s="510" t="s">
        <v>569</v>
      </c>
      <c r="C13" s="509">
        <v>2013</v>
      </c>
      <c r="D13" s="69">
        <v>0</v>
      </c>
      <c r="E13" s="513">
        <v>1336</v>
      </c>
      <c r="F13" s="514">
        <v>1336</v>
      </c>
      <c r="G13" s="514">
        <v>1336</v>
      </c>
      <c r="H13" s="515">
        <v>8694</v>
      </c>
      <c r="I13" s="508">
        <f t="shared" si="0"/>
        <v>12702</v>
      </c>
    </row>
    <row r="14" spans="1:9" ht="19.5" customHeight="1" thickBot="1">
      <c r="A14" s="201"/>
      <c r="B14" s="68" t="s">
        <v>562</v>
      </c>
      <c r="C14" s="509">
        <v>2007</v>
      </c>
      <c r="D14" s="69">
        <v>5643</v>
      </c>
      <c r="E14" s="70"/>
      <c r="F14" s="27"/>
      <c r="G14" s="514">
        <v>77727</v>
      </c>
      <c r="H14" s="24"/>
      <c r="I14" s="508">
        <f t="shared" si="0"/>
        <v>83370</v>
      </c>
    </row>
    <row r="15" spans="1:9" ht="19.5" customHeight="1" thickBot="1">
      <c r="A15" s="201"/>
      <c r="B15" s="206" t="s">
        <v>192</v>
      </c>
      <c r="C15" s="507"/>
      <c r="D15" s="500"/>
      <c r="E15" s="501"/>
      <c r="F15" s="502"/>
      <c r="G15" s="502"/>
      <c r="H15" s="503"/>
      <c r="I15" s="508">
        <f t="shared" si="0"/>
        <v>0</v>
      </c>
    </row>
    <row r="16" spans="1:9" ht="22.5" customHeight="1" thickBot="1">
      <c r="A16" s="201"/>
      <c r="B16" s="504" t="s">
        <v>570</v>
      </c>
      <c r="C16" s="516">
        <v>2013</v>
      </c>
      <c r="D16" s="71">
        <v>91922</v>
      </c>
      <c r="E16" s="72">
        <v>6340</v>
      </c>
      <c r="F16" s="73"/>
      <c r="G16" s="73"/>
      <c r="H16" s="25"/>
      <c r="I16" s="508">
        <f t="shared" si="0"/>
        <v>98262</v>
      </c>
    </row>
    <row r="17" spans="1:9" ht="19.5" customHeight="1" thickBot="1">
      <c r="A17" s="201"/>
      <c r="B17" s="68" t="s">
        <v>571</v>
      </c>
      <c r="C17" s="517">
        <v>2013</v>
      </c>
      <c r="D17" s="69">
        <v>0</v>
      </c>
      <c r="E17" s="799">
        <v>118984</v>
      </c>
      <c r="F17" s="27"/>
      <c r="G17" s="27"/>
      <c r="H17" s="24"/>
      <c r="I17" s="508">
        <f t="shared" si="0"/>
        <v>118984</v>
      </c>
    </row>
    <row r="18" spans="1:9" ht="19.5" customHeight="1" thickBot="1">
      <c r="A18" s="201"/>
      <c r="B18" s="794" t="s">
        <v>721</v>
      </c>
      <c r="C18" s="795">
        <v>2014</v>
      </c>
      <c r="D18" s="796">
        <v>8225</v>
      </c>
      <c r="E18" s="697">
        <v>56253</v>
      </c>
      <c r="F18" s="797">
        <v>315968</v>
      </c>
      <c r="G18" s="73"/>
      <c r="H18" s="25"/>
      <c r="I18" s="508">
        <f t="shared" si="0"/>
        <v>380446</v>
      </c>
    </row>
    <row r="19" spans="1:10" ht="19.5" customHeight="1" thickBot="1">
      <c r="A19" s="201"/>
      <c r="B19" s="207" t="s">
        <v>193</v>
      </c>
      <c r="C19" s="507"/>
      <c r="D19" s="500"/>
      <c r="E19" s="501"/>
      <c r="F19" s="502"/>
      <c r="G19" s="502"/>
      <c r="H19" s="503"/>
      <c r="I19" s="508">
        <f t="shared" si="0"/>
        <v>0</v>
      </c>
      <c r="J19" s="518"/>
    </row>
    <row r="20" spans="1:10" ht="19.5" customHeight="1" thickBot="1">
      <c r="A20" s="201"/>
      <c r="B20" s="571" t="s">
        <v>615</v>
      </c>
      <c r="C20" s="567" t="s">
        <v>616</v>
      </c>
      <c r="D20" s="568">
        <v>49695</v>
      </c>
      <c r="E20" s="566">
        <v>9084</v>
      </c>
      <c r="F20" s="73"/>
      <c r="G20" s="73"/>
      <c r="H20" s="25"/>
      <c r="I20" s="508">
        <f t="shared" si="0"/>
        <v>58779</v>
      </c>
      <c r="J20" s="518"/>
    </row>
    <row r="21" spans="1:10" ht="19.5" customHeight="1" thickBot="1">
      <c r="A21" s="201"/>
      <c r="B21" s="68" t="s">
        <v>617</v>
      </c>
      <c r="C21" s="569" t="s">
        <v>616</v>
      </c>
      <c r="D21" s="570">
        <v>13701</v>
      </c>
      <c r="E21" s="70">
        <v>75</v>
      </c>
      <c r="F21" s="27"/>
      <c r="G21" s="27"/>
      <c r="H21" s="24"/>
      <c r="I21" s="508">
        <f t="shared" si="0"/>
        <v>13776</v>
      </c>
      <c r="J21" s="518"/>
    </row>
    <row r="22" spans="1:10" ht="19.5" customHeight="1" thickBot="1">
      <c r="A22" s="201"/>
      <c r="B22" s="68" t="s">
        <v>618</v>
      </c>
      <c r="C22" s="569" t="s">
        <v>616</v>
      </c>
      <c r="D22" s="570">
        <v>5174</v>
      </c>
      <c r="E22" s="70">
        <v>13006</v>
      </c>
      <c r="F22" s="27"/>
      <c r="G22" s="27"/>
      <c r="H22" s="24"/>
      <c r="I22" s="508">
        <f t="shared" si="0"/>
        <v>18180</v>
      </c>
      <c r="J22" s="518"/>
    </row>
    <row r="23" spans="1:10" ht="19.5" customHeight="1" thickBot="1">
      <c r="A23" s="201"/>
      <c r="B23" s="68" t="s">
        <v>619</v>
      </c>
      <c r="C23" s="569" t="s">
        <v>620</v>
      </c>
      <c r="D23" s="570">
        <v>11618</v>
      </c>
      <c r="E23" s="70">
        <v>5000</v>
      </c>
      <c r="F23" s="73"/>
      <c r="G23" s="73"/>
      <c r="H23" s="25"/>
      <c r="I23" s="508">
        <f t="shared" si="0"/>
        <v>16618</v>
      </c>
      <c r="J23" s="518"/>
    </row>
    <row r="24" spans="1:9" ht="19.5" customHeight="1" thickBot="1">
      <c r="A24" s="201"/>
      <c r="B24" s="572" t="s">
        <v>621</v>
      </c>
      <c r="C24" s="569" t="s">
        <v>620</v>
      </c>
      <c r="D24" s="570">
        <v>259</v>
      </c>
      <c r="E24" s="70">
        <v>1583</v>
      </c>
      <c r="F24" s="28"/>
      <c r="G24" s="28"/>
      <c r="H24" s="26"/>
      <c r="I24" s="508">
        <f t="shared" si="0"/>
        <v>1842</v>
      </c>
    </row>
    <row r="25" spans="1:9" ht="19.5" customHeight="1" thickBot="1">
      <c r="A25" s="201"/>
      <c r="B25" s="207"/>
      <c r="C25" s="507"/>
      <c r="D25" s="500"/>
      <c r="E25" s="501"/>
      <c r="F25" s="502"/>
      <c r="G25" s="502"/>
      <c r="H25" s="503"/>
      <c r="I25" s="508">
        <f t="shared" si="0"/>
        <v>0</v>
      </c>
    </row>
    <row r="26" spans="1:9" ht="19.5" customHeight="1" thickBot="1">
      <c r="A26" s="838" t="s">
        <v>52</v>
      </c>
      <c r="B26" s="839"/>
      <c r="C26" s="115"/>
      <c r="D26" s="508">
        <f>SUM(D6:D25)</f>
        <v>316616</v>
      </c>
      <c r="E26" s="519">
        <f>SUM(E6:E25)</f>
        <v>218685</v>
      </c>
      <c r="F26" s="520">
        <f>SUM(F6:F25)</f>
        <v>317964</v>
      </c>
      <c r="G26" s="520">
        <f>SUM(G6:G25)</f>
        <v>79723</v>
      </c>
      <c r="H26" s="521">
        <f>SUM(H6:H25)</f>
        <v>10379</v>
      </c>
      <c r="I26" s="508">
        <f>SUM(I7:I25)</f>
        <v>943367</v>
      </c>
    </row>
    <row r="28" ht="25.5">
      <c r="B28" s="41" t="s">
        <v>572</v>
      </c>
    </row>
    <row r="30" ht="15.75">
      <c r="B30" s="522"/>
    </row>
    <row r="31" spans="2:8" ht="15.75">
      <c r="B31" s="522"/>
      <c r="C31" s="523"/>
      <c r="D31" s="523"/>
      <c r="E31" s="523"/>
      <c r="F31" s="523"/>
      <c r="G31" s="523"/>
      <c r="H31" s="523"/>
    </row>
    <row r="32" spans="2:3" ht="12.75">
      <c r="B32" s="523"/>
      <c r="C32" s="42"/>
    </row>
    <row r="33" spans="2:3" ht="12.75">
      <c r="B33" s="523"/>
      <c r="C33" s="42"/>
    </row>
    <row r="34" spans="2:3" ht="12.75">
      <c r="B34" s="523"/>
      <c r="C34" s="524"/>
    </row>
    <row r="35" spans="2:3" ht="12.75">
      <c r="B35" s="523"/>
      <c r="C35" s="42"/>
    </row>
    <row r="36" spans="2:3" ht="12.75">
      <c r="B36" s="523"/>
      <c r="C36" s="42"/>
    </row>
    <row r="37" spans="2:3" ht="12.75">
      <c r="B37" s="523"/>
      <c r="C37" s="42"/>
    </row>
    <row r="38" spans="2:3" ht="12.75">
      <c r="B38" s="523"/>
      <c r="C38" s="42"/>
    </row>
    <row r="39" spans="2:3" ht="12.75">
      <c r="B39" s="523"/>
      <c r="C39" s="42"/>
    </row>
    <row r="40" spans="2:3" ht="12.75">
      <c r="B40" s="523"/>
      <c r="C40" s="42"/>
    </row>
    <row r="41" spans="2:3" ht="17.25" customHeight="1">
      <c r="B41" s="525"/>
      <c r="C41" s="524"/>
    </row>
    <row r="42" ht="12.75">
      <c r="B42" s="523"/>
    </row>
    <row r="43" spans="2:3" ht="12.75">
      <c r="B43" s="526"/>
      <c r="C43" s="524"/>
    </row>
    <row r="44" spans="3:4" ht="12.75">
      <c r="C44" s="42"/>
      <c r="D44" s="42"/>
    </row>
    <row r="45" spans="3:4" ht="12.75">
      <c r="C45" s="42"/>
      <c r="D45" s="42"/>
    </row>
    <row r="46" spans="3:4" ht="12.75">
      <c r="C46" s="42"/>
      <c r="D46" s="42"/>
    </row>
    <row r="48" spans="2:3" ht="12.75">
      <c r="B48" s="526"/>
      <c r="C48" s="524"/>
    </row>
    <row r="49" ht="12.75">
      <c r="D49" s="42"/>
    </row>
    <row r="50" ht="12.75">
      <c r="D50" s="42"/>
    </row>
    <row r="51" ht="12.75">
      <c r="D51" s="42"/>
    </row>
  </sheetData>
  <sheetProtection/>
  <mergeCells count="8">
    <mergeCell ref="A1:I1"/>
    <mergeCell ref="A26:B26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fitToHeight="1" fitToWidth="1" horizontalDpi="600" verticalDpi="600" orientation="landscape" paperSize="9" scale="78" r:id="rId1"/>
  <headerFooter alignWithMargins="0">
    <oddHeader xml:space="preserve">&amp;R36. melléklet a  30/2014.(IX.16.) önkormányzati rendelethez tájékoztató tábla     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92D050"/>
  </sheetPr>
  <dimension ref="A1:O82"/>
  <sheetViews>
    <sheetView workbookViewId="0" topLeftCell="A1">
      <selection activeCell="M7" sqref="M7"/>
    </sheetView>
  </sheetViews>
  <sheetFormatPr defaultColWidth="9.00390625" defaultRowHeight="12.75"/>
  <cols>
    <col min="1" max="1" width="4.875" style="94" customWidth="1"/>
    <col min="2" max="2" width="31.125" style="109" customWidth="1"/>
    <col min="3" max="4" width="9.00390625" style="109" customWidth="1"/>
    <col min="5" max="5" width="9.50390625" style="109" customWidth="1"/>
    <col min="6" max="6" width="8.875" style="109" customWidth="1"/>
    <col min="7" max="7" width="8.625" style="109" customWidth="1"/>
    <col min="8" max="8" width="8.875" style="109" customWidth="1"/>
    <col min="9" max="9" width="8.125" style="109" customWidth="1"/>
    <col min="10" max="14" width="9.50390625" style="109" customWidth="1"/>
    <col min="15" max="15" width="12.625" style="94" customWidth="1"/>
    <col min="16" max="16384" width="9.375" style="109" customWidth="1"/>
  </cols>
  <sheetData>
    <row r="1" spans="1:15" ht="31.5" customHeight="1">
      <c r="A1" s="850" t="s">
        <v>421</v>
      </c>
      <c r="B1" s="851"/>
      <c r="C1" s="851"/>
      <c r="D1" s="851"/>
      <c r="E1" s="851"/>
      <c r="F1" s="851"/>
      <c r="G1" s="851"/>
      <c r="H1" s="851"/>
      <c r="I1" s="851"/>
      <c r="J1" s="851"/>
      <c r="K1" s="851"/>
      <c r="L1" s="851"/>
      <c r="M1" s="851"/>
      <c r="N1" s="851"/>
      <c r="O1" s="851"/>
    </row>
    <row r="2" ht="16.5" thickBot="1">
      <c r="O2" s="3" t="s">
        <v>54</v>
      </c>
    </row>
    <row r="3" spans="1:15" s="94" customFormat="1" ht="25.5" customHeight="1" thickBot="1">
      <c r="A3" s="91" t="s">
        <v>15</v>
      </c>
      <c r="B3" s="92" t="s">
        <v>66</v>
      </c>
      <c r="C3" s="92" t="s">
        <v>75</v>
      </c>
      <c r="D3" s="92" t="s">
        <v>76</v>
      </c>
      <c r="E3" s="92" t="s">
        <v>77</v>
      </c>
      <c r="F3" s="92" t="s">
        <v>78</v>
      </c>
      <c r="G3" s="92" t="s">
        <v>79</v>
      </c>
      <c r="H3" s="92" t="s">
        <v>80</v>
      </c>
      <c r="I3" s="92" t="s">
        <v>81</v>
      </c>
      <c r="J3" s="92" t="s">
        <v>82</v>
      </c>
      <c r="K3" s="92" t="s">
        <v>83</v>
      </c>
      <c r="L3" s="92" t="s">
        <v>84</v>
      </c>
      <c r="M3" s="92" t="s">
        <v>85</v>
      </c>
      <c r="N3" s="92" t="s">
        <v>86</v>
      </c>
      <c r="O3" s="93" t="s">
        <v>52</v>
      </c>
    </row>
    <row r="4" spans="1:15" s="96" customFormat="1" ht="15" customHeight="1" thickBot="1">
      <c r="A4" s="95" t="s">
        <v>17</v>
      </c>
      <c r="B4" s="847" t="s">
        <v>57</v>
      </c>
      <c r="C4" s="848"/>
      <c r="D4" s="848"/>
      <c r="E4" s="848"/>
      <c r="F4" s="848"/>
      <c r="G4" s="848"/>
      <c r="H4" s="848"/>
      <c r="I4" s="848"/>
      <c r="J4" s="848"/>
      <c r="K4" s="848"/>
      <c r="L4" s="848"/>
      <c r="M4" s="848"/>
      <c r="N4" s="848"/>
      <c r="O4" s="849"/>
    </row>
    <row r="5" spans="1:15" s="96" customFormat="1" ht="22.5">
      <c r="A5" s="97" t="s">
        <v>18</v>
      </c>
      <c r="B5" s="370" t="s">
        <v>386</v>
      </c>
      <c r="C5" s="98">
        <v>84155</v>
      </c>
      <c r="D5" s="98">
        <v>84155</v>
      </c>
      <c r="E5" s="98">
        <v>84155</v>
      </c>
      <c r="F5" s="98">
        <v>84155</v>
      </c>
      <c r="G5" s="98">
        <v>84155</v>
      </c>
      <c r="H5" s="98">
        <v>112595</v>
      </c>
      <c r="I5" s="98">
        <v>84155</v>
      </c>
      <c r="J5" s="98">
        <v>100949</v>
      </c>
      <c r="K5" s="98">
        <v>84155</v>
      </c>
      <c r="L5" s="98">
        <v>84155</v>
      </c>
      <c r="M5" s="98">
        <v>84155</v>
      </c>
      <c r="N5" s="98">
        <v>84158</v>
      </c>
      <c r="O5" s="740">
        <f aca="true" t="shared" si="0" ref="O5:O14">SUM(C5:N5)</f>
        <v>1055097</v>
      </c>
    </row>
    <row r="6" spans="1:15" s="101" customFormat="1" ht="22.5">
      <c r="A6" s="99" t="s">
        <v>19</v>
      </c>
      <c r="B6" s="210" t="s">
        <v>451</v>
      </c>
      <c r="C6" s="100"/>
      <c r="D6" s="100"/>
      <c r="E6" s="100">
        <v>83858</v>
      </c>
      <c r="F6" s="100">
        <v>1624</v>
      </c>
      <c r="G6" s="100">
        <v>22075</v>
      </c>
      <c r="H6" s="100">
        <v>40599</v>
      </c>
      <c r="I6" s="100">
        <v>20000</v>
      </c>
      <c r="J6" s="807">
        <v>20000</v>
      </c>
      <c r="K6" s="807">
        <v>95756</v>
      </c>
      <c r="L6" s="807"/>
      <c r="M6" s="807"/>
      <c r="N6" s="100">
        <v>83858</v>
      </c>
      <c r="O6" s="698">
        <f t="shared" si="0"/>
        <v>367770</v>
      </c>
    </row>
    <row r="7" spans="1:15" s="101" customFormat="1" ht="22.5">
      <c r="A7" s="99" t="s">
        <v>20</v>
      </c>
      <c r="B7" s="209" t="s">
        <v>452</v>
      </c>
      <c r="C7" s="102"/>
      <c r="D7" s="102"/>
      <c r="E7" s="102">
        <v>266328</v>
      </c>
      <c r="F7" s="102"/>
      <c r="G7" s="102"/>
      <c r="H7" s="102">
        <v>2000</v>
      </c>
      <c r="I7" s="102">
        <v>2000</v>
      </c>
      <c r="J7" s="808">
        <v>2383</v>
      </c>
      <c r="K7" s="808"/>
      <c r="L7" s="808"/>
      <c r="M7" s="808"/>
      <c r="N7" s="102"/>
      <c r="O7" s="700">
        <f t="shared" si="0"/>
        <v>272711</v>
      </c>
    </row>
    <row r="8" spans="1:15" s="101" customFormat="1" ht="13.5" customHeight="1">
      <c r="A8" s="99" t="s">
        <v>21</v>
      </c>
      <c r="B8" s="208" t="s">
        <v>161</v>
      </c>
      <c r="C8" s="100">
        <v>5000</v>
      </c>
      <c r="D8" s="100">
        <v>4000</v>
      </c>
      <c r="E8" s="100">
        <v>140000</v>
      </c>
      <c r="F8" s="100">
        <v>15000</v>
      </c>
      <c r="G8" s="100">
        <v>4500</v>
      </c>
      <c r="H8" s="100">
        <v>4300</v>
      </c>
      <c r="I8" s="100">
        <v>4200</v>
      </c>
      <c r="J8" s="807">
        <v>4200</v>
      </c>
      <c r="K8" s="807">
        <v>113900</v>
      </c>
      <c r="L8" s="807">
        <v>13000</v>
      </c>
      <c r="M8" s="807">
        <v>3883</v>
      </c>
      <c r="N8" s="100">
        <v>20000</v>
      </c>
      <c r="O8" s="717">
        <f t="shared" si="0"/>
        <v>331983</v>
      </c>
    </row>
    <row r="9" spans="1:15" s="101" customFormat="1" ht="13.5" customHeight="1">
      <c r="A9" s="99" t="s">
        <v>22</v>
      </c>
      <c r="B9" s="208" t="s">
        <v>453</v>
      </c>
      <c r="C9" s="100">
        <v>39000</v>
      </c>
      <c r="D9" s="100">
        <v>41000</v>
      </c>
      <c r="E9" s="100">
        <v>39000</v>
      </c>
      <c r="F9" s="100">
        <v>40000</v>
      </c>
      <c r="G9" s="100">
        <v>40015</v>
      </c>
      <c r="H9" s="100">
        <v>37222</v>
      </c>
      <c r="I9" s="100">
        <v>30015</v>
      </c>
      <c r="J9" s="807">
        <v>31015</v>
      </c>
      <c r="K9" s="807">
        <v>29015</v>
      </c>
      <c r="L9" s="807">
        <v>40478</v>
      </c>
      <c r="M9" s="807">
        <v>22015</v>
      </c>
      <c r="N9" s="100">
        <v>20444</v>
      </c>
      <c r="O9" s="698">
        <f t="shared" si="0"/>
        <v>409219</v>
      </c>
    </row>
    <row r="10" spans="1:15" s="101" customFormat="1" ht="13.5" customHeight="1">
      <c r="A10" s="99" t="s">
        <v>23</v>
      </c>
      <c r="B10" s="208" t="s">
        <v>8</v>
      </c>
      <c r="C10" s="100"/>
      <c r="D10" s="100"/>
      <c r="E10" s="100"/>
      <c r="F10" s="100"/>
      <c r="G10" s="100">
        <v>700</v>
      </c>
      <c r="H10" s="100">
        <v>6048</v>
      </c>
      <c r="I10" s="100"/>
      <c r="J10" s="807">
        <v>3</v>
      </c>
      <c r="K10" s="807">
        <v>12000</v>
      </c>
      <c r="L10" s="807">
        <v>6510</v>
      </c>
      <c r="M10" s="807"/>
      <c r="N10" s="100"/>
      <c r="O10" s="698">
        <f t="shared" si="0"/>
        <v>25261</v>
      </c>
    </row>
    <row r="11" spans="1:15" s="101" customFormat="1" ht="13.5" customHeight="1">
      <c r="A11" s="99" t="s">
        <v>24</v>
      </c>
      <c r="B11" s="208" t="s">
        <v>388</v>
      </c>
      <c r="C11" s="100"/>
      <c r="D11" s="100"/>
      <c r="E11" s="100"/>
      <c r="F11" s="100"/>
      <c r="G11" s="100">
        <v>12346</v>
      </c>
      <c r="H11" s="100">
        <v>16575</v>
      </c>
      <c r="I11" s="100">
        <v>12433</v>
      </c>
      <c r="J11" s="807">
        <v>40090</v>
      </c>
      <c r="K11" s="807">
        <v>29000</v>
      </c>
      <c r="L11" s="807">
        <v>21000</v>
      </c>
      <c r="M11" s="807">
        <v>16000</v>
      </c>
      <c r="N11" s="100">
        <v>36338</v>
      </c>
      <c r="O11" s="698">
        <f t="shared" si="0"/>
        <v>183782</v>
      </c>
    </row>
    <row r="12" spans="1:15" s="101" customFormat="1" ht="22.5">
      <c r="A12" s="99" t="s">
        <v>25</v>
      </c>
      <c r="B12" s="210" t="s">
        <v>435</v>
      </c>
      <c r="C12" s="100">
        <v>1000</v>
      </c>
      <c r="D12" s="100">
        <v>1200</v>
      </c>
      <c r="E12" s="100">
        <v>1150</v>
      </c>
      <c r="F12" s="100">
        <v>1000</v>
      </c>
      <c r="G12" s="100">
        <v>12020</v>
      </c>
      <c r="H12" s="100">
        <v>41200</v>
      </c>
      <c r="I12" s="100">
        <v>12317</v>
      </c>
      <c r="J12" s="100">
        <v>14128</v>
      </c>
      <c r="K12" s="100">
        <v>11200</v>
      </c>
      <c r="L12" s="100">
        <v>51100</v>
      </c>
      <c r="M12" s="100">
        <v>11100</v>
      </c>
      <c r="N12" s="100">
        <v>13154</v>
      </c>
      <c r="O12" s="698">
        <f t="shared" si="0"/>
        <v>170569</v>
      </c>
    </row>
    <row r="13" spans="1:15" s="101" customFormat="1" ht="13.5" customHeight="1" thickBot="1">
      <c r="A13" s="99" t="s">
        <v>26</v>
      </c>
      <c r="B13" s="208" t="s">
        <v>9</v>
      </c>
      <c r="C13" s="100">
        <v>258646</v>
      </c>
      <c r="D13" s="100"/>
      <c r="E13" s="100">
        <v>11000</v>
      </c>
      <c r="F13" s="100">
        <v>12000</v>
      </c>
      <c r="G13" s="100">
        <v>14000</v>
      </c>
      <c r="H13" s="100">
        <v>23646</v>
      </c>
      <c r="I13" s="100">
        <v>25000</v>
      </c>
      <c r="J13" s="100"/>
      <c r="K13" s="100"/>
      <c r="L13" s="100"/>
      <c r="M13" s="100"/>
      <c r="N13" s="807">
        <v>1746</v>
      </c>
      <c r="O13" s="698">
        <f t="shared" si="0"/>
        <v>346038</v>
      </c>
    </row>
    <row r="14" spans="1:15" s="96" customFormat="1" ht="15.75" customHeight="1" thickBot="1">
      <c r="A14" s="95" t="s">
        <v>27</v>
      </c>
      <c r="B14" s="39" t="s">
        <v>113</v>
      </c>
      <c r="C14" s="103">
        <f aca="true" t="shared" si="1" ref="C14:N14">SUM(C5:C13)</f>
        <v>387801</v>
      </c>
      <c r="D14" s="103">
        <f t="shared" si="1"/>
        <v>130355</v>
      </c>
      <c r="E14" s="103">
        <f t="shared" si="1"/>
        <v>625491</v>
      </c>
      <c r="F14" s="103">
        <f t="shared" si="1"/>
        <v>153779</v>
      </c>
      <c r="G14" s="103">
        <f t="shared" si="1"/>
        <v>189811</v>
      </c>
      <c r="H14" s="103">
        <f t="shared" si="1"/>
        <v>284185</v>
      </c>
      <c r="I14" s="103">
        <f t="shared" si="1"/>
        <v>190120</v>
      </c>
      <c r="J14" s="103">
        <f t="shared" si="1"/>
        <v>212768</v>
      </c>
      <c r="K14" s="103">
        <f t="shared" si="1"/>
        <v>375026</v>
      </c>
      <c r="L14" s="103">
        <f t="shared" si="1"/>
        <v>216243</v>
      </c>
      <c r="M14" s="103">
        <f t="shared" si="1"/>
        <v>137153</v>
      </c>
      <c r="N14" s="103">
        <f t="shared" si="1"/>
        <v>259698</v>
      </c>
      <c r="O14" s="104">
        <f t="shared" si="0"/>
        <v>3162430</v>
      </c>
    </row>
    <row r="15" spans="1:15" s="96" customFormat="1" ht="15" customHeight="1" thickBot="1">
      <c r="A15" s="95" t="s">
        <v>28</v>
      </c>
      <c r="B15" s="847" t="s">
        <v>59</v>
      </c>
      <c r="C15" s="848"/>
      <c r="D15" s="848"/>
      <c r="E15" s="848"/>
      <c r="F15" s="848"/>
      <c r="G15" s="848"/>
      <c r="H15" s="848"/>
      <c r="I15" s="848"/>
      <c r="J15" s="848"/>
      <c r="K15" s="848"/>
      <c r="L15" s="848"/>
      <c r="M15" s="848"/>
      <c r="N15" s="848"/>
      <c r="O15" s="849"/>
    </row>
    <row r="16" spans="1:15" s="101" customFormat="1" ht="13.5" customHeight="1">
      <c r="A16" s="105" t="s">
        <v>29</v>
      </c>
      <c r="B16" s="211" t="s">
        <v>67</v>
      </c>
      <c r="C16" s="102">
        <v>59500</v>
      </c>
      <c r="D16" s="102">
        <v>59500</v>
      </c>
      <c r="E16" s="102">
        <v>60500</v>
      </c>
      <c r="F16" s="102">
        <v>59735</v>
      </c>
      <c r="G16" s="102">
        <v>86200</v>
      </c>
      <c r="H16" s="699">
        <v>86148</v>
      </c>
      <c r="I16" s="699">
        <v>85777</v>
      </c>
      <c r="J16" s="102">
        <v>85000</v>
      </c>
      <c r="K16" s="102">
        <v>86670</v>
      </c>
      <c r="L16" s="102">
        <v>75000</v>
      </c>
      <c r="M16" s="102">
        <v>71000</v>
      </c>
      <c r="N16" s="102">
        <v>68847</v>
      </c>
      <c r="O16" s="700">
        <f aca="true" t="shared" si="2" ref="O16:O26">SUM(C16:N16)</f>
        <v>883877</v>
      </c>
    </row>
    <row r="17" spans="1:15" s="101" customFormat="1" ht="27" customHeight="1">
      <c r="A17" s="99" t="s">
        <v>30</v>
      </c>
      <c r="B17" s="210" t="s">
        <v>170</v>
      </c>
      <c r="C17" s="100">
        <v>15750</v>
      </c>
      <c r="D17" s="100">
        <v>15750</v>
      </c>
      <c r="E17" s="100">
        <v>15750</v>
      </c>
      <c r="F17" s="100">
        <v>16716</v>
      </c>
      <c r="G17" s="100">
        <v>19500</v>
      </c>
      <c r="H17" s="100">
        <v>19500</v>
      </c>
      <c r="I17" s="100">
        <v>20792</v>
      </c>
      <c r="J17" s="100">
        <v>20500</v>
      </c>
      <c r="K17" s="100">
        <v>19767</v>
      </c>
      <c r="L17" s="100">
        <v>15700</v>
      </c>
      <c r="M17" s="100">
        <v>15800</v>
      </c>
      <c r="N17" s="100">
        <v>16033</v>
      </c>
      <c r="O17" s="698">
        <f t="shared" si="2"/>
        <v>211558</v>
      </c>
    </row>
    <row r="18" spans="1:15" s="101" customFormat="1" ht="13.5" customHeight="1">
      <c r="A18" s="99" t="s">
        <v>31</v>
      </c>
      <c r="B18" s="208" t="s">
        <v>139</v>
      </c>
      <c r="C18" s="100">
        <v>74000</v>
      </c>
      <c r="D18" s="100">
        <v>75000</v>
      </c>
      <c r="E18" s="100">
        <v>80000</v>
      </c>
      <c r="F18" s="100">
        <v>80000</v>
      </c>
      <c r="G18" s="100">
        <v>77300</v>
      </c>
      <c r="H18" s="100">
        <v>71000</v>
      </c>
      <c r="I18" s="100">
        <v>62560</v>
      </c>
      <c r="J18" s="100">
        <v>62500</v>
      </c>
      <c r="K18" s="100">
        <v>83143</v>
      </c>
      <c r="L18" s="100">
        <v>86251</v>
      </c>
      <c r="M18" s="100">
        <v>83000</v>
      </c>
      <c r="N18" s="100">
        <v>78103</v>
      </c>
      <c r="O18" s="698">
        <f t="shared" si="2"/>
        <v>912857</v>
      </c>
    </row>
    <row r="19" spans="1:15" s="101" customFormat="1" ht="13.5" customHeight="1">
      <c r="A19" s="99" t="s">
        <v>32</v>
      </c>
      <c r="B19" s="208" t="s">
        <v>171</v>
      </c>
      <c r="C19" s="100">
        <v>20500</v>
      </c>
      <c r="D19" s="100">
        <v>20000</v>
      </c>
      <c r="E19" s="100">
        <v>21000</v>
      </c>
      <c r="F19" s="100">
        <v>20000</v>
      </c>
      <c r="G19" s="100">
        <v>20000</v>
      </c>
      <c r="H19" s="100">
        <v>20000</v>
      </c>
      <c r="I19" s="100">
        <v>20000</v>
      </c>
      <c r="J19" s="100">
        <v>32000</v>
      </c>
      <c r="K19" s="100">
        <v>20000</v>
      </c>
      <c r="L19" s="100">
        <v>20000</v>
      </c>
      <c r="M19" s="100">
        <v>32000</v>
      </c>
      <c r="N19" s="100">
        <v>20000</v>
      </c>
      <c r="O19" s="717">
        <f t="shared" si="2"/>
        <v>265500</v>
      </c>
    </row>
    <row r="20" spans="1:15" s="101" customFormat="1" ht="13.5" customHeight="1">
      <c r="A20" s="99" t="s">
        <v>33</v>
      </c>
      <c r="B20" s="208" t="s">
        <v>10</v>
      </c>
      <c r="C20" s="100">
        <v>11270</v>
      </c>
      <c r="D20" s="100">
        <v>11600</v>
      </c>
      <c r="E20" s="100">
        <v>11270</v>
      </c>
      <c r="F20" s="100">
        <v>19270</v>
      </c>
      <c r="G20" s="100">
        <v>23270</v>
      </c>
      <c r="H20" s="100">
        <v>16270</v>
      </c>
      <c r="I20" s="100">
        <v>15400</v>
      </c>
      <c r="J20" s="100">
        <v>11400</v>
      </c>
      <c r="K20" s="100">
        <v>16270</v>
      </c>
      <c r="L20" s="100">
        <v>14470</v>
      </c>
      <c r="M20" s="100">
        <v>15540</v>
      </c>
      <c r="N20" s="100">
        <v>8105</v>
      </c>
      <c r="O20" s="698">
        <f t="shared" si="2"/>
        <v>174135</v>
      </c>
    </row>
    <row r="21" spans="1:15" s="101" customFormat="1" ht="13.5" customHeight="1">
      <c r="A21" s="99" t="s">
        <v>34</v>
      </c>
      <c r="B21" s="208" t="s">
        <v>198</v>
      </c>
      <c r="C21" s="100"/>
      <c r="D21" s="100">
        <v>1500</v>
      </c>
      <c r="E21" s="100">
        <v>6700</v>
      </c>
      <c r="F21" s="100">
        <v>60000</v>
      </c>
      <c r="G21" s="100">
        <v>67000</v>
      </c>
      <c r="H21" s="100">
        <v>7628</v>
      </c>
      <c r="I21" s="100">
        <v>6845</v>
      </c>
      <c r="J21" s="100">
        <v>6869</v>
      </c>
      <c r="K21" s="100">
        <v>15000</v>
      </c>
      <c r="L21" s="100">
        <v>20000</v>
      </c>
      <c r="M21" s="100">
        <v>15000</v>
      </c>
      <c r="N21" s="100">
        <v>16689</v>
      </c>
      <c r="O21" s="698">
        <f t="shared" si="2"/>
        <v>223231</v>
      </c>
    </row>
    <row r="22" spans="1:15" s="101" customFormat="1" ht="15.75">
      <c r="A22" s="99" t="s">
        <v>35</v>
      </c>
      <c r="B22" s="210" t="s">
        <v>174</v>
      </c>
      <c r="C22" s="100"/>
      <c r="D22" s="100">
        <v>550</v>
      </c>
      <c r="E22" s="100">
        <v>1000</v>
      </c>
      <c r="F22" s="100"/>
      <c r="G22" s="100">
        <v>1500</v>
      </c>
      <c r="H22" s="100">
        <v>983</v>
      </c>
      <c r="I22" s="100">
        <v>2097</v>
      </c>
      <c r="J22" s="100">
        <v>2000</v>
      </c>
      <c r="K22" s="100">
        <v>3000</v>
      </c>
      <c r="L22" s="100">
        <v>8363</v>
      </c>
      <c r="M22" s="100">
        <v>12361</v>
      </c>
      <c r="N22" s="100"/>
      <c r="O22" s="698">
        <f t="shared" si="2"/>
        <v>31854</v>
      </c>
    </row>
    <row r="23" spans="1:15" s="101" customFormat="1" ht="13.5" customHeight="1">
      <c r="A23" s="99" t="s">
        <v>36</v>
      </c>
      <c r="B23" s="208" t="s">
        <v>201</v>
      </c>
      <c r="C23" s="100"/>
      <c r="D23" s="100">
        <v>1250</v>
      </c>
      <c r="E23" s="100">
        <v>650</v>
      </c>
      <c r="F23" s="100">
        <v>5678</v>
      </c>
      <c r="G23" s="100">
        <v>1000</v>
      </c>
      <c r="H23" s="100">
        <v>650</v>
      </c>
      <c r="I23" s="100">
        <v>650</v>
      </c>
      <c r="J23" s="100">
        <v>650</v>
      </c>
      <c r="K23" s="100">
        <v>872</v>
      </c>
      <c r="L23" s="100">
        <v>4710</v>
      </c>
      <c r="M23" s="100">
        <v>650</v>
      </c>
      <c r="N23" s="100">
        <v>650</v>
      </c>
      <c r="O23" s="698">
        <f t="shared" si="2"/>
        <v>17410</v>
      </c>
    </row>
    <row r="24" spans="1:15" s="101" customFormat="1" ht="13.5" customHeight="1">
      <c r="A24" s="99" t="s">
        <v>37</v>
      </c>
      <c r="B24" s="208" t="s">
        <v>49</v>
      </c>
      <c r="C24" s="100"/>
      <c r="D24" s="100"/>
      <c r="E24" s="100"/>
      <c r="F24" s="100"/>
      <c r="G24" s="100"/>
      <c r="H24" s="100">
        <v>2668</v>
      </c>
      <c r="I24" s="100"/>
      <c r="J24" s="100"/>
      <c r="K24" s="100">
        <v>5978</v>
      </c>
      <c r="L24" s="100">
        <v>4919</v>
      </c>
      <c r="M24" s="100">
        <v>1107</v>
      </c>
      <c r="N24" s="100">
        <v>71915</v>
      </c>
      <c r="O24" s="698">
        <f t="shared" si="2"/>
        <v>86587</v>
      </c>
    </row>
    <row r="25" spans="1:15" s="101" customFormat="1" ht="13.5" customHeight="1" thickBot="1">
      <c r="A25" s="99" t="s">
        <v>38</v>
      </c>
      <c r="B25" s="208" t="s">
        <v>11</v>
      </c>
      <c r="C25" s="100"/>
      <c r="D25" s="100"/>
      <c r="E25" s="100">
        <v>500</v>
      </c>
      <c r="F25" s="807">
        <v>272061</v>
      </c>
      <c r="G25" s="100"/>
      <c r="H25" s="100">
        <v>500</v>
      </c>
      <c r="I25" s="100"/>
      <c r="J25" s="100"/>
      <c r="K25" s="100">
        <v>500</v>
      </c>
      <c r="L25" s="100"/>
      <c r="M25" s="100"/>
      <c r="N25" s="100">
        <v>81860</v>
      </c>
      <c r="O25" s="698">
        <f t="shared" si="2"/>
        <v>355421</v>
      </c>
    </row>
    <row r="26" spans="1:15" s="96" customFormat="1" ht="15.75" customHeight="1" thickBot="1">
      <c r="A26" s="106" t="s">
        <v>39</v>
      </c>
      <c r="B26" s="39" t="s">
        <v>114</v>
      </c>
      <c r="C26" s="103">
        <f aca="true" t="shared" si="3" ref="C26:N26">SUM(C16:C25)</f>
        <v>181020</v>
      </c>
      <c r="D26" s="103">
        <f t="shared" si="3"/>
        <v>185150</v>
      </c>
      <c r="E26" s="103">
        <f t="shared" si="3"/>
        <v>197370</v>
      </c>
      <c r="F26" s="103">
        <f t="shared" si="3"/>
        <v>533460</v>
      </c>
      <c r="G26" s="103">
        <f t="shared" si="3"/>
        <v>295770</v>
      </c>
      <c r="H26" s="103">
        <f t="shared" si="3"/>
        <v>225347</v>
      </c>
      <c r="I26" s="103">
        <f t="shared" si="3"/>
        <v>214121</v>
      </c>
      <c r="J26" s="103">
        <f t="shared" si="3"/>
        <v>220919</v>
      </c>
      <c r="K26" s="103">
        <f t="shared" si="3"/>
        <v>251200</v>
      </c>
      <c r="L26" s="103">
        <f t="shared" si="3"/>
        <v>249413</v>
      </c>
      <c r="M26" s="103">
        <f t="shared" si="3"/>
        <v>246458</v>
      </c>
      <c r="N26" s="103">
        <f t="shared" si="3"/>
        <v>362202</v>
      </c>
      <c r="O26" s="104">
        <f t="shared" si="2"/>
        <v>3162430</v>
      </c>
    </row>
    <row r="27" spans="1:15" ht="16.5" thickBot="1">
      <c r="A27" s="106" t="s">
        <v>40</v>
      </c>
      <c r="B27" s="212" t="s">
        <v>115</v>
      </c>
      <c r="C27" s="107">
        <f aca="true" t="shared" si="4" ref="C27:O27">C14-C26</f>
        <v>206781</v>
      </c>
      <c r="D27" s="107">
        <f t="shared" si="4"/>
        <v>-54795</v>
      </c>
      <c r="E27" s="107">
        <f t="shared" si="4"/>
        <v>428121</v>
      </c>
      <c r="F27" s="107">
        <f t="shared" si="4"/>
        <v>-379681</v>
      </c>
      <c r="G27" s="107">
        <f t="shared" si="4"/>
        <v>-105959</v>
      </c>
      <c r="H27" s="107">
        <f t="shared" si="4"/>
        <v>58838</v>
      </c>
      <c r="I27" s="107">
        <f t="shared" si="4"/>
        <v>-24001</v>
      </c>
      <c r="J27" s="107">
        <f t="shared" si="4"/>
        <v>-8151</v>
      </c>
      <c r="K27" s="107">
        <f t="shared" si="4"/>
        <v>123826</v>
      </c>
      <c r="L27" s="107">
        <f t="shared" si="4"/>
        <v>-33170</v>
      </c>
      <c r="M27" s="107">
        <f t="shared" si="4"/>
        <v>-109305</v>
      </c>
      <c r="N27" s="107">
        <f t="shared" si="4"/>
        <v>-102504</v>
      </c>
      <c r="O27" s="108">
        <f t="shared" si="4"/>
        <v>0</v>
      </c>
    </row>
    <row r="28" ht="15.75">
      <c r="A28" s="110"/>
    </row>
    <row r="29" spans="2:15" ht="15.75">
      <c r="B29" s="111"/>
      <c r="C29" s="112"/>
      <c r="D29" s="112"/>
      <c r="O29" s="109"/>
    </row>
    <row r="30" ht="15.75">
      <c r="O30" s="109"/>
    </row>
    <row r="31" ht="15.75">
      <c r="O31" s="109"/>
    </row>
    <row r="32" ht="15.75">
      <c r="O32" s="109"/>
    </row>
    <row r="33" ht="15.75">
      <c r="O33" s="109"/>
    </row>
    <row r="34" ht="15.75">
      <c r="O34" s="109"/>
    </row>
    <row r="35" ht="15.75">
      <c r="O35" s="109"/>
    </row>
    <row r="36" ht="15.75">
      <c r="O36" s="109"/>
    </row>
    <row r="37" ht="15.75">
      <c r="O37" s="109"/>
    </row>
    <row r="38" ht="15.75">
      <c r="O38" s="109"/>
    </row>
    <row r="39" ht="15.75">
      <c r="O39" s="109"/>
    </row>
    <row r="40" ht="15.75">
      <c r="O40" s="109"/>
    </row>
    <row r="41" ht="15.75">
      <c r="O41" s="109"/>
    </row>
    <row r="42" ht="15.75">
      <c r="O42" s="109"/>
    </row>
    <row r="43" ht="15.75">
      <c r="O43" s="109"/>
    </row>
    <row r="44" ht="15.75">
      <c r="O44" s="109"/>
    </row>
    <row r="45" ht="15.75">
      <c r="O45" s="109"/>
    </row>
    <row r="46" ht="15.75">
      <c r="O46" s="109"/>
    </row>
    <row r="47" ht="15.75">
      <c r="O47" s="109"/>
    </row>
    <row r="48" ht="15.75">
      <c r="O48" s="109"/>
    </row>
    <row r="49" ht="15.75">
      <c r="O49" s="109"/>
    </row>
    <row r="50" ht="15.75">
      <c r="O50" s="109"/>
    </row>
    <row r="51" ht="15.75">
      <c r="O51" s="109"/>
    </row>
    <row r="52" ht="15.75">
      <c r="O52" s="109"/>
    </row>
    <row r="53" ht="15.75">
      <c r="O53" s="109"/>
    </row>
    <row r="54" ht="15.75">
      <c r="O54" s="109"/>
    </row>
    <row r="55" ht="15.75">
      <c r="O55" s="109"/>
    </row>
    <row r="56" ht="15.75">
      <c r="O56" s="109"/>
    </row>
    <row r="57" ht="15.75">
      <c r="O57" s="109"/>
    </row>
    <row r="58" ht="15.75">
      <c r="O58" s="109"/>
    </row>
    <row r="59" ht="15.75">
      <c r="O59" s="109"/>
    </row>
    <row r="60" ht="15.75">
      <c r="O60" s="109"/>
    </row>
    <row r="61" ht="15.75">
      <c r="O61" s="109"/>
    </row>
    <row r="62" ht="15.75">
      <c r="O62" s="109"/>
    </row>
    <row r="63" ht="15.75">
      <c r="O63" s="109"/>
    </row>
    <row r="64" ht="15.75">
      <c r="O64" s="109"/>
    </row>
    <row r="65" ht="15.75">
      <c r="O65" s="109"/>
    </row>
    <row r="66" ht="15.75">
      <c r="O66" s="109"/>
    </row>
    <row r="67" ht="15.75">
      <c r="O67" s="109"/>
    </row>
    <row r="68" ht="15.75">
      <c r="O68" s="109"/>
    </row>
    <row r="69" ht="15.75">
      <c r="O69" s="109"/>
    </row>
    <row r="70" ht="15.75">
      <c r="O70" s="109"/>
    </row>
    <row r="71" ht="15.75">
      <c r="O71" s="109"/>
    </row>
    <row r="72" ht="15.75">
      <c r="O72" s="109"/>
    </row>
    <row r="73" ht="15.75">
      <c r="O73" s="109"/>
    </row>
    <row r="74" ht="15.75">
      <c r="O74" s="109"/>
    </row>
    <row r="75" ht="15.75">
      <c r="O75" s="109"/>
    </row>
    <row r="76" ht="15.75">
      <c r="O76" s="109"/>
    </row>
    <row r="77" ht="15.75">
      <c r="O77" s="109"/>
    </row>
    <row r="78" ht="15.75">
      <c r="O78" s="109"/>
    </row>
    <row r="79" ht="15.75">
      <c r="O79" s="109"/>
    </row>
    <row r="80" ht="15.75">
      <c r="O80" s="109"/>
    </row>
    <row r="81" ht="15.75">
      <c r="O81" s="109"/>
    </row>
    <row r="82" ht="15.75">
      <c r="O82" s="109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37. sz. melléklet  a 30/2014.(IX.16.) önkormányzati rendelethez TÁJÉKOZTATÓ TÁBLA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Munka7">
    <pageSetUpPr fitToPage="1"/>
  </sheetPr>
  <dimension ref="A1:C39"/>
  <sheetViews>
    <sheetView workbookViewId="0" topLeftCell="A7">
      <selection activeCell="E8" sqref="E8"/>
    </sheetView>
  </sheetViews>
  <sheetFormatPr defaultColWidth="9.00390625" defaultRowHeight="12.75"/>
  <cols>
    <col min="1" max="1" width="60.125" style="527" customWidth="1"/>
    <col min="2" max="2" width="48.875" style="532" customWidth="1"/>
    <col min="3" max="3" width="16.50390625" style="527" bestFit="1" customWidth="1"/>
    <col min="4" max="16384" width="10.625" style="527" customWidth="1"/>
  </cols>
  <sheetData>
    <row r="1" spans="1:2" ht="12.75">
      <c r="A1" s="852" t="s">
        <v>738</v>
      </c>
      <c r="B1" s="852"/>
    </row>
    <row r="2" spans="1:2" ht="17.25" customHeight="1">
      <c r="A2" s="528"/>
      <c r="B2" s="719" t="s">
        <v>712</v>
      </c>
    </row>
    <row r="3" spans="1:2" ht="48.75" customHeight="1">
      <c r="A3" s="856" t="s">
        <v>446</v>
      </c>
      <c r="B3" s="856"/>
    </row>
    <row r="4" spans="1:2" ht="33" customHeight="1" thickBot="1">
      <c r="A4" s="529"/>
      <c r="B4" s="295" t="s">
        <v>12</v>
      </c>
    </row>
    <row r="5" spans="1:2" ht="12.75">
      <c r="A5" s="853" t="s">
        <v>66</v>
      </c>
      <c r="B5" s="853" t="s">
        <v>422</v>
      </c>
    </row>
    <row r="6" spans="1:2" ht="12.75">
      <c r="A6" s="854"/>
      <c r="B6" s="854"/>
    </row>
    <row r="7" spans="1:2" ht="13.5" thickBot="1">
      <c r="A7" s="854"/>
      <c r="B7" s="855"/>
    </row>
    <row r="8" spans="1:2" ht="23.25" customHeight="1" thickBot="1">
      <c r="A8" s="213" t="s">
        <v>51</v>
      </c>
      <c r="B8" s="530"/>
    </row>
    <row r="9" spans="1:2" ht="24" customHeight="1">
      <c r="A9" s="536"/>
      <c r="B9" s="547"/>
    </row>
    <row r="10" spans="1:2" ht="18" customHeight="1">
      <c r="A10" s="537" t="s">
        <v>573</v>
      </c>
      <c r="B10" s="559">
        <v>150315600</v>
      </c>
    </row>
    <row r="11" spans="1:2" ht="39" customHeight="1">
      <c r="A11" s="538" t="s">
        <v>574</v>
      </c>
      <c r="B11" s="548">
        <v>73895900</v>
      </c>
    </row>
    <row r="12" spans="1:2" ht="39" customHeight="1">
      <c r="A12" s="538" t="s">
        <v>575</v>
      </c>
      <c r="B12" s="548">
        <v>15799550</v>
      </c>
    </row>
    <row r="13" spans="1:2" ht="39" customHeight="1">
      <c r="A13" s="538" t="s">
        <v>576</v>
      </c>
      <c r="B13" s="548">
        <v>37237200</v>
      </c>
    </row>
    <row r="14" spans="1:2" ht="39" customHeight="1">
      <c r="A14" s="538" t="s">
        <v>577</v>
      </c>
      <c r="B14" s="549">
        <v>100000</v>
      </c>
    </row>
    <row r="15" spans="1:2" ht="39" customHeight="1">
      <c r="A15" s="538" t="s">
        <v>578</v>
      </c>
      <c r="B15" s="549">
        <v>20759150</v>
      </c>
    </row>
    <row r="16" spans="1:2" ht="39" customHeight="1">
      <c r="A16" s="538" t="s">
        <v>579</v>
      </c>
      <c r="B16" s="549">
        <v>29703346</v>
      </c>
    </row>
    <row r="17" spans="1:2" ht="39" customHeight="1">
      <c r="A17" s="539" t="s">
        <v>580</v>
      </c>
      <c r="B17" s="550">
        <f>SUM(B10+B11+B16)</f>
        <v>253914846</v>
      </c>
    </row>
    <row r="18" spans="1:2" ht="36" customHeight="1">
      <c r="A18" s="540" t="s">
        <v>581</v>
      </c>
      <c r="B18" s="549">
        <v>169180693</v>
      </c>
    </row>
    <row r="19" spans="1:2" ht="30.75" customHeight="1">
      <c r="A19" s="541" t="s">
        <v>582</v>
      </c>
      <c r="B19" s="549">
        <v>20944000</v>
      </c>
    </row>
    <row r="20" spans="1:2" ht="31.5" customHeight="1">
      <c r="A20" s="542" t="s">
        <v>583</v>
      </c>
      <c r="B20" s="551">
        <f>SUM(B18:B19)</f>
        <v>190124693</v>
      </c>
    </row>
    <row r="21" spans="1:2" ht="30" customHeight="1">
      <c r="A21" s="543" t="s">
        <v>584</v>
      </c>
      <c r="B21" s="800">
        <v>37116294</v>
      </c>
    </row>
    <row r="22" spans="1:2" ht="28.5" customHeight="1">
      <c r="A22" s="543" t="s">
        <v>585</v>
      </c>
      <c r="B22" s="552">
        <v>64008880</v>
      </c>
    </row>
    <row r="23" spans="1:2" ht="42.75" customHeight="1">
      <c r="A23" s="544" t="s">
        <v>586</v>
      </c>
      <c r="B23" s="552">
        <v>114627080</v>
      </c>
    </row>
    <row r="24" spans="1:2" ht="23.25" customHeight="1">
      <c r="A24" s="541" t="s">
        <v>587</v>
      </c>
      <c r="B24" s="759">
        <v>50232960</v>
      </c>
    </row>
    <row r="25" spans="1:2" ht="12.75">
      <c r="A25" s="543" t="s">
        <v>588</v>
      </c>
      <c r="B25" s="759">
        <v>48909351</v>
      </c>
    </row>
    <row r="26" spans="1:3" ht="34.5" customHeight="1">
      <c r="A26" s="542" t="s">
        <v>589</v>
      </c>
      <c r="B26" s="553">
        <f>SUM(B21:B25)</f>
        <v>314894565</v>
      </c>
      <c r="C26" s="531"/>
    </row>
    <row r="27" spans="1:2" ht="27.75" customHeight="1">
      <c r="A27" s="533" t="s">
        <v>590</v>
      </c>
      <c r="B27" s="556">
        <v>23952880</v>
      </c>
    </row>
    <row r="28" spans="1:2" ht="30" customHeight="1">
      <c r="A28" s="534" t="s">
        <v>591</v>
      </c>
      <c r="B28" s="555">
        <v>8629000</v>
      </c>
    </row>
    <row r="29" spans="1:2" ht="31.5" customHeight="1">
      <c r="A29" s="535" t="s">
        <v>592</v>
      </c>
      <c r="B29" s="551">
        <v>23952880</v>
      </c>
    </row>
    <row r="30" spans="1:2" ht="39" customHeight="1">
      <c r="A30" s="540" t="s">
        <v>593</v>
      </c>
      <c r="B30" s="552">
        <v>8960000</v>
      </c>
    </row>
    <row r="31" spans="1:2" ht="27.75" customHeight="1">
      <c r="A31" s="544" t="s">
        <v>594</v>
      </c>
      <c r="B31" s="552">
        <v>143951</v>
      </c>
    </row>
    <row r="32" spans="1:2" ht="12.75" hidden="1">
      <c r="A32" s="545"/>
      <c r="B32" s="552"/>
    </row>
    <row r="33" spans="1:2" ht="12.75">
      <c r="A33" s="544" t="s">
        <v>699</v>
      </c>
      <c r="B33" s="555">
        <v>11428560</v>
      </c>
    </row>
    <row r="34" spans="1:2" ht="12.75">
      <c r="A34" s="544" t="s">
        <v>700</v>
      </c>
      <c r="B34" s="555">
        <v>63000</v>
      </c>
    </row>
    <row r="35" spans="1:2" ht="22.5" customHeight="1" thickBot="1">
      <c r="A35" s="546" t="s">
        <v>595</v>
      </c>
      <c r="B35" s="554">
        <f>SUM(B30:B34)</f>
        <v>20595511</v>
      </c>
    </row>
    <row r="36" spans="1:2" ht="20.25" customHeight="1">
      <c r="A36" s="741" t="s">
        <v>701</v>
      </c>
      <c r="B36" s="805">
        <v>10086341</v>
      </c>
    </row>
    <row r="37" spans="1:2" ht="15" customHeight="1">
      <c r="A37" s="742" t="s">
        <v>702</v>
      </c>
      <c r="B37" s="806">
        <v>13215342</v>
      </c>
    </row>
    <row r="38" spans="1:2" ht="20.25" customHeight="1" thickBot="1">
      <c r="A38" s="546" t="s">
        <v>232</v>
      </c>
      <c r="B38" s="554">
        <f>SUM(B36:B37)</f>
        <v>23301683</v>
      </c>
    </row>
    <row r="39" spans="1:2" ht="19.5" thickBot="1">
      <c r="A39" s="557" t="s">
        <v>52</v>
      </c>
      <c r="B39" s="558">
        <f>B17+B20+B26+B29+B35+B38</f>
        <v>826784178</v>
      </c>
    </row>
  </sheetData>
  <sheetProtection/>
  <mergeCells count="4">
    <mergeCell ref="A1:B1"/>
    <mergeCell ref="A5:A7"/>
    <mergeCell ref="B5:B7"/>
    <mergeCell ref="A3:B3"/>
  </mergeCells>
  <printOptions horizontalCentered="1"/>
  <pageMargins left="0.39" right="0.3937007874015748" top="0.4724409448818898" bottom="0.64" header="0.31496062992125984" footer="0.35433070866141736"/>
  <pageSetup fitToHeight="1" fitToWidth="1" horizontalDpi="600" verticalDpi="600" orientation="portrait" paperSize="9" scale="73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92D050"/>
  </sheetPr>
  <dimension ref="A1:F38"/>
  <sheetViews>
    <sheetView workbookViewId="0" topLeftCell="A1">
      <selection activeCell="H11" sqref="H11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860" t="s">
        <v>423</v>
      </c>
      <c r="B1" s="860"/>
      <c r="C1" s="860"/>
      <c r="D1" s="860"/>
    </row>
    <row r="2" spans="1:4" ht="17.25" customHeight="1">
      <c r="A2" s="294"/>
      <c r="B2" s="294"/>
      <c r="C2" s="294"/>
      <c r="D2" s="294"/>
    </row>
    <row r="3" spans="1:4" ht="13.5" thickBot="1">
      <c r="A3" s="149"/>
      <c r="B3" s="149"/>
      <c r="C3" s="857" t="s">
        <v>713</v>
      </c>
      <c r="D3" s="857"/>
    </row>
    <row r="4" spans="1:4" ht="42.75" customHeight="1" thickBot="1">
      <c r="A4" s="296" t="s">
        <v>74</v>
      </c>
      <c r="B4" s="297" t="s">
        <v>124</v>
      </c>
      <c r="C4" s="297" t="s">
        <v>125</v>
      </c>
      <c r="D4" s="298" t="s">
        <v>13</v>
      </c>
    </row>
    <row r="5" spans="1:4" ht="15.75" customHeight="1">
      <c r="A5" s="150" t="s">
        <v>17</v>
      </c>
      <c r="B5" s="31" t="s">
        <v>596</v>
      </c>
      <c r="C5" s="560" t="s">
        <v>597</v>
      </c>
      <c r="D5" s="32">
        <v>5300</v>
      </c>
    </row>
    <row r="6" spans="1:4" ht="15.75" customHeight="1">
      <c r="A6" s="151" t="s">
        <v>18</v>
      </c>
      <c r="B6" s="33" t="s">
        <v>598</v>
      </c>
      <c r="C6" s="35" t="s">
        <v>597</v>
      </c>
      <c r="D6" s="34">
        <v>2000</v>
      </c>
    </row>
    <row r="7" spans="1:4" ht="15.75" customHeight="1">
      <c r="A7" s="151" t="s">
        <v>19</v>
      </c>
      <c r="B7" s="33" t="s">
        <v>599</v>
      </c>
      <c r="C7" s="35" t="s">
        <v>597</v>
      </c>
      <c r="D7" s="701">
        <v>850</v>
      </c>
    </row>
    <row r="8" spans="1:4" ht="15.75" customHeight="1">
      <c r="A8" s="151" t="s">
        <v>20</v>
      </c>
      <c r="B8" s="33" t="s">
        <v>600</v>
      </c>
      <c r="C8" s="33" t="s">
        <v>597</v>
      </c>
      <c r="D8" s="34">
        <v>10000</v>
      </c>
    </row>
    <row r="9" spans="1:4" ht="15.75" customHeight="1">
      <c r="A9" s="151" t="s">
        <v>21</v>
      </c>
      <c r="B9" s="33" t="s">
        <v>601</v>
      </c>
      <c r="C9" s="562" t="s">
        <v>597</v>
      </c>
      <c r="D9" s="34">
        <v>350</v>
      </c>
    </row>
    <row r="10" spans="1:4" ht="15.75" customHeight="1">
      <c r="A10" s="151" t="s">
        <v>22</v>
      </c>
      <c r="B10" s="33" t="s">
        <v>602</v>
      </c>
      <c r="C10" s="33" t="s">
        <v>597</v>
      </c>
      <c r="D10" s="34">
        <v>1200</v>
      </c>
    </row>
    <row r="11" spans="1:4" ht="15.75" customHeight="1">
      <c r="A11" s="151" t="s">
        <v>23</v>
      </c>
      <c r="B11" s="33" t="s">
        <v>603</v>
      </c>
      <c r="C11" s="561" t="s">
        <v>597</v>
      </c>
      <c r="D11" s="34">
        <v>50</v>
      </c>
    </row>
    <row r="12" spans="1:4" ht="15.75" customHeight="1">
      <c r="A12" s="151" t="s">
        <v>24</v>
      </c>
      <c r="B12" s="33" t="s">
        <v>604</v>
      </c>
      <c r="C12" s="561" t="s">
        <v>597</v>
      </c>
      <c r="D12" s="34">
        <v>289</v>
      </c>
    </row>
    <row r="13" spans="1:4" ht="15.75" customHeight="1">
      <c r="A13" s="151" t="s">
        <v>25</v>
      </c>
      <c r="B13" s="33" t="s">
        <v>605</v>
      </c>
      <c r="C13" s="561" t="s">
        <v>597</v>
      </c>
      <c r="D13" s="34">
        <v>50</v>
      </c>
    </row>
    <row r="14" spans="1:4" ht="15.75" customHeight="1">
      <c r="A14" s="151" t="s">
        <v>26</v>
      </c>
      <c r="B14" s="33" t="s">
        <v>681</v>
      </c>
      <c r="C14" s="33" t="s">
        <v>606</v>
      </c>
      <c r="D14" s="34">
        <v>9098</v>
      </c>
    </row>
    <row r="15" spans="1:4" ht="15.75" customHeight="1">
      <c r="A15" s="151" t="s">
        <v>27</v>
      </c>
      <c r="B15" s="33" t="s">
        <v>607</v>
      </c>
      <c r="C15" s="33" t="s">
        <v>597</v>
      </c>
      <c r="D15" s="34">
        <v>2240</v>
      </c>
    </row>
    <row r="16" spans="1:4" ht="15.75" customHeight="1">
      <c r="A16" s="151" t="s">
        <v>28</v>
      </c>
      <c r="B16" s="33" t="s">
        <v>608</v>
      </c>
      <c r="C16" s="33" t="s">
        <v>597</v>
      </c>
      <c r="D16" s="34">
        <v>433</v>
      </c>
    </row>
    <row r="17" spans="1:6" ht="15.75" customHeight="1">
      <c r="A17" s="151" t="s">
        <v>29</v>
      </c>
      <c r="B17" s="33" t="s">
        <v>609</v>
      </c>
      <c r="C17" s="33" t="s">
        <v>597</v>
      </c>
      <c r="D17" s="34">
        <v>12391</v>
      </c>
      <c r="F17" s="760"/>
    </row>
    <row r="18" spans="1:4" ht="15.75" customHeight="1">
      <c r="A18" s="151" t="s">
        <v>30</v>
      </c>
      <c r="B18" s="33" t="s">
        <v>610</v>
      </c>
      <c r="C18" s="33" t="s">
        <v>597</v>
      </c>
      <c r="D18" s="34">
        <v>104040</v>
      </c>
    </row>
    <row r="19" spans="1:4" ht="15.75" customHeight="1">
      <c r="A19" s="151" t="s">
        <v>31</v>
      </c>
      <c r="B19" s="33" t="s">
        <v>611</v>
      </c>
      <c r="C19" s="33" t="s">
        <v>606</v>
      </c>
      <c r="D19" s="34">
        <v>7740</v>
      </c>
    </row>
    <row r="20" spans="1:4" ht="15.75" customHeight="1">
      <c r="A20" s="151" t="s">
        <v>32</v>
      </c>
      <c r="B20" s="33" t="s">
        <v>612</v>
      </c>
      <c r="C20" s="33" t="s">
        <v>597</v>
      </c>
      <c r="D20" s="34">
        <v>956</v>
      </c>
    </row>
    <row r="21" spans="1:4" ht="15.75" customHeight="1">
      <c r="A21" s="151" t="s">
        <v>33</v>
      </c>
      <c r="B21" s="33" t="s">
        <v>683</v>
      </c>
      <c r="C21" s="33" t="s">
        <v>597</v>
      </c>
      <c r="D21" s="34">
        <v>1255</v>
      </c>
    </row>
    <row r="22" spans="1:4" ht="15.75" customHeight="1">
      <c r="A22" s="151" t="s">
        <v>34</v>
      </c>
      <c r="B22" s="33" t="s">
        <v>684</v>
      </c>
      <c r="C22" s="33" t="s">
        <v>597</v>
      </c>
      <c r="D22" s="34">
        <v>100</v>
      </c>
    </row>
    <row r="23" spans="1:4" ht="15.75" customHeight="1">
      <c r="A23" s="151" t="s">
        <v>35</v>
      </c>
      <c r="B23" s="33" t="s">
        <v>685</v>
      </c>
      <c r="C23" s="33" t="s">
        <v>597</v>
      </c>
      <c r="D23" s="34">
        <v>1566</v>
      </c>
    </row>
    <row r="24" spans="1:4" ht="15.75" customHeight="1">
      <c r="A24" s="151" t="s">
        <v>36</v>
      </c>
      <c r="B24" s="33" t="s">
        <v>686</v>
      </c>
      <c r="C24" s="33" t="s">
        <v>606</v>
      </c>
      <c r="D24" s="701">
        <v>572</v>
      </c>
    </row>
    <row r="25" spans="1:4" ht="15.75" customHeight="1">
      <c r="A25" s="151" t="s">
        <v>37</v>
      </c>
      <c r="B25" s="33" t="s">
        <v>687</v>
      </c>
      <c r="C25" s="33" t="s">
        <v>688</v>
      </c>
      <c r="D25" s="34">
        <v>20000</v>
      </c>
    </row>
    <row r="26" spans="1:4" ht="15.75" customHeight="1">
      <c r="A26" s="151" t="s">
        <v>38</v>
      </c>
      <c r="B26" s="801" t="s">
        <v>723</v>
      </c>
      <c r="C26" s="801" t="s">
        <v>597</v>
      </c>
      <c r="D26" s="701">
        <v>100</v>
      </c>
    </row>
    <row r="27" spans="1:4" ht="15.75" customHeight="1">
      <c r="A27" s="151" t="s">
        <v>39</v>
      </c>
      <c r="B27" s="33"/>
      <c r="C27" s="33"/>
      <c r="D27" s="34"/>
    </row>
    <row r="28" spans="1:4" ht="15.75" customHeight="1">
      <c r="A28" s="151" t="s">
        <v>40</v>
      </c>
      <c r="B28" s="33"/>
      <c r="C28" s="33"/>
      <c r="D28" s="34"/>
    </row>
    <row r="29" spans="1:4" ht="15.75" customHeight="1">
      <c r="A29" s="151" t="s">
        <v>41</v>
      </c>
      <c r="B29" s="33"/>
      <c r="C29" s="33"/>
      <c r="D29" s="34"/>
    </row>
    <row r="30" spans="1:4" ht="15.75" customHeight="1">
      <c r="A30" s="151" t="s">
        <v>42</v>
      </c>
      <c r="B30" s="33"/>
      <c r="C30" s="33"/>
      <c r="D30" s="34"/>
    </row>
    <row r="31" spans="1:4" ht="15.75" customHeight="1">
      <c r="A31" s="151" t="s">
        <v>43</v>
      </c>
      <c r="B31" s="33"/>
      <c r="C31" s="33"/>
      <c r="D31" s="34"/>
    </row>
    <row r="32" spans="1:4" ht="15.75" customHeight="1">
      <c r="A32" s="151" t="s">
        <v>44</v>
      </c>
      <c r="B32" s="33"/>
      <c r="C32" s="33"/>
      <c r="D32" s="34"/>
    </row>
    <row r="33" spans="1:4" ht="15.75" customHeight="1">
      <c r="A33" s="151" t="s">
        <v>45</v>
      </c>
      <c r="B33" s="33"/>
      <c r="C33" s="33"/>
      <c r="D33" s="34"/>
    </row>
    <row r="34" spans="1:4" ht="15.75" customHeight="1">
      <c r="A34" s="151" t="s">
        <v>126</v>
      </c>
      <c r="B34" s="33"/>
      <c r="C34" s="33"/>
      <c r="D34" s="78"/>
    </row>
    <row r="35" spans="1:4" ht="15.75" customHeight="1">
      <c r="A35" s="151" t="s">
        <v>127</v>
      </c>
      <c r="B35" s="33"/>
      <c r="C35" s="33"/>
      <c r="D35" s="78"/>
    </row>
    <row r="36" spans="1:4" ht="15.75" customHeight="1">
      <c r="A36" s="151" t="s">
        <v>128</v>
      </c>
      <c r="B36" s="33"/>
      <c r="C36" s="33"/>
      <c r="D36" s="78"/>
    </row>
    <row r="37" spans="1:4" ht="15.75" customHeight="1" thickBot="1">
      <c r="A37" s="152" t="s">
        <v>129</v>
      </c>
      <c r="B37" s="35"/>
      <c r="C37" s="35"/>
      <c r="D37" s="79"/>
    </row>
    <row r="38" spans="1:4" ht="15.75" customHeight="1" thickBot="1">
      <c r="A38" s="858" t="s">
        <v>52</v>
      </c>
      <c r="B38" s="859"/>
      <c r="C38" s="153"/>
      <c r="D38" s="154">
        <f>SUM(D5:D37)</f>
        <v>180580</v>
      </c>
    </row>
  </sheetData>
  <sheetProtection/>
  <mergeCells count="3">
    <mergeCell ref="C3:D3"/>
    <mergeCell ref="A38:B38"/>
    <mergeCell ref="A1:D1"/>
  </mergeCells>
  <conditionalFormatting sqref="D38">
    <cfRule type="cellIs" priority="1" dxfId="0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 xml:space="preserve">&amp;R&amp;"Times New Roman CE,Félkövér dőlt"&amp;11 39. melléklet a 30/2014.(IX.16.) önkormányzati rendelethez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zoomScale="120" zoomScaleNormal="120" zoomScaleSheetLayoutView="100" workbookViewId="0" topLeftCell="A1">
      <selection activeCell="C47" sqref="C47"/>
    </sheetView>
  </sheetViews>
  <sheetFormatPr defaultColWidth="9.00390625" defaultRowHeight="12.75"/>
  <cols>
    <col min="1" max="1" width="9.50390625" style="300" customWidth="1"/>
    <col min="2" max="2" width="91.625" style="300" customWidth="1"/>
    <col min="3" max="3" width="21.625" style="301" customWidth="1"/>
    <col min="4" max="4" width="9.00390625" style="316" customWidth="1"/>
    <col min="5" max="16384" width="9.375" style="316" customWidth="1"/>
  </cols>
  <sheetData>
    <row r="1" spans="1:3" ht="15.75" customHeight="1">
      <c r="A1" s="810" t="s">
        <v>14</v>
      </c>
      <c r="B1" s="810"/>
      <c r="C1" s="810"/>
    </row>
    <row r="2" spans="1:3" ht="15.75" customHeight="1" thickBot="1">
      <c r="A2" s="809" t="s">
        <v>149</v>
      </c>
      <c r="B2" s="809"/>
      <c r="C2" s="228" t="s">
        <v>199</v>
      </c>
    </row>
    <row r="3" spans="1:3" ht="37.5" customHeight="1" thickBot="1">
      <c r="A3" s="22" t="s">
        <v>74</v>
      </c>
      <c r="B3" s="23" t="s">
        <v>16</v>
      </c>
      <c r="C3" s="40" t="s">
        <v>225</v>
      </c>
    </row>
    <row r="4" spans="1:3" s="317" customFormat="1" ht="12" customHeight="1" thickBot="1">
      <c r="A4" s="311">
        <v>1</v>
      </c>
      <c r="B4" s="312">
        <v>2</v>
      </c>
      <c r="C4" s="313">
        <v>3</v>
      </c>
    </row>
    <row r="5" spans="1:3" s="318" customFormat="1" ht="12" customHeight="1" thickBot="1">
      <c r="A5" s="19" t="s">
        <v>17</v>
      </c>
      <c r="B5" s="20" t="s">
        <v>226</v>
      </c>
      <c r="C5" s="219">
        <f>+C6+C7+C8+C9+C10+C11</f>
        <v>0</v>
      </c>
    </row>
    <row r="6" spans="1:3" s="318" customFormat="1" ht="12" customHeight="1">
      <c r="A6" s="14" t="s">
        <v>102</v>
      </c>
      <c r="B6" s="319" t="s">
        <v>227</v>
      </c>
      <c r="C6" s="221"/>
    </row>
    <row r="7" spans="1:3" s="318" customFormat="1" ht="12" customHeight="1">
      <c r="A7" s="13" t="s">
        <v>103</v>
      </c>
      <c r="B7" s="320" t="s">
        <v>228</v>
      </c>
      <c r="C7" s="220"/>
    </row>
    <row r="8" spans="1:3" s="318" customFormat="1" ht="12" customHeight="1">
      <c r="A8" s="13" t="s">
        <v>104</v>
      </c>
      <c r="B8" s="320" t="s">
        <v>229</v>
      </c>
      <c r="C8" s="220"/>
    </row>
    <row r="9" spans="1:3" s="318" customFormat="1" ht="12" customHeight="1">
      <c r="A9" s="13" t="s">
        <v>105</v>
      </c>
      <c r="B9" s="320" t="s">
        <v>230</v>
      </c>
      <c r="C9" s="220"/>
    </row>
    <row r="10" spans="1:3" s="318" customFormat="1" ht="12" customHeight="1">
      <c r="A10" s="13" t="s">
        <v>146</v>
      </c>
      <c r="B10" s="320" t="s">
        <v>231</v>
      </c>
      <c r="C10" s="220"/>
    </row>
    <row r="11" spans="1:3" s="318" customFormat="1" ht="12" customHeight="1" thickBot="1">
      <c r="A11" s="15" t="s">
        <v>106</v>
      </c>
      <c r="B11" s="321" t="s">
        <v>232</v>
      </c>
      <c r="C11" s="220"/>
    </row>
    <row r="12" spans="1:3" s="318" customFormat="1" ht="12" customHeight="1" thickBot="1">
      <c r="A12" s="19" t="s">
        <v>18</v>
      </c>
      <c r="B12" s="214" t="s">
        <v>233</v>
      </c>
      <c r="C12" s="219">
        <f>+C13+C14+C15+C16+C17</f>
        <v>0</v>
      </c>
    </row>
    <row r="13" spans="1:3" s="318" customFormat="1" ht="12" customHeight="1">
      <c r="A13" s="14" t="s">
        <v>108</v>
      </c>
      <c r="B13" s="319" t="s">
        <v>234</v>
      </c>
      <c r="C13" s="221"/>
    </row>
    <row r="14" spans="1:3" s="318" customFormat="1" ht="12" customHeight="1">
      <c r="A14" s="13" t="s">
        <v>109</v>
      </c>
      <c r="B14" s="320" t="s">
        <v>235</v>
      </c>
      <c r="C14" s="220"/>
    </row>
    <row r="15" spans="1:3" s="318" customFormat="1" ht="12" customHeight="1">
      <c r="A15" s="13" t="s">
        <v>110</v>
      </c>
      <c r="B15" s="320" t="s">
        <v>454</v>
      </c>
      <c r="C15" s="220"/>
    </row>
    <row r="16" spans="1:3" s="318" customFormat="1" ht="12" customHeight="1">
      <c r="A16" s="13" t="s">
        <v>111</v>
      </c>
      <c r="B16" s="320" t="s">
        <v>455</v>
      </c>
      <c r="C16" s="220"/>
    </row>
    <row r="17" spans="1:3" s="318" customFormat="1" ht="12" customHeight="1">
      <c r="A17" s="13" t="s">
        <v>112</v>
      </c>
      <c r="B17" s="320" t="s">
        <v>236</v>
      </c>
      <c r="C17" s="678"/>
    </row>
    <row r="18" spans="1:3" s="318" customFormat="1" ht="12" customHeight="1" thickBot="1">
      <c r="A18" s="15" t="s">
        <v>121</v>
      </c>
      <c r="B18" s="321" t="s">
        <v>237</v>
      </c>
      <c r="C18" s="222"/>
    </row>
    <row r="19" spans="1:3" s="318" customFormat="1" ht="12" customHeight="1" thickBot="1">
      <c r="A19" s="19" t="s">
        <v>19</v>
      </c>
      <c r="B19" s="20" t="s">
        <v>238</v>
      </c>
      <c r="C19" s="219">
        <f>+C20+C21+C22+C23+C24</f>
        <v>0</v>
      </c>
    </row>
    <row r="20" spans="1:3" s="318" customFormat="1" ht="12" customHeight="1">
      <c r="A20" s="14" t="s">
        <v>91</v>
      </c>
      <c r="B20" s="319" t="s">
        <v>239</v>
      </c>
      <c r="C20" s="221"/>
    </row>
    <row r="21" spans="1:3" s="318" customFormat="1" ht="12" customHeight="1">
      <c r="A21" s="13" t="s">
        <v>92</v>
      </c>
      <c r="B21" s="320" t="s">
        <v>240</v>
      </c>
      <c r="C21" s="220"/>
    </row>
    <row r="22" spans="1:3" s="318" customFormat="1" ht="12" customHeight="1">
      <c r="A22" s="13" t="s">
        <v>93</v>
      </c>
      <c r="B22" s="320" t="s">
        <v>456</v>
      </c>
      <c r="C22" s="220"/>
    </row>
    <row r="23" spans="1:3" s="318" customFormat="1" ht="12" customHeight="1">
      <c r="A23" s="13" t="s">
        <v>94</v>
      </c>
      <c r="B23" s="320" t="s">
        <v>457</v>
      </c>
      <c r="C23" s="220"/>
    </row>
    <row r="24" spans="1:3" s="318" customFormat="1" ht="12" customHeight="1">
      <c r="A24" s="13" t="s">
        <v>158</v>
      </c>
      <c r="B24" s="320" t="s">
        <v>241</v>
      </c>
      <c r="C24" s="220"/>
    </row>
    <row r="25" spans="1:3" s="318" customFormat="1" ht="12" customHeight="1" thickBot="1">
      <c r="A25" s="15" t="s">
        <v>159</v>
      </c>
      <c r="B25" s="321" t="s">
        <v>242</v>
      </c>
      <c r="C25" s="222"/>
    </row>
    <row r="26" spans="1:3" s="318" customFormat="1" ht="12" customHeight="1" thickBot="1">
      <c r="A26" s="19" t="s">
        <v>160</v>
      </c>
      <c r="B26" s="20" t="s">
        <v>243</v>
      </c>
      <c r="C26" s="224">
        <f>+C27+C30+C31+C32</f>
        <v>0</v>
      </c>
    </row>
    <row r="27" spans="1:3" s="318" customFormat="1" ht="12" customHeight="1">
      <c r="A27" s="14" t="s">
        <v>244</v>
      </c>
      <c r="B27" s="319" t="s">
        <v>250</v>
      </c>
      <c r="C27" s="314">
        <f>+C28+C29</f>
        <v>0</v>
      </c>
    </row>
    <row r="28" spans="1:3" s="318" customFormat="1" ht="12" customHeight="1">
      <c r="A28" s="13" t="s">
        <v>245</v>
      </c>
      <c r="B28" s="320" t="s">
        <v>251</v>
      </c>
      <c r="C28" s="220"/>
    </row>
    <row r="29" spans="1:3" s="318" customFormat="1" ht="12" customHeight="1">
      <c r="A29" s="13" t="s">
        <v>246</v>
      </c>
      <c r="B29" s="320" t="s">
        <v>252</v>
      </c>
      <c r="C29" s="220"/>
    </row>
    <row r="30" spans="1:3" s="318" customFormat="1" ht="12" customHeight="1">
      <c r="A30" s="13" t="s">
        <v>247</v>
      </c>
      <c r="B30" s="320" t="s">
        <v>253</v>
      </c>
      <c r="C30" s="220"/>
    </row>
    <row r="31" spans="1:3" s="318" customFormat="1" ht="12" customHeight="1">
      <c r="A31" s="13" t="s">
        <v>248</v>
      </c>
      <c r="B31" s="320" t="s">
        <v>254</v>
      </c>
      <c r="C31" s="220"/>
    </row>
    <row r="32" spans="1:3" s="318" customFormat="1" ht="12" customHeight="1" thickBot="1">
      <c r="A32" s="15" t="s">
        <v>249</v>
      </c>
      <c r="B32" s="321" t="s">
        <v>255</v>
      </c>
      <c r="C32" s="222"/>
    </row>
    <row r="33" spans="1:3" s="318" customFormat="1" ht="12" customHeight="1" thickBot="1">
      <c r="A33" s="19" t="s">
        <v>21</v>
      </c>
      <c r="B33" s="20" t="s">
        <v>256</v>
      </c>
      <c r="C33" s="219">
        <f>SUM(C34:C43)</f>
        <v>7234</v>
      </c>
    </row>
    <row r="34" spans="1:3" s="318" customFormat="1" ht="12" customHeight="1">
      <c r="A34" s="14" t="s">
        <v>95</v>
      </c>
      <c r="B34" s="319" t="s">
        <v>259</v>
      </c>
      <c r="C34" s="221"/>
    </row>
    <row r="35" spans="1:3" s="318" customFormat="1" ht="12" customHeight="1">
      <c r="A35" s="13" t="s">
        <v>96</v>
      </c>
      <c r="B35" s="320" t="s">
        <v>260</v>
      </c>
      <c r="C35" s="220">
        <v>5300</v>
      </c>
    </row>
    <row r="36" spans="1:3" s="318" customFormat="1" ht="12" customHeight="1">
      <c r="A36" s="13" t="s">
        <v>97</v>
      </c>
      <c r="B36" s="320" t="s">
        <v>261</v>
      </c>
      <c r="C36" s="220"/>
    </row>
    <row r="37" spans="1:3" s="318" customFormat="1" ht="12" customHeight="1">
      <c r="A37" s="13" t="s">
        <v>162</v>
      </c>
      <c r="B37" s="320" t="s">
        <v>262</v>
      </c>
      <c r="C37" s="678"/>
    </row>
    <row r="38" spans="1:3" s="318" customFormat="1" ht="12" customHeight="1">
      <c r="A38" s="13" t="s">
        <v>163</v>
      </c>
      <c r="B38" s="320" t="s">
        <v>263</v>
      </c>
      <c r="C38" s="220"/>
    </row>
    <row r="39" spans="1:3" s="318" customFormat="1" ht="12" customHeight="1">
      <c r="A39" s="13" t="s">
        <v>164</v>
      </c>
      <c r="B39" s="320" t="s">
        <v>264</v>
      </c>
      <c r="C39" s="220">
        <v>1431</v>
      </c>
    </row>
    <row r="40" spans="1:3" s="318" customFormat="1" ht="12" customHeight="1">
      <c r="A40" s="13" t="s">
        <v>165</v>
      </c>
      <c r="B40" s="320" t="s">
        <v>265</v>
      </c>
      <c r="C40" s="220"/>
    </row>
    <row r="41" spans="1:3" s="318" customFormat="1" ht="12" customHeight="1">
      <c r="A41" s="13" t="s">
        <v>166</v>
      </c>
      <c r="B41" s="320" t="s">
        <v>266</v>
      </c>
      <c r="C41" s="223">
        <v>3</v>
      </c>
    </row>
    <row r="42" spans="1:3" s="318" customFormat="1" ht="12" customHeight="1">
      <c r="A42" s="13" t="s">
        <v>257</v>
      </c>
      <c r="B42" s="320" t="s">
        <v>267</v>
      </c>
      <c r="C42" s="223"/>
    </row>
    <row r="43" spans="1:3" s="318" customFormat="1" ht="12" customHeight="1" thickBot="1">
      <c r="A43" s="15" t="s">
        <v>258</v>
      </c>
      <c r="B43" s="321" t="s">
        <v>268</v>
      </c>
      <c r="C43" s="308">
        <v>500</v>
      </c>
    </row>
    <row r="44" spans="1:3" s="318" customFormat="1" ht="12" customHeight="1" thickBot="1">
      <c r="A44" s="19" t="s">
        <v>22</v>
      </c>
      <c r="B44" s="20" t="s">
        <v>269</v>
      </c>
      <c r="C44" s="219">
        <f>SUM(C45:C49)</f>
        <v>3</v>
      </c>
    </row>
    <row r="45" spans="1:3" s="318" customFormat="1" ht="12" customHeight="1">
      <c r="A45" s="14" t="s">
        <v>98</v>
      </c>
      <c r="B45" s="319" t="s">
        <v>273</v>
      </c>
      <c r="C45" s="363"/>
    </row>
    <row r="46" spans="1:3" s="318" customFormat="1" ht="12" customHeight="1">
      <c r="A46" s="13" t="s">
        <v>99</v>
      </c>
      <c r="B46" s="320" t="s">
        <v>274</v>
      </c>
      <c r="C46" s="223"/>
    </row>
    <row r="47" spans="1:3" s="318" customFormat="1" ht="12" customHeight="1">
      <c r="A47" s="13" t="s">
        <v>270</v>
      </c>
      <c r="B47" s="320" t="s">
        <v>275</v>
      </c>
      <c r="C47" s="678">
        <v>3</v>
      </c>
    </row>
    <row r="48" spans="1:3" s="318" customFormat="1" ht="12" customHeight="1">
      <c r="A48" s="13" t="s">
        <v>271</v>
      </c>
      <c r="B48" s="320" t="s">
        <v>276</v>
      </c>
      <c r="C48" s="223"/>
    </row>
    <row r="49" spans="1:3" s="318" customFormat="1" ht="12" customHeight="1" thickBot="1">
      <c r="A49" s="15" t="s">
        <v>272</v>
      </c>
      <c r="B49" s="321" t="s">
        <v>277</v>
      </c>
      <c r="C49" s="308"/>
    </row>
    <row r="50" spans="1:3" s="318" customFormat="1" ht="12" customHeight="1" thickBot="1">
      <c r="A50" s="19" t="s">
        <v>167</v>
      </c>
      <c r="B50" s="20" t="s">
        <v>278</v>
      </c>
      <c r="C50" s="219">
        <f>SUM(C51:C53)</f>
        <v>0</v>
      </c>
    </row>
    <row r="51" spans="1:3" s="318" customFormat="1" ht="12" customHeight="1">
      <c r="A51" s="14" t="s">
        <v>100</v>
      </c>
      <c r="B51" s="319" t="s">
        <v>279</v>
      </c>
      <c r="C51" s="221"/>
    </row>
    <row r="52" spans="1:3" s="318" customFormat="1" ht="12" customHeight="1">
      <c r="A52" s="13" t="s">
        <v>101</v>
      </c>
      <c r="B52" s="320" t="s">
        <v>458</v>
      </c>
      <c r="C52" s="220"/>
    </row>
    <row r="53" spans="1:3" s="318" customFormat="1" ht="12" customHeight="1">
      <c r="A53" s="13" t="s">
        <v>283</v>
      </c>
      <c r="B53" s="320" t="s">
        <v>281</v>
      </c>
      <c r="C53" s="220"/>
    </row>
    <row r="54" spans="1:3" s="318" customFormat="1" ht="12" customHeight="1" thickBot="1">
      <c r="A54" s="15" t="s">
        <v>284</v>
      </c>
      <c r="B54" s="321" t="s">
        <v>282</v>
      </c>
      <c r="C54" s="222"/>
    </row>
    <row r="55" spans="1:3" s="318" customFormat="1" ht="12" customHeight="1" thickBot="1">
      <c r="A55" s="19" t="s">
        <v>24</v>
      </c>
      <c r="B55" s="214" t="s">
        <v>285</v>
      </c>
      <c r="C55" s="219">
        <f>SUM(C56:C58)</f>
        <v>300</v>
      </c>
    </row>
    <row r="56" spans="1:3" s="318" customFormat="1" ht="12" customHeight="1">
      <c r="A56" s="14" t="s">
        <v>168</v>
      </c>
      <c r="B56" s="319" t="s">
        <v>287</v>
      </c>
      <c r="C56" s="223"/>
    </row>
    <row r="57" spans="1:3" s="318" customFormat="1" ht="12" customHeight="1">
      <c r="A57" s="13" t="s">
        <v>169</v>
      </c>
      <c r="B57" s="320" t="s">
        <v>459</v>
      </c>
      <c r="C57" s="223">
        <v>300</v>
      </c>
    </row>
    <row r="58" spans="1:3" s="318" customFormat="1" ht="12" customHeight="1">
      <c r="A58" s="13" t="s">
        <v>200</v>
      </c>
      <c r="B58" s="320" t="s">
        <v>288</v>
      </c>
      <c r="C58" s="223"/>
    </row>
    <row r="59" spans="1:3" s="318" customFormat="1" ht="12" customHeight="1" thickBot="1">
      <c r="A59" s="15" t="s">
        <v>286</v>
      </c>
      <c r="B59" s="321" t="s">
        <v>289</v>
      </c>
      <c r="C59" s="223"/>
    </row>
    <row r="60" spans="1:3" s="318" customFormat="1" ht="12" customHeight="1" thickBot="1">
      <c r="A60" s="19" t="s">
        <v>25</v>
      </c>
      <c r="B60" s="20" t="s">
        <v>290</v>
      </c>
      <c r="C60" s="224">
        <f>+C5+C12+C19+C26+C33+C44+C50+C55</f>
        <v>7537</v>
      </c>
    </row>
    <row r="61" spans="1:3" s="318" customFormat="1" ht="12" customHeight="1" thickBot="1">
      <c r="A61" s="322" t="s">
        <v>291</v>
      </c>
      <c r="B61" s="214" t="s">
        <v>292</v>
      </c>
      <c r="C61" s="219">
        <f>SUM(C62:C64)</f>
        <v>0</v>
      </c>
    </row>
    <row r="62" spans="1:3" s="318" customFormat="1" ht="12" customHeight="1">
      <c r="A62" s="14" t="s">
        <v>325</v>
      </c>
      <c r="B62" s="319" t="s">
        <v>293</v>
      </c>
      <c r="C62" s="223"/>
    </row>
    <row r="63" spans="1:3" s="318" customFormat="1" ht="12" customHeight="1">
      <c r="A63" s="13" t="s">
        <v>334</v>
      </c>
      <c r="B63" s="320" t="s">
        <v>294</v>
      </c>
      <c r="C63" s="223"/>
    </row>
    <row r="64" spans="1:3" s="318" customFormat="1" ht="12" customHeight="1" thickBot="1">
      <c r="A64" s="15" t="s">
        <v>335</v>
      </c>
      <c r="B64" s="323" t="s">
        <v>295</v>
      </c>
      <c r="C64" s="223"/>
    </row>
    <row r="65" spans="1:3" s="318" customFormat="1" ht="12" customHeight="1" thickBot="1">
      <c r="A65" s="322" t="s">
        <v>296</v>
      </c>
      <c r="B65" s="214" t="s">
        <v>297</v>
      </c>
      <c r="C65" s="219">
        <f>SUM(C66:C69)</f>
        <v>0</v>
      </c>
    </row>
    <row r="66" spans="1:3" s="318" customFormat="1" ht="12" customHeight="1">
      <c r="A66" s="14" t="s">
        <v>147</v>
      </c>
      <c r="B66" s="319" t="s">
        <v>298</v>
      </c>
      <c r="C66" s="223"/>
    </row>
    <row r="67" spans="1:3" s="318" customFormat="1" ht="12" customHeight="1">
      <c r="A67" s="13" t="s">
        <v>148</v>
      </c>
      <c r="B67" s="320" t="s">
        <v>299</v>
      </c>
      <c r="C67" s="223"/>
    </row>
    <row r="68" spans="1:3" s="318" customFormat="1" ht="12" customHeight="1">
      <c r="A68" s="13" t="s">
        <v>326</v>
      </c>
      <c r="B68" s="320" t="s">
        <v>300</v>
      </c>
      <c r="C68" s="223"/>
    </row>
    <row r="69" spans="1:3" s="318" customFormat="1" ht="12" customHeight="1" thickBot="1">
      <c r="A69" s="15" t="s">
        <v>327</v>
      </c>
      <c r="B69" s="321" t="s">
        <v>301</v>
      </c>
      <c r="C69" s="223"/>
    </row>
    <row r="70" spans="1:3" s="318" customFormat="1" ht="12" customHeight="1" thickBot="1">
      <c r="A70" s="322" t="s">
        <v>302</v>
      </c>
      <c r="B70" s="214" t="s">
        <v>303</v>
      </c>
      <c r="C70" s="219">
        <f>SUM(C71:C72)</f>
        <v>688</v>
      </c>
    </row>
    <row r="71" spans="1:3" s="318" customFormat="1" ht="12" customHeight="1">
      <c r="A71" s="14" t="s">
        <v>328</v>
      </c>
      <c r="B71" s="319" t="s">
        <v>304</v>
      </c>
      <c r="C71" s="223">
        <v>688</v>
      </c>
    </row>
    <row r="72" spans="1:3" s="318" customFormat="1" ht="12" customHeight="1" thickBot="1">
      <c r="A72" s="15" t="s">
        <v>329</v>
      </c>
      <c r="B72" s="321" t="s">
        <v>305</v>
      </c>
      <c r="C72" s="223"/>
    </row>
    <row r="73" spans="1:3" s="318" customFormat="1" ht="12" customHeight="1" thickBot="1">
      <c r="A73" s="322" t="s">
        <v>306</v>
      </c>
      <c r="B73" s="214" t="s">
        <v>307</v>
      </c>
      <c r="C73" s="219">
        <f>SUM(C74:C76)</f>
        <v>0</v>
      </c>
    </row>
    <row r="74" spans="1:3" s="318" customFormat="1" ht="12" customHeight="1">
      <c r="A74" s="14" t="s">
        <v>330</v>
      </c>
      <c r="B74" s="319" t="s">
        <v>308</v>
      </c>
      <c r="C74" s="223"/>
    </row>
    <row r="75" spans="1:3" s="318" customFormat="1" ht="12" customHeight="1">
      <c r="A75" s="13" t="s">
        <v>331</v>
      </c>
      <c r="B75" s="320" t="s">
        <v>309</v>
      </c>
      <c r="C75" s="223"/>
    </row>
    <row r="76" spans="1:3" s="318" customFormat="1" ht="12" customHeight="1" thickBot="1">
      <c r="A76" s="15" t="s">
        <v>332</v>
      </c>
      <c r="B76" s="321" t="s">
        <v>310</v>
      </c>
      <c r="C76" s="223"/>
    </row>
    <row r="77" spans="1:3" s="318" customFormat="1" ht="12" customHeight="1" thickBot="1">
      <c r="A77" s="322" t="s">
        <v>311</v>
      </c>
      <c r="B77" s="214" t="s">
        <v>333</v>
      </c>
      <c r="C77" s="219">
        <f>SUM(C78:C81)</f>
        <v>0</v>
      </c>
    </row>
    <row r="78" spans="1:3" s="318" customFormat="1" ht="12" customHeight="1">
      <c r="A78" s="324" t="s">
        <v>312</v>
      </c>
      <c r="B78" s="319" t="s">
        <v>313</v>
      </c>
      <c r="C78" s="223"/>
    </row>
    <row r="79" spans="1:3" s="318" customFormat="1" ht="12" customHeight="1">
      <c r="A79" s="325" t="s">
        <v>314</v>
      </c>
      <c r="B79" s="320" t="s">
        <v>315</v>
      </c>
      <c r="C79" s="223"/>
    </row>
    <row r="80" spans="1:3" s="318" customFormat="1" ht="12" customHeight="1">
      <c r="A80" s="325" t="s">
        <v>316</v>
      </c>
      <c r="B80" s="320" t="s">
        <v>317</v>
      </c>
      <c r="C80" s="223"/>
    </row>
    <row r="81" spans="1:3" s="318" customFormat="1" ht="12" customHeight="1" thickBot="1">
      <c r="A81" s="326" t="s">
        <v>318</v>
      </c>
      <c r="B81" s="321" t="s">
        <v>319</v>
      </c>
      <c r="C81" s="223"/>
    </row>
    <row r="82" spans="1:3" s="318" customFormat="1" ht="13.5" customHeight="1" thickBot="1">
      <c r="A82" s="322" t="s">
        <v>320</v>
      </c>
      <c r="B82" s="214" t="s">
        <v>321</v>
      </c>
      <c r="C82" s="364"/>
    </row>
    <row r="83" spans="1:3" s="318" customFormat="1" ht="15.75" customHeight="1" thickBot="1">
      <c r="A83" s="322" t="s">
        <v>322</v>
      </c>
      <c r="B83" s="327" t="s">
        <v>323</v>
      </c>
      <c r="C83" s="224">
        <f>+C61+C65+C70+C73+C77+C82</f>
        <v>688</v>
      </c>
    </row>
    <row r="84" spans="1:3" s="318" customFormat="1" ht="16.5" customHeight="1" thickBot="1">
      <c r="A84" s="328" t="s">
        <v>336</v>
      </c>
      <c r="B84" s="329" t="s">
        <v>324</v>
      </c>
      <c r="C84" s="224">
        <f>+C60+C83</f>
        <v>8225</v>
      </c>
    </row>
    <row r="85" spans="1:3" s="318" customFormat="1" ht="83.25" customHeight="1">
      <c r="A85" s="4"/>
      <c r="B85" s="5"/>
      <c r="C85" s="225"/>
    </row>
    <row r="86" spans="1:3" ht="16.5" customHeight="1">
      <c r="A86" s="810" t="s">
        <v>46</v>
      </c>
      <c r="B86" s="810"/>
      <c r="C86" s="810"/>
    </row>
    <row r="87" spans="1:3" s="330" customFormat="1" ht="16.5" customHeight="1" thickBot="1">
      <c r="A87" s="812" t="s">
        <v>150</v>
      </c>
      <c r="B87" s="812"/>
      <c r="C87" s="120" t="s">
        <v>199</v>
      </c>
    </row>
    <row r="88" spans="1:3" ht="37.5" customHeight="1" thickBot="1">
      <c r="A88" s="22" t="s">
        <v>74</v>
      </c>
      <c r="B88" s="23" t="s">
        <v>47</v>
      </c>
      <c r="C88" s="40" t="s">
        <v>225</v>
      </c>
    </row>
    <row r="89" spans="1:3" s="317" customFormat="1" ht="12" customHeight="1" thickBot="1">
      <c r="A89" s="36">
        <v>1</v>
      </c>
      <c r="B89" s="37">
        <v>2</v>
      </c>
      <c r="C89" s="38">
        <v>3</v>
      </c>
    </row>
    <row r="90" spans="1:3" ht="12" customHeight="1" thickBot="1">
      <c r="A90" s="21" t="s">
        <v>17</v>
      </c>
      <c r="B90" s="30" t="s">
        <v>339</v>
      </c>
      <c r="C90" s="218">
        <f>SUM(C91:C95)</f>
        <v>192153</v>
      </c>
    </row>
    <row r="91" spans="1:3" ht="12" customHeight="1">
      <c r="A91" s="16" t="s">
        <v>102</v>
      </c>
      <c r="B91" s="9" t="s">
        <v>48</v>
      </c>
      <c r="C91" s="734">
        <v>105362</v>
      </c>
    </row>
    <row r="92" spans="1:3" ht="12" customHeight="1">
      <c r="A92" s="13" t="s">
        <v>103</v>
      </c>
      <c r="B92" s="7" t="s">
        <v>170</v>
      </c>
      <c r="C92" s="223">
        <v>29553</v>
      </c>
    </row>
    <row r="93" spans="1:3" ht="12" customHeight="1">
      <c r="A93" s="13" t="s">
        <v>104</v>
      </c>
      <c r="B93" s="7" t="s">
        <v>139</v>
      </c>
      <c r="C93" s="308">
        <v>57238</v>
      </c>
    </row>
    <row r="94" spans="1:3" ht="12" customHeight="1">
      <c r="A94" s="13" t="s">
        <v>105</v>
      </c>
      <c r="B94" s="10" t="s">
        <v>171</v>
      </c>
      <c r="C94" s="308"/>
    </row>
    <row r="95" spans="1:3" ht="12" customHeight="1">
      <c r="A95" s="13" t="s">
        <v>116</v>
      </c>
      <c r="B95" s="18" t="s">
        <v>172</v>
      </c>
      <c r="C95" s="222"/>
    </row>
    <row r="96" spans="1:3" ht="12" customHeight="1">
      <c r="A96" s="13" t="s">
        <v>106</v>
      </c>
      <c r="B96" s="7" t="s">
        <v>340</v>
      </c>
      <c r="C96" s="222"/>
    </row>
    <row r="97" spans="1:3" ht="12" customHeight="1">
      <c r="A97" s="13" t="s">
        <v>107</v>
      </c>
      <c r="B97" s="122" t="s">
        <v>341</v>
      </c>
      <c r="C97" s="222"/>
    </row>
    <row r="98" spans="1:3" ht="12" customHeight="1">
      <c r="A98" s="13" t="s">
        <v>117</v>
      </c>
      <c r="B98" s="123" t="s">
        <v>342</v>
      </c>
      <c r="C98" s="222"/>
    </row>
    <row r="99" spans="1:3" ht="12" customHeight="1">
      <c r="A99" s="13" t="s">
        <v>118</v>
      </c>
      <c r="B99" s="123" t="s">
        <v>343</v>
      </c>
      <c r="C99" s="222"/>
    </row>
    <row r="100" spans="1:3" ht="12" customHeight="1">
      <c r="A100" s="13" t="s">
        <v>119</v>
      </c>
      <c r="B100" s="122" t="s">
        <v>344</v>
      </c>
      <c r="C100" s="222"/>
    </row>
    <row r="101" spans="1:3" ht="12" customHeight="1">
      <c r="A101" s="13" t="s">
        <v>120</v>
      </c>
      <c r="B101" s="122" t="s">
        <v>345</v>
      </c>
      <c r="C101" s="222"/>
    </row>
    <row r="102" spans="1:3" ht="12" customHeight="1">
      <c r="A102" s="13" t="s">
        <v>122</v>
      </c>
      <c r="B102" s="123" t="s">
        <v>346</v>
      </c>
      <c r="C102" s="222"/>
    </row>
    <row r="103" spans="1:3" ht="12" customHeight="1">
      <c r="A103" s="12" t="s">
        <v>173</v>
      </c>
      <c r="B103" s="124" t="s">
        <v>347</v>
      </c>
      <c r="C103" s="222"/>
    </row>
    <row r="104" spans="1:3" ht="12" customHeight="1">
      <c r="A104" s="13" t="s">
        <v>337</v>
      </c>
      <c r="B104" s="124" t="s">
        <v>348</v>
      </c>
      <c r="C104" s="222"/>
    </row>
    <row r="105" spans="1:3" ht="12" customHeight="1" thickBot="1">
      <c r="A105" s="17" t="s">
        <v>338</v>
      </c>
      <c r="B105" s="125" t="s">
        <v>349</v>
      </c>
      <c r="C105" s="226"/>
    </row>
    <row r="106" spans="1:3" ht="12" customHeight="1" thickBot="1">
      <c r="A106" s="19" t="s">
        <v>18</v>
      </c>
      <c r="B106" s="29" t="s">
        <v>350</v>
      </c>
      <c r="C106" s="219">
        <f>+C107+C109+C111</f>
        <v>1943</v>
      </c>
    </row>
    <row r="107" spans="1:3" ht="12" customHeight="1">
      <c r="A107" s="14" t="s">
        <v>108</v>
      </c>
      <c r="B107" s="7" t="s">
        <v>198</v>
      </c>
      <c r="C107" s="363">
        <v>1943</v>
      </c>
    </row>
    <row r="108" spans="1:3" ht="12" customHeight="1">
      <c r="A108" s="14" t="s">
        <v>109</v>
      </c>
      <c r="B108" s="11" t="s">
        <v>354</v>
      </c>
      <c r="C108" s="221"/>
    </row>
    <row r="109" spans="1:3" ht="12" customHeight="1">
      <c r="A109" s="14" t="s">
        <v>110</v>
      </c>
      <c r="B109" s="11" t="s">
        <v>174</v>
      </c>
      <c r="C109" s="220"/>
    </row>
    <row r="110" spans="1:3" ht="12" customHeight="1">
      <c r="A110" s="14" t="s">
        <v>111</v>
      </c>
      <c r="B110" s="11" t="s">
        <v>355</v>
      </c>
      <c r="C110" s="197"/>
    </row>
    <row r="111" spans="1:3" ht="12" customHeight="1">
      <c r="A111" s="14" t="s">
        <v>112</v>
      </c>
      <c r="B111" s="216" t="s">
        <v>201</v>
      </c>
      <c r="C111" s="745"/>
    </row>
    <row r="112" spans="1:3" ht="12" customHeight="1">
      <c r="A112" s="14" t="s">
        <v>121</v>
      </c>
      <c r="B112" s="215" t="s">
        <v>460</v>
      </c>
      <c r="C112" s="197"/>
    </row>
    <row r="113" spans="1:3" ht="12" customHeight="1">
      <c r="A113" s="14" t="s">
        <v>123</v>
      </c>
      <c r="B113" s="315" t="s">
        <v>360</v>
      </c>
      <c r="C113" s="197"/>
    </row>
    <row r="114" spans="1:3" ht="15.75">
      <c r="A114" s="14" t="s">
        <v>175</v>
      </c>
      <c r="B114" s="123" t="s">
        <v>343</v>
      </c>
      <c r="C114" s="197"/>
    </row>
    <row r="115" spans="1:3" ht="12" customHeight="1">
      <c r="A115" s="14" t="s">
        <v>176</v>
      </c>
      <c r="B115" s="123" t="s">
        <v>359</v>
      </c>
      <c r="C115" s="197"/>
    </row>
    <row r="116" spans="1:3" ht="12" customHeight="1">
      <c r="A116" s="14" t="s">
        <v>177</v>
      </c>
      <c r="B116" s="123" t="s">
        <v>358</v>
      </c>
      <c r="C116" s="197"/>
    </row>
    <row r="117" spans="1:3" ht="12" customHeight="1">
      <c r="A117" s="14" t="s">
        <v>351</v>
      </c>
      <c r="B117" s="123" t="s">
        <v>346</v>
      </c>
      <c r="C117" s="197"/>
    </row>
    <row r="118" spans="1:3" ht="12" customHeight="1">
      <c r="A118" s="14" t="s">
        <v>352</v>
      </c>
      <c r="B118" s="123" t="s">
        <v>357</v>
      </c>
      <c r="C118" s="197"/>
    </row>
    <row r="119" spans="1:3" ht="16.5" thickBot="1">
      <c r="A119" s="12" t="s">
        <v>353</v>
      </c>
      <c r="B119" s="123" t="s">
        <v>356</v>
      </c>
      <c r="C119" s="198"/>
    </row>
    <row r="120" spans="1:3" ht="12" customHeight="1" thickBot="1">
      <c r="A120" s="19" t="s">
        <v>19</v>
      </c>
      <c r="B120" s="118" t="s">
        <v>361</v>
      </c>
      <c r="C120" s="219">
        <f>+C121+C122</f>
        <v>0</v>
      </c>
    </row>
    <row r="121" spans="1:3" ht="12" customHeight="1">
      <c r="A121" s="14" t="s">
        <v>91</v>
      </c>
      <c r="B121" s="8" t="s">
        <v>61</v>
      </c>
      <c r="C121" s="221"/>
    </row>
    <row r="122" spans="1:3" ht="12" customHeight="1" thickBot="1">
      <c r="A122" s="15" t="s">
        <v>92</v>
      </c>
      <c r="B122" s="11" t="s">
        <v>62</v>
      </c>
      <c r="C122" s="222"/>
    </row>
    <row r="123" spans="1:3" ht="12" customHeight="1" thickBot="1">
      <c r="A123" s="19" t="s">
        <v>20</v>
      </c>
      <c r="B123" s="118" t="s">
        <v>362</v>
      </c>
      <c r="C123" s="219">
        <f>+C90+C106+C120</f>
        <v>194096</v>
      </c>
    </row>
    <row r="124" spans="1:3" ht="12" customHeight="1" thickBot="1">
      <c r="A124" s="19" t="s">
        <v>21</v>
      </c>
      <c r="B124" s="118" t="s">
        <v>363</v>
      </c>
      <c r="C124" s="219">
        <f>+C125+C126+C127</f>
        <v>0</v>
      </c>
    </row>
    <row r="125" spans="1:3" ht="12" customHeight="1">
      <c r="A125" s="14" t="s">
        <v>95</v>
      </c>
      <c r="B125" s="8" t="s">
        <v>364</v>
      </c>
      <c r="C125" s="197"/>
    </row>
    <row r="126" spans="1:3" ht="12" customHeight="1">
      <c r="A126" s="14" t="s">
        <v>96</v>
      </c>
      <c r="B126" s="8" t="s">
        <v>365</v>
      </c>
      <c r="C126" s="197"/>
    </row>
    <row r="127" spans="1:3" ht="12" customHeight="1" thickBot="1">
      <c r="A127" s="12" t="s">
        <v>97</v>
      </c>
      <c r="B127" s="6" t="s">
        <v>366</v>
      </c>
      <c r="C127" s="197"/>
    </row>
    <row r="128" spans="1:3" ht="12" customHeight="1" thickBot="1">
      <c r="A128" s="19" t="s">
        <v>22</v>
      </c>
      <c r="B128" s="118" t="s">
        <v>415</v>
      </c>
      <c r="C128" s="219">
        <f>+C129+C130+C131+C132</f>
        <v>0</v>
      </c>
    </row>
    <row r="129" spans="1:3" ht="12" customHeight="1">
      <c r="A129" s="14" t="s">
        <v>98</v>
      </c>
      <c r="B129" s="8" t="s">
        <v>367</v>
      </c>
      <c r="C129" s="197"/>
    </row>
    <row r="130" spans="1:3" ht="12" customHeight="1">
      <c r="A130" s="14" t="s">
        <v>99</v>
      </c>
      <c r="B130" s="8" t="s">
        <v>368</v>
      </c>
      <c r="C130" s="197"/>
    </row>
    <row r="131" spans="1:3" ht="12" customHeight="1">
      <c r="A131" s="14" t="s">
        <v>270</v>
      </c>
      <c r="B131" s="8" t="s">
        <v>369</v>
      </c>
      <c r="C131" s="197"/>
    </row>
    <row r="132" spans="1:3" ht="12" customHeight="1" thickBot="1">
      <c r="A132" s="12" t="s">
        <v>271</v>
      </c>
      <c r="B132" s="6" t="s">
        <v>370</v>
      </c>
      <c r="C132" s="197"/>
    </row>
    <row r="133" spans="1:3" ht="12" customHeight="1" thickBot="1">
      <c r="A133" s="19" t="s">
        <v>23</v>
      </c>
      <c r="B133" s="118" t="s">
        <v>371</v>
      </c>
      <c r="C133" s="224">
        <f>+C134+C135+C136+C137</f>
        <v>0</v>
      </c>
    </row>
    <row r="134" spans="1:3" ht="12" customHeight="1">
      <c r="A134" s="14" t="s">
        <v>100</v>
      </c>
      <c r="B134" s="8" t="s">
        <v>372</v>
      </c>
      <c r="C134" s="197"/>
    </row>
    <row r="135" spans="1:3" ht="12" customHeight="1">
      <c r="A135" s="14" t="s">
        <v>101</v>
      </c>
      <c r="B135" s="8" t="s">
        <v>382</v>
      </c>
      <c r="C135" s="197"/>
    </row>
    <row r="136" spans="1:3" ht="12" customHeight="1">
      <c r="A136" s="14" t="s">
        <v>283</v>
      </c>
      <c r="B136" s="8" t="s">
        <v>373</v>
      </c>
      <c r="C136" s="197"/>
    </row>
    <row r="137" spans="1:3" ht="12" customHeight="1" thickBot="1">
      <c r="A137" s="12" t="s">
        <v>284</v>
      </c>
      <c r="B137" s="6" t="s">
        <v>374</v>
      </c>
      <c r="C137" s="197"/>
    </row>
    <row r="138" spans="1:3" ht="12" customHeight="1" thickBot="1">
      <c r="A138" s="19" t="s">
        <v>24</v>
      </c>
      <c r="B138" s="118" t="s">
        <v>375</v>
      </c>
      <c r="C138" s="227">
        <f>+C139+C140+C141+C142</f>
        <v>0</v>
      </c>
    </row>
    <row r="139" spans="1:3" ht="12" customHeight="1">
      <c r="A139" s="14" t="s">
        <v>168</v>
      </c>
      <c r="B139" s="8" t="s">
        <v>376</v>
      </c>
      <c r="C139" s="197"/>
    </row>
    <row r="140" spans="1:3" ht="12" customHeight="1">
      <c r="A140" s="14" t="s">
        <v>169</v>
      </c>
      <c r="B140" s="8" t="s">
        <v>377</v>
      </c>
      <c r="C140" s="197"/>
    </row>
    <row r="141" spans="1:3" ht="12" customHeight="1">
      <c r="A141" s="14" t="s">
        <v>200</v>
      </c>
      <c r="B141" s="8" t="s">
        <v>378</v>
      </c>
      <c r="C141" s="197"/>
    </row>
    <row r="142" spans="1:3" ht="12" customHeight="1" thickBot="1">
      <c r="A142" s="14" t="s">
        <v>286</v>
      </c>
      <c r="B142" s="8" t="s">
        <v>379</v>
      </c>
      <c r="C142" s="197"/>
    </row>
    <row r="143" spans="1:9" ht="15" customHeight="1" thickBot="1">
      <c r="A143" s="19" t="s">
        <v>25</v>
      </c>
      <c r="B143" s="118" t="s">
        <v>380</v>
      </c>
      <c r="C143" s="331">
        <f>+C124+C128+C133+C138</f>
        <v>0</v>
      </c>
      <c r="F143" s="332"/>
      <c r="G143" s="333"/>
      <c r="H143" s="333"/>
      <c r="I143" s="333"/>
    </row>
    <row r="144" spans="1:3" s="318" customFormat="1" ht="12.75" customHeight="1" thickBot="1">
      <c r="A144" s="217" t="s">
        <v>26</v>
      </c>
      <c r="B144" s="299" t="s">
        <v>381</v>
      </c>
      <c r="C144" s="331">
        <f>+C123+C143</f>
        <v>194096</v>
      </c>
    </row>
    <row r="145" ht="7.5" customHeight="1"/>
    <row r="146" spans="1:3" ht="15.75">
      <c r="A146" s="811" t="s">
        <v>383</v>
      </c>
      <c r="B146" s="811"/>
      <c r="C146" s="811"/>
    </row>
    <row r="147" spans="1:3" ht="15" customHeight="1" thickBot="1">
      <c r="A147" s="809" t="s">
        <v>151</v>
      </c>
      <c r="B147" s="809"/>
      <c r="C147" s="228" t="s">
        <v>199</v>
      </c>
    </row>
    <row r="148" spans="1:4" ht="13.5" customHeight="1" thickBot="1">
      <c r="A148" s="19">
        <v>1</v>
      </c>
      <c r="B148" s="29" t="s">
        <v>384</v>
      </c>
      <c r="C148" s="219">
        <f>+C60-C123</f>
        <v>-186559</v>
      </c>
      <c r="D148" s="334"/>
    </row>
    <row r="149" spans="1:3" ht="27.75" customHeight="1" thickBot="1">
      <c r="A149" s="19" t="s">
        <v>18</v>
      </c>
      <c r="B149" s="29" t="s">
        <v>385</v>
      </c>
      <c r="C149" s="219">
        <f>+C83-C143</f>
        <v>688</v>
      </c>
    </row>
  </sheetData>
  <sheetProtection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2014. ÉVI KÖLTSÉGVETÉS
ÁLLAMI (ÁLLAMIGAZGATÁSI) FELADATOK MÉRLEGE
&amp;R&amp;"Times New Roman CE,Félkövér dőlt"&amp;11 4. melléklet a 30/2014.(IX.16.) önkormányzati rendelethez</oddHeader>
  </headerFooter>
  <rowBreaks count="1" manualBreakCount="1">
    <brk id="85" max="2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sheetPr codeName="Munka63">
    <pageSetUpPr fitToPage="1"/>
  </sheetPr>
  <dimension ref="A1:GL56"/>
  <sheetViews>
    <sheetView workbookViewId="0" topLeftCell="A1">
      <pane xSplit="1" ySplit="8" topLeftCell="B5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42" sqref="I42"/>
    </sheetView>
  </sheetViews>
  <sheetFormatPr defaultColWidth="9.00390625" defaultRowHeight="12.75"/>
  <cols>
    <col min="1" max="1" width="42.375" style="573" customWidth="1"/>
    <col min="2" max="3" width="9.50390625" style="574" customWidth="1"/>
    <col min="4" max="4" width="9.375" style="574" bestFit="1" customWidth="1"/>
    <col min="5" max="6" width="9.50390625" style="574" customWidth="1"/>
    <col min="7" max="7" width="9.50390625" style="575" customWidth="1"/>
    <col min="8" max="8" width="1.12109375" style="575" customWidth="1"/>
    <col min="9" max="13" width="9.50390625" style="573" customWidth="1"/>
    <col min="14" max="14" width="9.50390625" style="576" customWidth="1"/>
    <col min="15" max="16384" width="10.625" style="573" customWidth="1"/>
  </cols>
  <sheetData>
    <row r="1" spans="10:13" ht="12.75">
      <c r="J1" s="862"/>
      <c r="K1" s="862"/>
      <c r="L1" s="862"/>
      <c r="M1" s="862"/>
    </row>
    <row r="2" spans="1:14" ht="12.75">
      <c r="A2" s="577"/>
      <c r="I2" s="577"/>
      <c r="J2" s="861"/>
      <c r="K2" s="861"/>
      <c r="L2" s="861"/>
      <c r="M2" s="861"/>
      <c r="N2" s="578"/>
    </row>
    <row r="3" spans="1:14" ht="17.25" customHeight="1">
      <c r="A3" s="579" t="s">
        <v>656</v>
      </c>
      <c r="B3" s="580"/>
      <c r="C3" s="580"/>
      <c r="D3" s="580"/>
      <c r="E3" s="580"/>
      <c r="F3" s="580"/>
      <c r="G3" s="581"/>
      <c r="H3" s="581"/>
      <c r="I3" s="582"/>
      <c r="J3" s="582"/>
      <c r="K3" s="582"/>
      <c r="L3" s="582"/>
      <c r="M3" s="582"/>
      <c r="N3" s="583"/>
    </row>
    <row r="4" spans="1:14" ht="19.5">
      <c r="A4" s="584" t="s">
        <v>622</v>
      </c>
      <c r="B4" s="580"/>
      <c r="C4" s="580"/>
      <c r="D4" s="580"/>
      <c r="E4" s="580"/>
      <c r="F4" s="580"/>
      <c r="G4" s="581"/>
      <c r="H4" s="581"/>
      <c r="I4" s="582"/>
      <c r="J4" s="582"/>
      <c r="K4" s="582"/>
      <c r="L4" s="582"/>
      <c r="M4" s="582"/>
      <c r="N4" s="583"/>
    </row>
    <row r="5" spans="1:14" ht="0.75" customHeight="1" thickBot="1">
      <c r="A5" s="585"/>
      <c r="B5" s="580"/>
      <c r="C5" s="580"/>
      <c r="D5" s="580"/>
      <c r="E5" s="580"/>
      <c r="F5" s="580"/>
      <c r="G5" s="581"/>
      <c r="H5" s="581"/>
      <c r="I5" s="582"/>
      <c r="J5" s="582"/>
      <c r="K5" s="582"/>
      <c r="L5" s="582"/>
      <c r="M5" s="582"/>
      <c r="N5" s="578" t="s">
        <v>513</v>
      </c>
    </row>
    <row r="6" spans="1:14" ht="15.75">
      <c r="A6" s="586" t="s">
        <v>187</v>
      </c>
      <c r="B6" s="863" t="s">
        <v>623</v>
      </c>
      <c r="C6" s="864"/>
      <c r="D6" s="864"/>
      <c r="E6" s="864"/>
      <c r="F6" s="864"/>
      <c r="G6" s="865"/>
      <c r="H6" s="587"/>
      <c r="I6" s="863" t="s">
        <v>624</v>
      </c>
      <c r="J6" s="864"/>
      <c r="K6" s="864"/>
      <c r="L6" s="864"/>
      <c r="M6" s="864"/>
      <c r="N6" s="865"/>
    </row>
    <row r="7" spans="1:14" ht="12.75">
      <c r="A7" s="588"/>
      <c r="B7" s="589" t="s">
        <v>625</v>
      </c>
      <c r="C7" s="590" t="s">
        <v>546</v>
      </c>
      <c r="D7" s="590" t="s">
        <v>651</v>
      </c>
      <c r="E7" s="590" t="s">
        <v>626</v>
      </c>
      <c r="F7" s="590" t="s">
        <v>652</v>
      </c>
      <c r="G7" s="591" t="s">
        <v>655</v>
      </c>
      <c r="H7" s="592"/>
      <c r="I7" s="589" t="s">
        <v>625</v>
      </c>
      <c r="J7" s="590" t="s">
        <v>546</v>
      </c>
      <c r="K7" s="590" t="s">
        <v>667</v>
      </c>
      <c r="L7" s="590" t="s">
        <v>134</v>
      </c>
      <c r="M7" s="590" t="s">
        <v>654</v>
      </c>
      <c r="N7" s="591" t="s">
        <v>655</v>
      </c>
    </row>
    <row r="8" spans="1:14" ht="13.5" thickBot="1">
      <c r="A8" s="593"/>
      <c r="B8" s="594" t="s">
        <v>627</v>
      </c>
      <c r="C8" s="595" t="s">
        <v>627</v>
      </c>
      <c r="D8" s="595" t="s">
        <v>627</v>
      </c>
      <c r="E8" s="595" t="s">
        <v>628</v>
      </c>
      <c r="F8" s="595" t="s">
        <v>653</v>
      </c>
      <c r="G8" s="596" t="s">
        <v>629</v>
      </c>
      <c r="H8" s="597"/>
      <c r="I8" s="594" t="s">
        <v>630</v>
      </c>
      <c r="J8" s="595" t="s">
        <v>552</v>
      </c>
      <c r="K8" s="595" t="s">
        <v>548</v>
      </c>
      <c r="L8" s="595"/>
      <c r="M8" s="595"/>
      <c r="N8" s="596" t="s">
        <v>631</v>
      </c>
    </row>
    <row r="9" spans="1:194" ht="12.75">
      <c r="A9" s="598" t="s">
        <v>657</v>
      </c>
      <c r="B9" s="804">
        <v>16365</v>
      </c>
      <c r="C9" s="601"/>
      <c r="D9" s="600"/>
      <c r="E9" s="599"/>
      <c r="F9" s="601"/>
      <c r="G9" s="602">
        <f aca="true" t="shared" si="0" ref="G9:G18">SUM(B9:F9)</f>
        <v>16365</v>
      </c>
      <c r="H9" s="603"/>
      <c r="I9" s="604"/>
      <c r="J9" s="601">
        <v>7740</v>
      </c>
      <c r="K9" s="605"/>
      <c r="L9" s="599"/>
      <c r="M9" s="599"/>
      <c r="N9" s="602">
        <f aca="true" t="shared" si="1" ref="N9:N15">SUM(I9:M9)</f>
        <v>7740</v>
      </c>
      <c r="O9" s="606"/>
      <c r="P9" s="606"/>
      <c r="Q9" s="606"/>
      <c r="R9" s="606"/>
      <c r="S9" s="606"/>
      <c r="T9" s="606"/>
      <c r="U9" s="606"/>
      <c r="V9" s="606"/>
      <c r="W9" s="606"/>
      <c r="X9" s="606"/>
      <c r="Y9" s="606"/>
      <c r="Z9" s="606"/>
      <c r="AA9" s="606"/>
      <c r="AB9" s="606"/>
      <c r="AC9" s="606"/>
      <c r="AD9" s="606"/>
      <c r="AE9" s="606"/>
      <c r="AF9" s="606"/>
      <c r="AG9" s="606"/>
      <c r="AH9" s="606"/>
      <c r="AI9" s="606"/>
      <c r="AJ9" s="606"/>
      <c r="AK9" s="606"/>
      <c r="AL9" s="606"/>
      <c r="AM9" s="606"/>
      <c r="AN9" s="606"/>
      <c r="AO9" s="606"/>
      <c r="AP9" s="606"/>
      <c r="AQ9" s="606"/>
      <c r="AR9" s="606"/>
      <c r="AS9" s="606"/>
      <c r="AT9" s="606"/>
      <c r="AU9" s="606"/>
      <c r="AV9" s="606"/>
      <c r="AW9" s="606"/>
      <c r="AX9" s="606"/>
      <c r="AY9" s="606"/>
      <c r="AZ9" s="606"/>
      <c r="BA9" s="606"/>
      <c r="BB9" s="606"/>
      <c r="BC9" s="606"/>
      <c r="BD9" s="606"/>
      <c r="BE9" s="606"/>
      <c r="BF9" s="606"/>
      <c r="BG9" s="606"/>
      <c r="BH9" s="606"/>
      <c r="BI9" s="606"/>
      <c r="BJ9" s="606"/>
      <c r="BK9" s="606"/>
      <c r="BL9" s="606"/>
      <c r="BM9" s="606"/>
      <c r="BN9" s="606"/>
      <c r="BO9" s="606"/>
      <c r="BP9" s="606"/>
      <c r="BQ9" s="606"/>
      <c r="BR9" s="606"/>
      <c r="BS9" s="606"/>
      <c r="BT9" s="606"/>
      <c r="BU9" s="606"/>
      <c r="BV9" s="606"/>
      <c r="BW9" s="606"/>
      <c r="BX9" s="606"/>
      <c r="BY9" s="606"/>
      <c r="BZ9" s="606"/>
      <c r="CA9" s="606"/>
      <c r="CB9" s="606"/>
      <c r="CC9" s="606"/>
      <c r="CD9" s="606"/>
      <c r="CE9" s="606"/>
      <c r="CF9" s="606"/>
      <c r="CG9" s="606"/>
      <c r="CH9" s="606"/>
      <c r="CI9" s="606"/>
      <c r="CJ9" s="606"/>
      <c r="CK9" s="606"/>
      <c r="CL9" s="606"/>
      <c r="CM9" s="606"/>
      <c r="CN9" s="606"/>
      <c r="CO9" s="606"/>
      <c r="CP9" s="606"/>
      <c r="CQ9" s="606"/>
      <c r="CR9" s="606"/>
      <c r="CS9" s="606"/>
      <c r="CT9" s="606"/>
      <c r="CU9" s="606"/>
      <c r="CV9" s="606"/>
      <c r="CW9" s="606"/>
      <c r="CX9" s="606"/>
      <c r="CY9" s="606"/>
      <c r="CZ9" s="606"/>
      <c r="DA9" s="606"/>
      <c r="DB9" s="606"/>
      <c r="DC9" s="606"/>
      <c r="DD9" s="606"/>
      <c r="DE9" s="606"/>
      <c r="DF9" s="606"/>
      <c r="DG9" s="606"/>
      <c r="DH9" s="606"/>
      <c r="DI9" s="606"/>
      <c r="DJ9" s="606"/>
      <c r="DK9" s="606"/>
      <c r="DL9" s="606"/>
      <c r="DM9" s="606"/>
      <c r="DN9" s="606"/>
      <c r="DO9" s="606"/>
      <c r="DP9" s="606"/>
      <c r="DQ9" s="606"/>
      <c r="DR9" s="606"/>
      <c r="DS9" s="606"/>
      <c r="DT9" s="606"/>
      <c r="DU9" s="606"/>
      <c r="DV9" s="606"/>
      <c r="DW9" s="606"/>
      <c r="DX9" s="606"/>
      <c r="DY9" s="606"/>
      <c r="DZ9" s="606"/>
      <c r="EA9" s="606"/>
      <c r="EB9" s="606"/>
      <c r="EC9" s="606"/>
      <c r="ED9" s="606"/>
      <c r="EE9" s="606"/>
      <c r="EF9" s="606"/>
      <c r="EG9" s="606"/>
      <c r="EH9" s="606"/>
      <c r="EI9" s="606"/>
      <c r="EJ9" s="606"/>
      <c r="EK9" s="606"/>
      <c r="EL9" s="606"/>
      <c r="EM9" s="606"/>
      <c r="EN9" s="606"/>
      <c r="EO9" s="606"/>
      <c r="EP9" s="606"/>
      <c r="EQ9" s="606"/>
      <c r="ER9" s="606"/>
      <c r="ES9" s="606"/>
      <c r="ET9" s="606"/>
      <c r="EU9" s="606"/>
      <c r="EV9" s="606"/>
      <c r="EW9" s="606"/>
      <c r="EX9" s="606"/>
      <c r="EY9" s="606"/>
      <c r="EZ9" s="606"/>
      <c r="FA9" s="606"/>
      <c r="FB9" s="606"/>
      <c r="FC9" s="606"/>
      <c r="FD9" s="606"/>
      <c r="FE9" s="606"/>
      <c r="FF9" s="606"/>
      <c r="FG9" s="606"/>
      <c r="FH9" s="606"/>
      <c r="FI9" s="606"/>
      <c r="FJ9" s="606"/>
      <c r="FK9" s="606"/>
      <c r="FL9" s="606"/>
      <c r="FM9" s="606"/>
      <c r="FN9" s="606"/>
      <c r="FO9" s="606"/>
      <c r="FP9" s="606"/>
      <c r="FQ9" s="606"/>
      <c r="FR9" s="606"/>
      <c r="FS9" s="606"/>
      <c r="FT9" s="606"/>
      <c r="FU9" s="606"/>
      <c r="FV9" s="606"/>
      <c r="FW9" s="606"/>
      <c r="FX9" s="606"/>
      <c r="FY9" s="606"/>
      <c r="FZ9" s="606"/>
      <c r="GA9" s="606"/>
      <c r="GB9" s="606"/>
      <c r="GC9" s="606"/>
      <c r="GD9" s="606"/>
      <c r="GE9" s="606"/>
      <c r="GF9" s="606"/>
      <c r="GG9" s="606"/>
      <c r="GH9" s="606"/>
      <c r="GI9" s="606"/>
      <c r="GJ9" s="606"/>
      <c r="GK9" s="606"/>
      <c r="GL9" s="606"/>
    </row>
    <row r="10" spans="1:14" ht="12.75">
      <c r="A10" s="607" t="s">
        <v>658</v>
      </c>
      <c r="B10" s="613"/>
      <c r="C10" s="616"/>
      <c r="D10" s="609"/>
      <c r="E10" s="609"/>
      <c r="F10" s="609"/>
      <c r="G10" s="610">
        <f t="shared" si="0"/>
        <v>0</v>
      </c>
      <c r="H10" s="611"/>
      <c r="I10" s="613">
        <v>18374</v>
      </c>
      <c r="J10" s="616"/>
      <c r="K10" s="609"/>
      <c r="L10" s="609"/>
      <c r="M10" s="609"/>
      <c r="N10" s="610">
        <f t="shared" si="1"/>
        <v>18374</v>
      </c>
    </row>
    <row r="11" spans="1:14" ht="12.75">
      <c r="A11" s="612" t="s">
        <v>659</v>
      </c>
      <c r="B11" s="613"/>
      <c r="C11" s="616"/>
      <c r="D11" s="609"/>
      <c r="E11" s="609"/>
      <c r="F11" s="609"/>
      <c r="G11" s="610">
        <f t="shared" si="0"/>
        <v>0</v>
      </c>
      <c r="H11" s="611"/>
      <c r="I11" s="613">
        <v>1143</v>
      </c>
      <c r="J11" s="616"/>
      <c r="K11" s="609"/>
      <c r="L11" s="609"/>
      <c r="M11" s="609"/>
      <c r="N11" s="610">
        <f t="shared" si="1"/>
        <v>1143</v>
      </c>
    </row>
    <row r="12" spans="1:14" ht="12.75">
      <c r="A12" s="612" t="s">
        <v>660</v>
      </c>
      <c r="B12" s="626">
        <v>48384</v>
      </c>
      <c r="C12" s="702">
        <v>176421</v>
      </c>
      <c r="D12" s="616"/>
      <c r="E12" s="615"/>
      <c r="F12" s="615"/>
      <c r="G12" s="610">
        <f t="shared" si="0"/>
        <v>224805</v>
      </c>
      <c r="H12" s="677" t="e">
        <f>SUM(#REF!)</f>
        <v>#REF!</v>
      </c>
      <c r="I12" s="626">
        <v>66005</v>
      </c>
      <c r="J12" s="702">
        <v>167328</v>
      </c>
      <c r="K12" s="616"/>
      <c r="L12" s="615"/>
      <c r="M12" s="615"/>
      <c r="N12" s="610">
        <f t="shared" si="1"/>
        <v>233333</v>
      </c>
    </row>
    <row r="13" spans="1:14" ht="12.75">
      <c r="A13" s="617" t="s">
        <v>689</v>
      </c>
      <c r="B13" s="635"/>
      <c r="C13" s="627"/>
      <c r="D13" s="616"/>
      <c r="E13" s="619"/>
      <c r="F13" s="620"/>
      <c r="G13" s="621">
        <f t="shared" si="0"/>
        <v>0</v>
      </c>
      <c r="H13" s="611"/>
      <c r="I13" s="613">
        <v>1045</v>
      </c>
      <c r="J13" s="616"/>
      <c r="K13" s="619"/>
      <c r="L13" s="619"/>
      <c r="M13" s="622"/>
      <c r="N13" s="621">
        <f t="shared" si="1"/>
        <v>1045</v>
      </c>
    </row>
    <row r="14" spans="1:14" ht="12.75">
      <c r="A14" s="607" t="s">
        <v>632</v>
      </c>
      <c r="B14" s="613"/>
      <c r="C14" s="616"/>
      <c r="D14" s="609"/>
      <c r="E14" s="609"/>
      <c r="F14" s="623"/>
      <c r="G14" s="610">
        <f t="shared" si="0"/>
        <v>0</v>
      </c>
      <c r="H14" s="611"/>
      <c r="I14" s="613">
        <v>18918</v>
      </c>
      <c r="J14" s="616">
        <v>4191</v>
      </c>
      <c r="K14" s="609"/>
      <c r="L14" s="609"/>
      <c r="M14" s="609"/>
      <c r="N14" s="610">
        <f t="shared" si="1"/>
        <v>23109</v>
      </c>
    </row>
    <row r="15" spans="1:14" ht="12.75">
      <c r="A15" s="607" t="s">
        <v>633</v>
      </c>
      <c r="B15" s="613">
        <v>8840</v>
      </c>
      <c r="C15" s="616"/>
      <c r="D15" s="609"/>
      <c r="E15" s="609"/>
      <c r="F15" s="609"/>
      <c r="G15" s="610">
        <f t="shared" si="0"/>
        <v>8840</v>
      </c>
      <c r="H15" s="611"/>
      <c r="I15" s="613">
        <v>2951</v>
      </c>
      <c r="J15" s="616"/>
      <c r="K15" s="616"/>
      <c r="L15" s="609"/>
      <c r="M15" s="609"/>
      <c r="N15" s="610">
        <f t="shared" si="1"/>
        <v>2951</v>
      </c>
    </row>
    <row r="16" spans="1:14" ht="12.75">
      <c r="A16" s="607" t="s">
        <v>634</v>
      </c>
      <c r="B16" s="608">
        <v>14997</v>
      </c>
      <c r="C16" s="609"/>
      <c r="D16" s="609"/>
      <c r="E16" s="609"/>
      <c r="F16" s="609"/>
      <c r="G16" s="610">
        <f t="shared" si="0"/>
        <v>14997</v>
      </c>
      <c r="H16" s="611"/>
      <c r="I16" s="613">
        <v>9194</v>
      </c>
      <c r="J16" s="616"/>
      <c r="K16" s="609"/>
      <c r="L16" s="609"/>
      <c r="M16" s="609"/>
      <c r="N16" s="610">
        <f aca="true" t="shared" si="2" ref="N16:N46">SUM(I16:M16)</f>
        <v>9194</v>
      </c>
    </row>
    <row r="17" spans="1:14" ht="12.75">
      <c r="A17" s="607" t="s">
        <v>635</v>
      </c>
      <c r="B17" s="618"/>
      <c r="C17" s="619"/>
      <c r="D17" s="619"/>
      <c r="E17" s="619"/>
      <c r="F17" s="619"/>
      <c r="G17" s="621">
        <f t="shared" si="0"/>
        <v>0</v>
      </c>
      <c r="H17" s="624"/>
      <c r="I17" s="613">
        <v>14754</v>
      </c>
      <c r="J17" s="627"/>
      <c r="K17" s="619"/>
      <c r="L17" s="619"/>
      <c r="M17" s="619"/>
      <c r="N17" s="621">
        <f t="shared" si="2"/>
        <v>14754</v>
      </c>
    </row>
    <row r="18" spans="1:14" ht="12.75">
      <c r="A18" s="625" t="s">
        <v>636</v>
      </c>
      <c r="B18" s="618"/>
      <c r="C18" s="619"/>
      <c r="D18" s="619"/>
      <c r="E18" s="619"/>
      <c r="F18" s="619"/>
      <c r="G18" s="621">
        <f t="shared" si="0"/>
        <v>0</v>
      </c>
      <c r="H18" s="624"/>
      <c r="I18" s="613">
        <v>300</v>
      </c>
      <c r="J18" s="627"/>
      <c r="K18" s="619"/>
      <c r="L18" s="619"/>
      <c r="M18" s="619"/>
      <c r="N18" s="621">
        <f t="shared" si="2"/>
        <v>300</v>
      </c>
    </row>
    <row r="19" spans="1:14" ht="12.75">
      <c r="A19" s="628" t="s">
        <v>637</v>
      </c>
      <c r="B19" s="614">
        <f>SUM(B20:B22)</f>
        <v>0</v>
      </c>
      <c r="C19" s="615">
        <f>SUM(C20:C22)</f>
        <v>0</v>
      </c>
      <c r="D19" s="615">
        <f>SUM(D20:D22)</f>
        <v>331983</v>
      </c>
      <c r="E19" s="629"/>
      <c r="F19" s="615"/>
      <c r="G19" s="621">
        <f>SUM(G20:G22)</f>
        <v>331983</v>
      </c>
      <c r="H19" s="624"/>
      <c r="I19" s="635"/>
      <c r="J19" s="627"/>
      <c r="K19" s="619">
        <f>SUM(K20:K22)</f>
        <v>0</v>
      </c>
      <c r="L19" s="619"/>
      <c r="M19" s="619"/>
      <c r="N19" s="621">
        <f t="shared" si="2"/>
        <v>0</v>
      </c>
    </row>
    <row r="20" spans="1:14" ht="12.75">
      <c r="A20" s="630" t="s">
        <v>662</v>
      </c>
      <c r="B20" s="613"/>
      <c r="C20" s="627"/>
      <c r="D20" s="627">
        <v>299476</v>
      </c>
      <c r="E20" s="627"/>
      <c r="F20" s="619"/>
      <c r="G20" s="631">
        <f aca="true" t="shared" si="3" ref="G20:G26">SUM(B20:F20)</f>
        <v>299476</v>
      </c>
      <c r="H20" s="624"/>
      <c r="I20" s="635"/>
      <c r="J20" s="627"/>
      <c r="K20" s="619"/>
      <c r="L20" s="619"/>
      <c r="M20" s="619"/>
      <c r="N20" s="631">
        <f t="shared" si="2"/>
        <v>0</v>
      </c>
    </row>
    <row r="21" spans="1:14" ht="12.75">
      <c r="A21" s="630" t="s">
        <v>638</v>
      </c>
      <c r="B21" s="613"/>
      <c r="C21" s="627"/>
      <c r="D21" s="627">
        <v>25507</v>
      </c>
      <c r="E21" s="627"/>
      <c r="F21" s="619"/>
      <c r="G21" s="631">
        <f t="shared" si="3"/>
        <v>25507</v>
      </c>
      <c r="H21" s="624"/>
      <c r="I21" s="635"/>
      <c r="J21" s="627"/>
      <c r="K21" s="619"/>
      <c r="L21" s="619"/>
      <c r="M21" s="619"/>
      <c r="N21" s="631">
        <f t="shared" si="2"/>
        <v>0</v>
      </c>
    </row>
    <row r="22" spans="1:14" ht="12.75">
      <c r="A22" s="630" t="s">
        <v>661</v>
      </c>
      <c r="B22" s="613"/>
      <c r="C22" s="627"/>
      <c r="D22" s="627">
        <v>7000</v>
      </c>
      <c r="E22" s="627"/>
      <c r="F22" s="619"/>
      <c r="G22" s="631">
        <f t="shared" si="3"/>
        <v>7000</v>
      </c>
      <c r="H22" s="624"/>
      <c r="I22" s="635"/>
      <c r="J22" s="627"/>
      <c r="K22" s="619"/>
      <c r="L22" s="619"/>
      <c r="M22" s="619"/>
      <c r="N22" s="631">
        <f t="shared" si="2"/>
        <v>0</v>
      </c>
    </row>
    <row r="23" spans="1:14" ht="12.75">
      <c r="A23" s="632" t="s">
        <v>690</v>
      </c>
      <c r="B23" s="635"/>
      <c r="C23" s="627"/>
      <c r="D23" s="627"/>
      <c r="E23" s="627"/>
      <c r="F23" s="619"/>
      <c r="G23" s="631">
        <f t="shared" si="3"/>
        <v>0</v>
      </c>
      <c r="H23" s="624"/>
      <c r="I23" s="613"/>
      <c r="J23" s="702">
        <v>572</v>
      </c>
      <c r="K23" s="627"/>
      <c r="L23" s="627"/>
      <c r="M23" s="619"/>
      <c r="N23" s="631">
        <f t="shared" si="2"/>
        <v>572</v>
      </c>
    </row>
    <row r="24" spans="1:14" ht="12.75">
      <c r="A24" s="607" t="s">
        <v>703</v>
      </c>
      <c r="B24" s="635"/>
      <c r="C24" s="627"/>
      <c r="D24" s="627"/>
      <c r="E24" s="619"/>
      <c r="F24" s="619"/>
      <c r="G24" s="621">
        <f t="shared" si="3"/>
        <v>0</v>
      </c>
      <c r="H24" s="624"/>
      <c r="I24" s="613">
        <v>835</v>
      </c>
      <c r="J24" s="627"/>
      <c r="K24" s="627"/>
      <c r="L24" s="627"/>
      <c r="M24" s="619"/>
      <c r="N24" s="621">
        <f t="shared" si="2"/>
        <v>835</v>
      </c>
    </row>
    <row r="25" spans="1:14" ht="12.75">
      <c r="A25" s="607" t="s">
        <v>639</v>
      </c>
      <c r="B25" s="635"/>
      <c r="C25" s="627"/>
      <c r="D25" s="627"/>
      <c r="E25" s="619"/>
      <c r="F25" s="619"/>
      <c r="G25" s="621">
        <f t="shared" si="3"/>
        <v>0</v>
      </c>
      <c r="H25" s="624"/>
      <c r="I25" s="613">
        <v>32157</v>
      </c>
      <c r="J25" s="627">
        <v>5080</v>
      </c>
      <c r="K25" s="627"/>
      <c r="L25" s="627"/>
      <c r="M25" s="619"/>
      <c r="N25" s="621">
        <f t="shared" si="2"/>
        <v>37237</v>
      </c>
    </row>
    <row r="26" spans="1:14" ht="13.5" customHeight="1">
      <c r="A26" s="637" t="s">
        <v>640</v>
      </c>
      <c r="B26" s="703">
        <v>28698</v>
      </c>
      <c r="C26" s="639">
        <v>1469</v>
      </c>
      <c r="D26" s="675"/>
      <c r="E26" s="674"/>
      <c r="F26" s="803">
        <v>228784</v>
      </c>
      <c r="G26" s="643">
        <f t="shared" si="3"/>
        <v>258951</v>
      </c>
      <c r="H26" s="624"/>
      <c r="I26" s="703">
        <v>67673</v>
      </c>
      <c r="J26" s="639">
        <v>8625</v>
      </c>
      <c r="K26" s="639"/>
      <c r="L26" s="675"/>
      <c r="M26" s="675"/>
      <c r="N26" s="643">
        <f t="shared" si="2"/>
        <v>76298</v>
      </c>
    </row>
    <row r="27" spans="1:14" ht="12.75">
      <c r="A27" s="628" t="s">
        <v>663</v>
      </c>
      <c r="B27" s="614">
        <f>SUM(B28:B29)</f>
        <v>1201250</v>
      </c>
      <c r="C27" s="615">
        <f>SUM(C28:C29)</f>
        <v>258707</v>
      </c>
      <c r="D27" s="615">
        <f>SUM(D28:D29)</f>
        <v>0</v>
      </c>
      <c r="E27" s="615"/>
      <c r="F27" s="615"/>
      <c r="G27" s="621">
        <f>SUM(G28:G29)</f>
        <v>1459957</v>
      </c>
      <c r="H27" s="676"/>
      <c r="I27" s="635">
        <f>SUM(I28:I29)</f>
        <v>11126</v>
      </c>
      <c r="J27" s="635">
        <f>SUM(J28:J29)</f>
        <v>0</v>
      </c>
      <c r="K27" s="635">
        <f>SUM(K28:K29)</f>
        <v>0</v>
      </c>
      <c r="L27" s="635">
        <f>SUM(L28:L29)</f>
        <v>0</v>
      </c>
      <c r="M27" s="635">
        <f>SUM(M28:M29)</f>
        <v>0</v>
      </c>
      <c r="N27" s="621">
        <f t="shared" si="2"/>
        <v>11126</v>
      </c>
    </row>
    <row r="28" spans="1:14" ht="12.75">
      <c r="A28" s="630" t="s">
        <v>664</v>
      </c>
      <c r="B28" s="626">
        <v>840442</v>
      </c>
      <c r="C28" s="702">
        <v>258707</v>
      </c>
      <c r="D28" s="627"/>
      <c r="E28" s="627"/>
      <c r="F28" s="627"/>
      <c r="G28" s="631">
        <f aca="true" t="shared" si="4" ref="G28:G46">SUM(B28:F28)</f>
        <v>1099149</v>
      </c>
      <c r="H28" s="624"/>
      <c r="I28" s="613">
        <v>11126</v>
      </c>
      <c r="J28" s="627"/>
      <c r="K28" s="627"/>
      <c r="L28" s="627"/>
      <c r="M28" s="627"/>
      <c r="N28" s="636">
        <f t="shared" si="2"/>
        <v>11126</v>
      </c>
    </row>
    <row r="29" spans="1:14" ht="12.75">
      <c r="A29" s="630" t="s">
        <v>665</v>
      </c>
      <c r="B29" s="613">
        <v>360808</v>
      </c>
      <c r="C29" s="627"/>
      <c r="D29" s="616"/>
      <c r="E29" s="627"/>
      <c r="F29" s="627"/>
      <c r="G29" s="631">
        <f t="shared" si="4"/>
        <v>360808</v>
      </c>
      <c r="H29" s="624"/>
      <c r="I29" s="635"/>
      <c r="J29" s="627"/>
      <c r="K29" s="627"/>
      <c r="L29" s="627"/>
      <c r="M29" s="627"/>
      <c r="N29" s="636">
        <f t="shared" si="2"/>
        <v>0</v>
      </c>
    </row>
    <row r="30" spans="1:14" ht="12.75">
      <c r="A30" s="607" t="s">
        <v>641</v>
      </c>
      <c r="B30" s="613"/>
      <c r="C30" s="616"/>
      <c r="D30" s="616"/>
      <c r="E30" s="702">
        <v>83746</v>
      </c>
      <c r="F30" s="616"/>
      <c r="G30" s="610">
        <f t="shared" si="4"/>
        <v>83746</v>
      </c>
      <c r="H30" s="611"/>
      <c r="I30" s="626">
        <v>6231</v>
      </c>
      <c r="J30" s="616"/>
      <c r="K30" s="616"/>
      <c r="L30" s="702">
        <v>355421</v>
      </c>
      <c r="M30" s="702">
        <v>86587</v>
      </c>
      <c r="N30" s="621">
        <f t="shared" si="2"/>
        <v>448239</v>
      </c>
    </row>
    <row r="31" spans="1:14" ht="12.75">
      <c r="A31" s="607" t="s">
        <v>666</v>
      </c>
      <c r="B31" s="635"/>
      <c r="C31" s="627"/>
      <c r="D31" s="627"/>
      <c r="E31" s="627"/>
      <c r="F31" s="627"/>
      <c r="G31" s="621">
        <f t="shared" si="4"/>
        <v>0</v>
      </c>
      <c r="H31" s="624"/>
      <c r="I31" s="613"/>
      <c r="J31" s="616"/>
      <c r="K31" s="702">
        <v>1296603</v>
      </c>
      <c r="L31" s="616"/>
      <c r="M31" s="616"/>
      <c r="N31" s="621">
        <f t="shared" si="2"/>
        <v>1296603</v>
      </c>
    </row>
    <row r="32" spans="1:14" ht="12.75">
      <c r="A32" s="607" t="s">
        <v>642</v>
      </c>
      <c r="B32" s="613">
        <v>554</v>
      </c>
      <c r="C32" s="616"/>
      <c r="D32" s="616"/>
      <c r="E32" s="616"/>
      <c r="F32" s="616"/>
      <c r="G32" s="621">
        <f t="shared" si="4"/>
        <v>554</v>
      </c>
      <c r="H32" s="624"/>
      <c r="I32" s="613">
        <v>1094</v>
      </c>
      <c r="J32" s="616"/>
      <c r="K32" s="616"/>
      <c r="L32" s="616"/>
      <c r="M32" s="616"/>
      <c r="N32" s="621">
        <f t="shared" si="2"/>
        <v>1094</v>
      </c>
    </row>
    <row r="33" spans="1:14" ht="12.75">
      <c r="A33" s="637" t="s">
        <v>643</v>
      </c>
      <c r="B33" s="638"/>
      <c r="C33" s="639"/>
      <c r="D33" s="639"/>
      <c r="E33" s="639"/>
      <c r="F33" s="639"/>
      <c r="G33" s="621">
        <f t="shared" si="4"/>
        <v>0</v>
      </c>
      <c r="H33" s="624"/>
      <c r="I33" s="638">
        <v>381</v>
      </c>
      <c r="J33" s="639"/>
      <c r="K33" s="639"/>
      <c r="L33" s="639"/>
      <c r="M33" s="639"/>
      <c r="N33" s="621">
        <f t="shared" si="2"/>
        <v>381</v>
      </c>
    </row>
    <row r="34" spans="1:14" ht="12.75">
      <c r="A34" s="637" t="s">
        <v>668</v>
      </c>
      <c r="B34" s="638"/>
      <c r="C34" s="639"/>
      <c r="D34" s="639"/>
      <c r="E34" s="639"/>
      <c r="F34" s="639"/>
      <c r="G34" s="621">
        <f t="shared" si="4"/>
        <v>0</v>
      </c>
      <c r="H34" s="624"/>
      <c r="I34" s="638">
        <v>119616</v>
      </c>
      <c r="J34" s="639"/>
      <c r="K34" s="639"/>
      <c r="L34" s="639"/>
      <c r="M34" s="639"/>
      <c r="N34" s="610">
        <f t="shared" si="2"/>
        <v>119616</v>
      </c>
    </row>
    <row r="35" spans="1:14" ht="12.75">
      <c r="A35" s="637" t="s">
        <v>669</v>
      </c>
      <c r="B35" s="638"/>
      <c r="C35" s="639"/>
      <c r="D35" s="639"/>
      <c r="E35" s="639"/>
      <c r="F35" s="639"/>
      <c r="G35" s="621">
        <f t="shared" si="4"/>
        <v>0</v>
      </c>
      <c r="H35" s="624"/>
      <c r="I35" s="703">
        <v>2713</v>
      </c>
      <c r="J35" s="639"/>
      <c r="K35" s="639"/>
      <c r="L35" s="639"/>
      <c r="M35" s="639"/>
      <c r="N35" s="610">
        <f t="shared" si="2"/>
        <v>2713</v>
      </c>
    </row>
    <row r="36" spans="1:14" ht="12.75">
      <c r="A36" s="637" t="s">
        <v>670</v>
      </c>
      <c r="B36" s="638">
        <v>837</v>
      </c>
      <c r="C36" s="639"/>
      <c r="D36" s="639"/>
      <c r="E36" s="639"/>
      <c r="F36" s="639"/>
      <c r="G36" s="621">
        <f t="shared" si="4"/>
        <v>837</v>
      </c>
      <c r="H36" s="624"/>
      <c r="I36" s="703">
        <v>13262</v>
      </c>
      <c r="J36" s="639"/>
      <c r="K36" s="639"/>
      <c r="L36" s="639"/>
      <c r="M36" s="639"/>
      <c r="N36" s="610">
        <f t="shared" si="2"/>
        <v>13262</v>
      </c>
    </row>
    <row r="37" spans="1:14" ht="12.75">
      <c r="A37" s="637" t="s">
        <v>671</v>
      </c>
      <c r="B37" s="640"/>
      <c r="C37" s="641"/>
      <c r="D37" s="641"/>
      <c r="E37" s="641"/>
      <c r="F37" s="641"/>
      <c r="G37" s="621">
        <f t="shared" si="4"/>
        <v>0</v>
      </c>
      <c r="H37" s="624"/>
      <c r="I37" s="638">
        <v>3500</v>
      </c>
      <c r="J37" s="639"/>
      <c r="K37" s="639"/>
      <c r="L37" s="639"/>
      <c r="M37" s="639"/>
      <c r="N37" s="610">
        <f t="shared" si="2"/>
        <v>3500</v>
      </c>
    </row>
    <row r="38" spans="1:14" ht="12.75">
      <c r="A38" s="637" t="s">
        <v>644</v>
      </c>
      <c r="B38" s="638">
        <v>267</v>
      </c>
      <c r="C38" s="641"/>
      <c r="D38" s="641"/>
      <c r="E38" s="641"/>
      <c r="F38" s="641"/>
      <c r="G38" s="621">
        <f t="shared" si="4"/>
        <v>267</v>
      </c>
      <c r="H38" s="624"/>
      <c r="I38" s="638">
        <v>5000</v>
      </c>
      <c r="J38" s="639"/>
      <c r="K38" s="639"/>
      <c r="L38" s="639"/>
      <c r="M38" s="639"/>
      <c r="N38" s="610">
        <f t="shared" si="2"/>
        <v>5000</v>
      </c>
    </row>
    <row r="39" spans="1:14" ht="12.75">
      <c r="A39" s="637" t="s">
        <v>645</v>
      </c>
      <c r="B39" s="638"/>
      <c r="C39" s="641"/>
      <c r="D39" s="641"/>
      <c r="E39" s="641"/>
      <c r="F39" s="641"/>
      <c r="G39" s="621">
        <f t="shared" si="4"/>
        <v>0</v>
      </c>
      <c r="H39" s="624"/>
      <c r="I39" s="638">
        <v>3000</v>
      </c>
      <c r="J39" s="639"/>
      <c r="K39" s="639"/>
      <c r="L39" s="639"/>
      <c r="M39" s="639"/>
      <c r="N39" s="610">
        <f t="shared" si="2"/>
        <v>3000</v>
      </c>
    </row>
    <row r="40" spans="1:14" ht="12.75">
      <c r="A40" s="637" t="s">
        <v>646</v>
      </c>
      <c r="B40" s="638">
        <v>4047</v>
      </c>
      <c r="C40" s="641"/>
      <c r="D40" s="641"/>
      <c r="E40" s="641"/>
      <c r="F40" s="641"/>
      <c r="G40" s="621">
        <f t="shared" si="4"/>
        <v>4047</v>
      </c>
      <c r="H40" s="624"/>
      <c r="I40" s="638">
        <v>2000</v>
      </c>
      <c r="J40" s="639"/>
      <c r="K40" s="639"/>
      <c r="L40" s="639"/>
      <c r="M40" s="639"/>
      <c r="N40" s="610">
        <f t="shared" si="2"/>
        <v>2000</v>
      </c>
    </row>
    <row r="41" spans="1:14" ht="12.75">
      <c r="A41" s="743" t="s">
        <v>647</v>
      </c>
      <c r="B41" s="638"/>
      <c r="C41" s="641"/>
      <c r="D41" s="641"/>
      <c r="E41" s="641"/>
      <c r="F41" s="641"/>
      <c r="G41" s="621">
        <f t="shared" si="4"/>
        <v>0</v>
      </c>
      <c r="H41" s="624"/>
      <c r="I41" s="703">
        <v>32108</v>
      </c>
      <c r="J41" s="639"/>
      <c r="K41" s="718"/>
      <c r="L41" s="639"/>
      <c r="M41" s="639"/>
      <c r="N41" s="610">
        <f t="shared" si="2"/>
        <v>32108</v>
      </c>
    </row>
    <row r="42" spans="1:14" ht="12.75">
      <c r="A42" s="642" t="s">
        <v>648</v>
      </c>
      <c r="B42" s="703">
        <v>7065</v>
      </c>
      <c r="C42" s="802">
        <v>25258</v>
      </c>
      <c r="D42" s="639"/>
      <c r="E42" s="641"/>
      <c r="F42" s="641"/>
      <c r="G42" s="621">
        <f t="shared" si="4"/>
        <v>32323</v>
      </c>
      <c r="H42" s="624"/>
      <c r="I42" s="703">
        <v>17893</v>
      </c>
      <c r="J42" s="802">
        <v>30833</v>
      </c>
      <c r="K42" s="639"/>
      <c r="L42" s="639"/>
      <c r="M42" s="639"/>
      <c r="N42" s="610">
        <f t="shared" si="2"/>
        <v>48726</v>
      </c>
    </row>
    <row r="43" spans="1:14" ht="12.75">
      <c r="A43" s="743" t="s">
        <v>693</v>
      </c>
      <c r="B43" s="638">
        <v>54134</v>
      </c>
      <c r="C43" s="744"/>
      <c r="D43" s="639"/>
      <c r="E43" s="641"/>
      <c r="F43" s="641"/>
      <c r="G43" s="621">
        <f t="shared" si="4"/>
        <v>54134</v>
      </c>
      <c r="H43" s="624"/>
      <c r="I43" s="638">
        <v>54083</v>
      </c>
      <c r="J43" s="639"/>
      <c r="K43" s="639"/>
      <c r="L43" s="639"/>
      <c r="M43" s="639"/>
      <c r="N43" s="610">
        <f t="shared" si="2"/>
        <v>54083</v>
      </c>
    </row>
    <row r="44" spans="1:14" ht="12.75">
      <c r="A44" s="642" t="s">
        <v>694</v>
      </c>
      <c r="B44" s="638">
        <v>53329</v>
      </c>
      <c r="C44" s="744">
        <v>6383</v>
      </c>
      <c r="D44" s="639"/>
      <c r="E44" s="641"/>
      <c r="F44" s="641"/>
      <c r="G44" s="621">
        <f t="shared" si="4"/>
        <v>59712</v>
      </c>
      <c r="H44" s="624"/>
      <c r="I44" s="638">
        <v>53329</v>
      </c>
      <c r="J44" s="639">
        <v>6383</v>
      </c>
      <c r="K44" s="639"/>
      <c r="L44" s="639"/>
      <c r="M44" s="639"/>
      <c r="N44" s="610">
        <f t="shared" si="2"/>
        <v>59712</v>
      </c>
    </row>
    <row r="45" spans="1:14" ht="12.75">
      <c r="A45" s="743" t="s">
        <v>695</v>
      </c>
      <c r="B45" s="638">
        <v>18476</v>
      </c>
      <c r="C45" s="744"/>
      <c r="D45" s="639"/>
      <c r="E45" s="641"/>
      <c r="F45" s="641"/>
      <c r="G45" s="621">
        <f t="shared" si="4"/>
        <v>18476</v>
      </c>
      <c r="H45" s="624"/>
      <c r="I45" s="638">
        <v>18476</v>
      </c>
      <c r="J45" s="639"/>
      <c r="K45" s="639"/>
      <c r="L45" s="639"/>
      <c r="M45" s="639"/>
      <c r="N45" s="610">
        <f t="shared" si="2"/>
        <v>18476</v>
      </c>
    </row>
    <row r="46" spans="1:14" ht="13.5" thickBot="1">
      <c r="A46" s="637" t="s">
        <v>649</v>
      </c>
      <c r="B46" s="638">
        <v>67445</v>
      </c>
      <c r="C46" s="639"/>
      <c r="D46" s="639"/>
      <c r="E46" s="641"/>
      <c r="F46" s="641"/>
      <c r="G46" s="643">
        <f t="shared" si="4"/>
        <v>67445</v>
      </c>
      <c r="H46" s="624"/>
      <c r="I46" s="638">
        <v>85839</v>
      </c>
      <c r="J46" s="639">
        <v>5076</v>
      </c>
      <c r="K46" s="639"/>
      <c r="L46" s="639"/>
      <c r="M46" s="639"/>
      <c r="N46" s="644">
        <f t="shared" si="2"/>
        <v>90915</v>
      </c>
    </row>
    <row r="47" spans="1:14" ht="12.75">
      <c r="A47" s="645" t="s">
        <v>52</v>
      </c>
      <c r="B47" s="646">
        <f>SUM(B9:B12,B13:B19,B24:B27,B30:B46,B23)</f>
        <v>1524688</v>
      </c>
      <c r="C47" s="646">
        <f>SUM(C9:C12,C13:C19,C24:C27,C30:C46,C23)</f>
        <v>468238</v>
      </c>
      <c r="D47" s="646">
        <f>SUM(D9:D12,D13:D19,D24:D27,D30:D46,D23)</f>
        <v>331983</v>
      </c>
      <c r="E47" s="646">
        <f>SUM(E9:E12,E13:E19,E24:E27,E30:E46,E23)</f>
        <v>83746</v>
      </c>
      <c r="F47" s="646">
        <f>SUM(F9:F12,F13:F19,F24:F27,F30:F46,F23)</f>
        <v>228784</v>
      </c>
      <c r="G47" s="646">
        <f>SUM(G9:G12,G13:G19,G24:G27,G30:G36,G37:G46,G23)</f>
        <v>2637439</v>
      </c>
      <c r="H47" s="646" t="e">
        <f>SUM(H9:H12,H14:H19,H24:H27,H30:H36,H37:H46)</f>
        <v>#REF!</v>
      </c>
      <c r="I47" s="646">
        <f aca="true" t="shared" si="5" ref="I47:N47">SUM(I9:I12,I13:I19,I24:I27,I30:I46,I23)</f>
        <v>663000</v>
      </c>
      <c r="J47" s="646">
        <f t="shared" si="5"/>
        <v>235828</v>
      </c>
      <c r="K47" s="646">
        <f t="shared" si="5"/>
        <v>1296603</v>
      </c>
      <c r="L47" s="646">
        <f t="shared" si="5"/>
        <v>355421</v>
      </c>
      <c r="M47" s="646">
        <f t="shared" si="5"/>
        <v>86587</v>
      </c>
      <c r="N47" s="647">
        <f t="shared" si="5"/>
        <v>2637439</v>
      </c>
    </row>
    <row r="48" spans="1:14" ht="12.75">
      <c r="A48" s="648" t="s">
        <v>650</v>
      </c>
      <c r="B48" s="608"/>
      <c r="C48" s="609"/>
      <c r="D48" s="609"/>
      <c r="E48" s="609"/>
      <c r="F48" s="609"/>
      <c r="G48" s="610"/>
      <c r="H48" s="649"/>
      <c r="I48" s="614"/>
      <c r="J48" s="616"/>
      <c r="K48" s="702">
        <v>1296603</v>
      </c>
      <c r="L48" s="609"/>
      <c r="M48" s="609"/>
      <c r="N48" s="650">
        <f>SUM(I48:M48)</f>
        <v>1296603</v>
      </c>
    </row>
    <row r="49" spans="1:14" ht="13.5" thickBot="1">
      <c r="A49" s="651" t="s">
        <v>68</v>
      </c>
      <c r="B49" s="652">
        <f aca="true" t="shared" si="6" ref="B49:N49">B47-B48</f>
        <v>1524688</v>
      </c>
      <c r="C49" s="653">
        <f t="shared" si="6"/>
        <v>468238</v>
      </c>
      <c r="D49" s="653">
        <f t="shared" si="6"/>
        <v>331983</v>
      </c>
      <c r="E49" s="653">
        <f t="shared" si="6"/>
        <v>83746</v>
      </c>
      <c r="F49" s="653">
        <f t="shared" si="6"/>
        <v>228784</v>
      </c>
      <c r="G49" s="653">
        <f t="shared" si="6"/>
        <v>2637439</v>
      </c>
      <c r="H49" s="654" t="e">
        <f t="shared" si="6"/>
        <v>#REF!</v>
      </c>
      <c r="I49" s="652">
        <f t="shared" si="6"/>
        <v>663000</v>
      </c>
      <c r="J49" s="653">
        <f t="shared" si="6"/>
        <v>235828</v>
      </c>
      <c r="K49" s="653">
        <f t="shared" si="6"/>
        <v>0</v>
      </c>
      <c r="L49" s="653">
        <f t="shared" si="6"/>
        <v>355421</v>
      </c>
      <c r="M49" s="653">
        <f t="shared" si="6"/>
        <v>86587</v>
      </c>
      <c r="N49" s="655">
        <f t="shared" si="6"/>
        <v>1340836</v>
      </c>
    </row>
    <row r="50" spans="1:14" ht="12.75">
      <c r="A50" s="656"/>
      <c r="B50" s="657"/>
      <c r="C50" s="657"/>
      <c r="D50" s="657"/>
      <c r="E50" s="657"/>
      <c r="F50" s="657"/>
      <c r="G50" s="634"/>
      <c r="H50" s="634"/>
      <c r="I50" s="658"/>
      <c r="J50" s="657"/>
      <c r="K50" s="659"/>
      <c r="L50" s="658"/>
      <c r="M50" s="658"/>
      <c r="N50" s="633"/>
    </row>
    <row r="51" spans="1:14" ht="12.75">
      <c r="A51" s="656"/>
      <c r="B51" s="657"/>
      <c r="C51" s="657"/>
      <c r="D51" s="657"/>
      <c r="E51" s="657"/>
      <c r="F51" s="657"/>
      <c r="G51" s="634"/>
      <c r="H51" s="634"/>
      <c r="I51" s="657"/>
      <c r="J51" s="657"/>
      <c r="K51" s="659"/>
      <c r="L51" s="658"/>
      <c r="M51" s="658"/>
      <c r="N51" s="633"/>
    </row>
    <row r="52" spans="1:14" ht="12.75">
      <c r="A52" s="656"/>
      <c r="B52" s="657"/>
      <c r="C52" s="657"/>
      <c r="D52" s="657"/>
      <c r="E52" s="657"/>
      <c r="F52" s="657"/>
      <c r="G52" s="634"/>
      <c r="H52" s="634"/>
      <c r="I52" s="660"/>
      <c r="J52" s="657"/>
      <c r="K52" s="633"/>
      <c r="L52" s="657"/>
      <c r="M52" s="657"/>
      <c r="N52" s="633"/>
    </row>
    <row r="53" spans="1:14" ht="12.75">
      <c r="A53" s="656"/>
      <c r="B53" s="657"/>
      <c r="C53" s="657"/>
      <c r="D53" s="657"/>
      <c r="E53" s="657"/>
      <c r="F53" s="657"/>
      <c r="G53" s="634"/>
      <c r="H53" s="634"/>
      <c r="I53" s="657"/>
      <c r="J53" s="657"/>
      <c r="K53" s="633"/>
      <c r="L53" s="657"/>
      <c r="M53" s="657"/>
      <c r="N53" s="633"/>
    </row>
    <row r="54" spans="1:14" ht="12.75">
      <c r="A54" s="656"/>
      <c r="B54" s="657"/>
      <c r="C54" s="657"/>
      <c r="D54" s="657"/>
      <c r="E54" s="657"/>
      <c r="F54" s="657"/>
      <c r="G54" s="634"/>
      <c r="H54" s="634"/>
      <c r="I54" s="657"/>
      <c r="J54" s="657"/>
      <c r="K54" s="633"/>
      <c r="L54" s="657"/>
      <c r="M54" s="657"/>
      <c r="N54" s="633"/>
    </row>
    <row r="55" spans="1:14" ht="12.75">
      <c r="A55" s="656"/>
      <c r="B55" s="657"/>
      <c r="C55" s="657"/>
      <c r="D55" s="657"/>
      <c r="E55" s="657"/>
      <c r="F55" s="657"/>
      <c r="G55" s="634"/>
      <c r="H55" s="634"/>
      <c r="I55" s="657"/>
      <c r="J55" s="657"/>
      <c r="K55" s="633"/>
      <c r="L55" s="657"/>
      <c r="M55" s="657"/>
      <c r="N55" s="633"/>
    </row>
    <row r="56" spans="1:14" ht="12.75">
      <c r="A56" s="656"/>
      <c r="B56" s="657"/>
      <c r="C56" s="657"/>
      <c r="D56" s="657"/>
      <c r="E56" s="657"/>
      <c r="F56" s="657"/>
      <c r="G56" s="634"/>
      <c r="H56" s="634"/>
      <c r="I56" s="657"/>
      <c r="J56" s="657"/>
      <c r="K56" s="633"/>
      <c r="L56" s="657"/>
      <c r="M56" s="657"/>
      <c r="N56" s="633"/>
    </row>
  </sheetData>
  <sheetProtection/>
  <mergeCells count="4">
    <mergeCell ref="J2:M2"/>
    <mergeCell ref="J1:M1"/>
    <mergeCell ref="B6:G6"/>
    <mergeCell ref="I6:N6"/>
  </mergeCells>
  <printOptions horizontalCentered="1"/>
  <pageMargins left="0.5511811023622047" right="0.6299212598425197" top="0.3937007874015748" bottom="0.3937007874015748" header="0.11811023622047245" footer="0.11811023622047245"/>
  <pageSetup fitToHeight="1" fitToWidth="1" horizontalDpi="600" verticalDpi="600" orientation="landscape" paperSize="9" scale="85" r:id="rId1"/>
  <headerFooter alignWithMargins="0">
    <oddHeader>&amp;R40.  melléklet a 30/2014.(IX.16.) önkormányzati rendelethez       TÁJÉKOZTATÓ TÁBLA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31"/>
  <sheetViews>
    <sheetView zoomScale="115" zoomScaleNormal="115" zoomScaleSheetLayoutView="100" workbookViewId="0" topLeftCell="C1">
      <selection activeCell="E11" sqref="E11"/>
    </sheetView>
  </sheetViews>
  <sheetFormatPr defaultColWidth="9.00390625" defaultRowHeight="12.75"/>
  <cols>
    <col min="1" max="1" width="6.875" style="53" customWidth="1"/>
    <col min="2" max="2" width="55.125" style="140" customWidth="1"/>
    <col min="3" max="3" width="16.375" style="53" customWidth="1"/>
    <col min="4" max="4" width="55.125" style="53" customWidth="1"/>
    <col min="5" max="5" width="16.375" style="53" customWidth="1"/>
    <col min="6" max="6" width="4.875" style="53" customWidth="1"/>
    <col min="7" max="16384" width="9.375" style="53" customWidth="1"/>
  </cols>
  <sheetData>
    <row r="1" spans="2:6" ht="39.75" customHeight="1">
      <c r="B1" s="238" t="s">
        <v>154</v>
      </c>
      <c r="C1" s="239"/>
      <c r="D1" s="239"/>
      <c r="E1" s="239"/>
      <c r="F1" s="815"/>
    </row>
    <row r="2" spans="5:6" ht="14.25" thickBot="1">
      <c r="E2" s="240" t="s">
        <v>65</v>
      </c>
      <c r="F2" s="815"/>
    </row>
    <row r="3" spans="1:6" ht="18" customHeight="1" thickBot="1">
      <c r="A3" s="813" t="s">
        <v>74</v>
      </c>
      <c r="B3" s="241" t="s">
        <v>57</v>
      </c>
      <c r="C3" s="242"/>
      <c r="D3" s="241" t="s">
        <v>59</v>
      </c>
      <c r="E3" s="243"/>
      <c r="F3" s="815"/>
    </row>
    <row r="4" spans="1:6" s="244" customFormat="1" ht="35.25" customHeight="1" thickBot="1">
      <c r="A4" s="814"/>
      <c r="B4" s="141" t="s">
        <v>66</v>
      </c>
      <c r="C4" s="142" t="s">
        <v>225</v>
      </c>
      <c r="D4" s="141" t="s">
        <v>66</v>
      </c>
      <c r="E4" s="49" t="s">
        <v>225</v>
      </c>
      <c r="F4" s="815"/>
    </row>
    <row r="5" spans="1:6" s="249" customFormat="1" ht="12" customHeight="1" thickBot="1">
      <c r="A5" s="245">
        <v>1</v>
      </c>
      <c r="B5" s="246">
        <v>2</v>
      </c>
      <c r="C5" s="247" t="s">
        <v>19</v>
      </c>
      <c r="D5" s="246" t="s">
        <v>20</v>
      </c>
      <c r="E5" s="248" t="s">
        <v>21</v>
      </c>
      <c r="F5" s="815"/>
    </row>
    <row r="6" spans="1:6" ht="12.75" customHeight="1">
      <c r="A6" s="250" t="s">
        <v>17</v>
      </c>
      <c r="B6" s="251" t="s">
        <v>386</v>
      </c>
      <c r="C6" s="720">
        <v>1055097</v>
      </c>
      <c r="D6" s="251" t="s">
        <v>67</v>
      </c>
      <c r="E6" s="682">
        <v>883877</v>
      </c>
      <c r="F6" s="815"/>
    </row>
    <row r="7" spans="1:6" ht="12.75" customHeight="1">
      <c r="A7" s="252" t="s">
        <v>18</v>
      </c>
      <c r="B7" s="253" t="s">
        <v>387</v>
      </c>
      <c r="C7" s="683">
        <v>367770</v>
      </c>
      <c r="D7" s="253" t="s">
        <v>170</v>
      </c>
      <c r="E7" s="684">
        <v>211558</v>
      </c>
      <c r="F7" s="815"/>
    </row>
    <row r="8" spans="1:6" ht="12.75" customHeight="1">
      <c r="A8" s="252" t="s">
        <v>19</v>
      </c>
      <c r="B8" s="253" t="s">
        <v>417</v>
      </c>
      <c r="C8" s="75">
        <v>18990</v>
      </c>
      <c r="D8" s="253" t="s">
        <v>204</v>
      </c>
      <c r="E8" s="684">
        <v>912857</v>
      </c>
      <c r="F8" s="815"/>
    </row>
    <row r="9" spans="1:6" ht="12.75" customHeight="1">
      <c r="A9" s="252" t="s">
        <v>20</v>
      </c>
      <c r="B9" s="253" t="s">
        <v>161</v>
      </c>
      <c r="C9" s="75">
        <v>331983</v>
      </c>
      <c r="D9" s="253" t="s">
        <v>171</v>
      </c>
      <c r="E9" s="76">
        <v>265500</v>
      </c>
      <c r="F9" s="815"/>
    </row>
    <row r="10" spans="1:6" ht="12.75" customHeight="1">
      <c r="A10" s="252" t="s">
        <v>21</v>
      </c>
      <c r="B10" s="254" t="s">
        <v>388</v>
      </c>
      <c r="C10" s="683">
        <v>183782</v>
      </c>
      <c r="D10" s="253" t="s">
        <v>172</v>
      </c>
      <c r="E10" s="684">
        <v>174135</v>
      </c>
      <c r="F10" s="815"/>
    </row>
    <row r="11" spans="1:6" ht="12.75" customHeight="1">
      <c r="A11" s="252" t="s">
        <v>22</v>
      </c>
      <c r="B11" s="253" t="s">
        <v>389</v>
      </c>
      <c r="C11" s="746">
        <v>48384</v>
      </c>
      <c r="D11" s="253" t="s">
        <v>49</v>
      </c>
      <c r="E11" s="684">
        <v>84644</v>
      </c>
      <c r="F11" s="815"/>
    </row>
    <row r="12" spans="1:6" ht="12.75" customHeight="1">
      <c r="A12" s="252" t="s">
        <v>23</v>
      </c>
      <c r="B12" s="253" t="s">
        <v>268</v>
      </c>
      <c r="C12" s="683">
        <v>409219</v>
      </c>
      <c r="D12" s="44"/>
      <c r="E12" s="234"/>
      <c r="F12" s="815"/>
    </row>
    <row r="13" spans="1:6" ht="12.75" customHeight="1">
      <c r="A13" s="252" t="s">
        <v>24</v>
      </c>
      <c r="B13" s="44"/>
      <c r="C13" s="75"/>
      <c r="D13" s="44"/>
      <c r="E13" s="234"/>
      <c r="F13" s="815"/>
    </row>
    <row r="14" spans="1:6" ht="12.75" customHeight="1">
      <c r="A14" s="252" t="s">
        <v>25</v>
      </c>
      <c r="B14" s="335"/>
      <c r="C14" s="230"/>
      <c r="D14" s="44"/>
      <c r="E14" s="234"/>
      <c r="F14" s="815"/>
    </row>
    <row r="15" spans="1:6" ht="12.75" customHeight="1">
      <c r="A15" s="252" t="s">
        <v>26</v>
      </c>
      <c r="B15" s="44"/>
      <c r="C15" s="229"/>
      <c r="D15" s="44"/>
      <c r="E15" s="234"/>
      <c r="F15" s="815"/>
    </row>
    <row r="16" spans="1:6" ht="12.75" customHeight="1">
      <c r="A16" s="252" t="s">
        <v>27</v>
      </c>
      <c r="B16" s="44"/>
      <c r="C16" s="229"/>
      <c r="D16" s="44"/>
      <c r="E16" s="234"/>
      <c r="F16" s="815"/>
    </row>
    <row r="17" spans="1:6" ht="12.75" customHeight="1" thickBot="1">
      <c r="A17" s="252" t="s">
        <v>28</v>
      </c>
      <c r="B17" s="55"/>
      <c r="C17" s="231"/>
      <c r="D17" s="44"/>
      <c r="E17" s="235"/>
      <c r="F17" s="815"/>
    </row>
    <row r="18" spans="1:6" ht="15.75" customHeight="1" thickBot="1">
      <c r="A18" s="255" t="s">
        <v>29</v>
      </c>
      <c r="B18" s="119" t="s">
        <v>418</v>
      </c>
      <c r="C18" s="232">
        <f>+C6+C7+C9+C10+C12+C13+C14+C15+C16+C17</f>
        <v>2347851</v>
      </c>
      <c r="D18" s="119" t="s">
        <v>396</v>
      </c>
      <c r="E18" s="236">
        <f>SUM(E6:E17)</f>
        <v>2532571</v>
      </c>
      <c r="F18" s="815"/>
    </row>
    <row r="19" spans="1:6" ht="12.75" customHeight="1">
      <c r="A19" s="256" t="s">
        <v>30</v>
      </c>
      <c r="B19" s="257" t="s">
        <v>391</v>
      </c>
      <c r="C19" s="371">
        <f>+C20+C21+C22+C23</f>
        <v>258522</v>
      </c>
      <c r="D19" s="258" t="s">
        <v>178</v>
      </c>
      <c r="E19" s="237"/>
      <c r="F19" s="815"/>
    </row>
    <row r="20" spans="1:6" ht="12.75" customHeight="1">
      <c r="A20" s="259" t="s">
        <v>31</v>
      </c>
      <c r="B20" s="258" t="s">
        <v>196</v>
      </c>
      <c r="C20" s="75">
        <v>258522</v>
      </c>
      <c r="D20" s="258" t="s">
        <v>395</v>
      </c>
      <c r="E20" s="76">
        <v>75000</v>
      </c>
      <c r="F20" s="815"/>
    </row>
    <row r="21" spans="1:6" ht="12.75" customHeight="1">
      <c r="A21" s="259" t="s">
        <v>32</v>
      </c>
      <c r="B21" s="258" t="s">
        <v>197</v>
      </c>
      <c r="C21" s="75"/>
      <c r="D21" s="258" t="s">
        <v>152</v>
      </c>
      <c r="E21" s="684">
        <v>21881</v>
      </c>
      <c r="F21" s="815"/>
    </row>
    <row r="22" spans="1:6" ht="12.75" customHeight="1">
      <c r="A22" s="259" t="s">
        <v>33</v>
      </c>
      <c r="B22" s="258" t="s">
        <v>202</v>
      </c>
      <c r="C22" s="75"/>
      <c r="D22" s="258" t="s">
        <v>153</v>
      </c>
      <c r="E22" s="76"/>
      <c r="F22" s="815"/>
    </row>
    <row r="23" spans="1:6" ht="12.75" customHeight="1">
      <c r="A23" s="259" t="s">
        <v>34</v>
      </c>
      <c r="B23" s="258" t="s">
        <v>203</v>
      </c>
      <c r="C23" s="75"/>
      <c r="D23" s="257" t="s">
        <v>205</v>
      </c>
      <c r="E23" s="76"/>
      <c r="F23" s="815"/>
    </row>
    <row r="24" spans="1:6" ht="12.75" customHeight="1">
      <c r="A24" s="259" t="s">
        <v>35</v>
      </c>
      <c r="B24" s="258" t="s">
        <v>392</v>
      </c>
      <c r="C24" s="260">
        <f>+C25+C26</f>
        <v>75000</v>
      </c>
      <c r="D24" s="258" t="s">
        <v>179</v>
      </c>
      <c r="E24" s="76"/>
      <c r="F24" s="815"/>
    </row>
    <row r="25" spans="1:6" ht="12.75" customHeight="1">
      <c r="A25" s="256" t="s">
        <v>36</v>
      </c>
      <c r="B25" s="257" t="s">
        <v>390</v>
      </c>
      <c r="C25" s="233">
        <v>75000</v>
      </c>
      <c r="D25" s="251" t="s">
        <v>180</v>
      </c>
      <c r="E25" s="237"/>
      <c r="F25" s="815"/>
    </row>
    <row r="26" spans="1:6" ht="12.75" customHeight="1" thickBot="1">
      <c r="A26" s="259" t="s">
        <v>37</v>
      </c>
      <c r="B26" s="258" t="s">
        <v>465</v>
      </c>
      <c r="C26" s="75"/>
      <c r="D26" s="44"/>
      <c r="E26" s="76"/>
      <c r="F26" s="815"/>
    </row>
    <row r="27" spans="1:6" ht="15.75" customHeight="1" thickBot="1">
      <c r="A27" s="255" t="s">
        <v>38</v>
      </c>
      <c r="B27" s="119" t="s">
        <v>393</v>
      </c>
      <c r="C27" s="232">
        <f>+C19+C24</f>
        <v>333522</v>
      </c>
      <c r="D27" s="119" t="s">
        <v>397</v>
      </c>
      <c r="E27" s="236">
        <f>SUM(E19:E26)</f>
        <v>96881</v>
      </c>
      <c r="F27" s="815"/>
    </row>
    <row r="28" spans="1:6" ht="13.5" thickBot="1">
      <c r="A28" s="255" t="s">
        <v>39</v>
      </c>
      <c r="B28" s="261" t="s">
        <v>394</v>
      </c>
      <c r="C28" s="262">
        <f>+C18+C27</f>
        <v>2681373</v>
      </c>
      <c r="D28" s="261" t="s">
        <v>398</v>
      </c>
      <c r="E28" s="262">
        <f>+E18+E27</f>
        <v>2629452</v>
      </c>
      <c r="F28" s="815"/>
    </row>
    <row r="29" spans="1:6" ht="13.5" thickBot="1">
      <c r="A29" s="255" t="s">
        <v>40</v>
      </c>
      <c r="B29" s="261" t="s">
        <v>156</v>
      </c>
      <c r="C29" s="262">
        <f>IF(C18-E18&lt;0,E18-C18,"-")</f>
        <v>184720</v>
      </c>
      <c r="D29" s="261" t="s">
        <v>157</v>
      </c>
      <c r="E29" s="262" t="str">
        <f>IF(C18-E18&gt;0,C18-E18,"-")</f>
        <v>-</v>
      </c>
      <c r="F29" s="815"/>
    </row>
    <row r="30" spans="1:6" ht="13.5" thickBot="1">
      <c r="A30" s="255" t="s">
        <v>41</v>
      </c>
      <c r="B30" s="261" t="s">
        <v>206</v>
      </c>
      <c r="C30" s="262">
        <f>IF(C18+C19-E28&lt;0,E28-(C18+C19),"-")</f>
        <v>23079</v>
      </c>
      <c r="D30" s="261" t="s">
        <v>207</v>
      </c>
      <c r="E30" s="262" t="str">
        <f>IF(C18+C19-E28&gt;0,C18+C19-E28,"-")</f>
        <v>-</v>
      </c>
      <c r="F30" s="815"/>
    </row>
    <row r="31" spans="2:4" ht="18.75">
      <c r="B31" s="816"/>
      <c r="C31" s="816"/>
      <c r="D31" s="816"/>
    </row>
  </sheetData>
  <sheetProtection/>
  <mergeCells count="3">
    <mergeCell ref="A3:A4"/>
    <mergeCell ref="F1:F30"/>
    <mergeCell ref="B31:D31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5. melléklet a 30/2014.(IX.16.) önkormányzati rendelethez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SheetLayoutView="115" workbookViewId="0" topLeftCell="A7">
      <selection activeCell="E31" sqref="E31"/>
    </sheetView>
  </sheetViews>
  <sheetFormatPr defaultColWidth="9.00390625" defaultRowHeight="12.75"/>
  <cols>
    <col min="1" max="1" width="6.875" style="53" customWidth="1"/>
    <col min="2" max="2" width="55.125" style="140" customWidth="1"/>
    <col min="3" max="3" width="16.375" style="53" customWidth="1"/>
    <col min="4" max="4" width="55.125" style="53" customWidth="1"/>
    <col min="5" max="5" width="16.375" style="53" customWidth="1"/>
    <col min="6" max="6" width="4.875" style="53" customWidth="1"/>
    <col min="7" max="16384" width="9.375" style="53" customWidth="1"/>
  </cols>
  <sheetData>
    <row r="1" spans="2:6" ht="31.5">
      <c r="B1" s="238" t="s">
        <v>155</v>
      </c>
      <c r="C1" s="239"/>
      <c r="D1" s="239"/>
      <c r="E1" s="239"/>
      <c r="F1" s="815"/>
    </row>
    <row r="2" spans="5:6" ht="14.25" thickBot="1">
      <c r="E2" s="240" t="s">
        <v>65</v>
      </c>
      <c r="F2" s="815"/>
    </row>
    <row r="3" spans="1:6" ht="13.5" thickBot="1">
      <c r="A3" s="817" t="s">
        <v>74</v>
      </c>
      <c r="B3" s="241" t="s">
        <v>57</v>
      </c>
      <c r="C3" s="242"/>
      <c r="D3" s="241" t="s">
        <v>59</v>
      </c>
      <c r="E3" s="243"/>
      <c r="F3" s="815"/>
    </row>
    <row r="4" spans="1:6" s="244" customFormat="1" ht="24.75" thickBot="1">
      <c r="A4" s="818"/>
      <c r="B4" s="141" t="s">
        <v>66</v>
      </c>
      <c r="C4" s="142" t="s">
        <v>225</v>
      </c>
      <c r="D4" s="141" t="s">
        <v>66</v>
      </c>
      <c r="E4" s="142" t="s">
        <v>225</v>
      </c>
      <c r="F4" s="815"/>
    </row>
    <row r="5" spans="1:6" s="244" customFormat="1" ht="13.5" thickBot="1">
      <c r="A5" s="245">
        <v>1</v>
      </c>
      <c r="B5" s="246">
        <v>2</v>
      </c>
      <c r="C5" s="247">
        <v>3</v>
      </c>
      <c r="D5" s="246">
        <v>4</v>
      </c>
      <c r="E5" s="248">
        <v>5</v>
      </c>
      <c r="F5" s="815"/>
    </row>
    <row r="6" spans="1:6" ht="12.75" customHeight="1">
      <c r="A6" s="250" t="s">
        <v>17</v>
      </c>
      <c r="B6" s="251" t="s">
        <v>399</v>
      </c>
      <c r="C6" s="720">
        <v>272711</v>
      </c>
      <c r="D6" s="251" t="s">
        <v>198</v>
      </c>
      <c r="E6" s="682">
        <v>223231</v>
      </c>
      <c r="F6" s="815"/>
    </row>
    <row r="7" spans="1:6" ht="12.75">
      <c r="A7" s="252" t="s">
        <v>18</v>
      </c>
      <c r="B7" s="253" t="s">
        <v>400</v>
      </c>
      <c r="C7" s="229"/>
      <c r="D7" s="253" t="s">
        <v>405</v>
      </c>
      <c r="E7" s="684">
        <v>167328</v>
      </c>
      <c r="F7" s="815"/>
    </row>
    <row r="8" spans="1:6" ht="12.75" customHeight="1">
      <c r="A8" s="252" t="s">
        <v>19</v>
      </c>
      <c r="B8" s="253" t="s">
        <v>8</v>
      </c>
      <c r="C8" s="683">
        <v>25261</v>
      </c>
      <c r="D8" s="253" t="s">
        <v>174</v>
      </c>
      <c r="E8" s="684">
        <v>31854</v>
      </c>
      <c r="F8" s="815"/>
    </row>
    <row r="9" spans="1:6" ht="12.75" customHeight="1">
      <c r="A9" s="252" t="s">
        <v>20</v>
      </c>
      <c r="B9" s="253" t="s">
        <v>401</v>
      </c>
      <c r="C9" s="683">
        <v>170569</v>
      </c>
      <c r="D9" s="253" t="s">
        <v>406</v>
      </c>
      <c r="E9" s="76"/>
      <c r="F9" s="815"/>
    </row>
    <row r="10" spans="1:6" ht="12.75" customHeight="1">
      <c r="A10" s="252" t="s">
        <v>21</v>
      </c>
      <c r="B10" s="253" t="s">
        <v>402</v>
      </c>
      <c r="C10" s="75">
        <v>126796</v>
      </c>
      <c r="D10" s="253" t="s">
        <v>201</v>
      </c>
      <c r="E10" s="684">
        <v>17410</v>
      </c>
      <c r="F10" s="815"/>
    </row>
    <row r="11" spans="1:6" ht="12.75" customHeight="1">
      <c r="A11" s="252" t="s">
        <v>22</v>
      </c>
      <c r="B11" s="253" t="s">
        <v>403</v>
      </c>
      <c r="C11" s="706"/>
      <c r="D11" s="44"/>
      <c r="E11" s="234"/>
      <c r="F11" s="815"/>
    </row>
    <row r="12" spans="1:6" ht="12.75" customHeight="1">
      <c r="A12" s="252" t="s">
        <v>23</v>
      </c>
      <c r="B12" s="44"/>
      <c r="C12" s="229"/>
      <c r="D12" s="44"/>
      <c r="E12" s="234"/>
      <c r="F12" s="815"/>
    </row>
    <row r="13" spans="1:6" ht="12.75" customHeight="1">
      <c r="A13" s="252" t="s">
        <v>24</v>
      </c>
      <c r="B13" s="44"/>
      <c r="C13" s="229"/>
      <c r="D13" s="44"/>
      <c r="E13" s="234"/>
      <c r="F13" s="815"/>
    </row>
    <row r="14" spans="1:6" ht="12.75" customHeight="1">
      <c r="A14" s="252" t="s">
        <v>25</v>
      </c>
      <c r="B14" s="44"/>
      <c r="C14" s="230"/>
      <c r="D14" s="44"/>
      <c r="E14" s="234"/>
      <c r="F14" s="815"/>
    </row>
    <row r="15" spans="1:6" ht="12.75">
      <c r="A15" s="252" t="s">
        <v>26</v>
      </c>
      <c r="B15" s="44"/>
      <c r="C15" s="230"/>
      <c r="D15" s="44"/>
      <c r="E15" s="234"/>
      <c r="F15" s="815"/>
    </row>
    <row r="16" spans="1:6" ht="12.75" customHeight="1" thickBot="1">
      <c r="A16" s="305" t="s">
        <v>27</v>
      </c>
      <c r="B16" s="336"/>
      <c r="C16" s="307"/>
      <c r="D16" s="306" t="s">
        <v>49</v>
      </c>
      <c r="E16" s="721">
        <v>1943</v>
      </c>
      <c r="F16" s="815"/>
    </row>
    <row r="17" spans="1:6" ht="15.75" customHeight="1" thickBot="1">
      <c r="A17" s="255" t="s">
        <v>28</v>
      </c>
      <c r="B17" s="119" t="s">
        <v>419</v>
      </c>
      <c r="C17" s="232">
        <f>+C6+C8+C9+C11+C12+C13+C14+C15+C16</f>
        <v>468541</v>
      </c>
      <c r="D17" s="119" t="s">
        <v>420</v>
      </c>
      <c r="E17" s="236">
        <f>+E6+E8+E10+E11+E12+E13+E14+E15+E16</f>
        <v>274438</v>
      </c>
      <c r="F17" s="815"/>
    </row>
    <row r="18" spans="1:6" ht="12.75" customHeight="1">
      <c r="A18" s="250" t="s">
        <v>29</v>
      </c>
      <c r="B18" s="265" t="s">
        <v>219</v>
      </c>
      <c r="C18" s="272">
        <f>+C19+C20+C21+C22+C23</f>
        <v>3770</v>
      </c>
      <c r="D18" s="258" t="s">
        <v>178</v>
      </c>
      <c r="E18" s="74"/>
      <c r="F18" s="815"/>
    </row>
    <row r="19" spans="1:6" ht="12.75" customHeight="1">
      <c r="A19" s="252" t="s">
        <v>30</v>
      </c>
      <c r="B19" s="266" t="s">
        <v>208</v>
      </c>
      <c r="C19" s="75">
        <v>3770</v>
      </c>
      <c r="D19" s="258" t="s">
        <v>181</v>
      </c>
      <c r="E19" s="76"/>
      <c r="F19" s="815"/>
    </row>
    <row r="20" spans="1:6" ht="12.75" customHeight="1">
      <c r="A20" s="250" t="s">
        <v>31</v>
      </c>
      <c r="B20" s="266" t="s">
        <v>209</v>
      </c>
      <c r="C20" s="75"/>
      <c r="D20" s="258" t="s">
        <v>152</v>
      </c>
      <c r="E20" s="76"/>
      <c r="F20" s="815"/>
    </row>
    <row r="21" spans="1:6" ht="12.75" customHeight="1">
      <c r="A21" s="252" t="s">
        <v>32</v>
      </c>
      <c r="B21" s="266" t="s">
        <v>210</v>
      </c>
      <c r="C21" s="75"/>
      <c r="D21" s="258" t="s">
        <v>153</v>
      </c>
      <c r="E21" s="684">
        <v>258540</v>
      </c>
      <c r="F21" s="815"/>
    </row>
    <row r="22" spans="1:6" ht="12.75" customHeight="1">
      <c r="A22" s="250" t="s">
        <v>33</v>
      </c>
      <c r="B22" s="266" t="s">
        <v>211</v>
      </c>
      <c r="C22" s="75"/>
      <c r="D22" s="257" t="s">
        <v>205</v>
      </c>
      <c r="E22" s="76"/>
      <c r="F22" s="815"/>
    </row>
    <row r="23" spans="1:6" ht="12.75" customHeight="1">
      <c r="A23" s="252" t="s">
        <v>34</v>
      </c>
      <c r="B23" s="267" t="s">
        <v>212</v>
      </c>
      <c r="C23" s="75"/>
      <c r="D23" s="258" t="s">
        <v>182</v>
      </c>
      <c r="E23" s="76"/>
      <c r="F23" s="815"/>
    </row>
    <row r="24" spans="1:6" ht="12.75" customHeight="1">
      <c r="A24" s="250" t="s">
        <v>35</v>
      </c>
      <c r="B24" s="268" t="s">
        <v>213</v>
      </c>
      <c r="C24" s="260">
        <f>+C25+C26+C27+C28+C29</f>
        <v>8746</v>
      </c>
      <c r="D24" s="269" t="s">
        <v>180</v>
      </c>
      <c r="E24" s="76"/>
      <c r="F24" s="815"/>
    </row>
    <row r="25" spans="1:6" ht="12.75" customHeight="1">
      <c r="A25" s="252" t="s">
        <v>36</v>
      </c>
      <c r="B25" s="267" t="s">
        <v>214</v>
      </c>
      <c r="C25" s="683">
        <v>8746</v>
      </c>
      <c r="D25" s="269" t="s">
        <v>407</v>
      </c>
      <c r="E25" s="76"/>
      <c r="F25" s="815"/>
    </row>
    <row r="26" spans="1:6" ht="12.75" customHeight="1">
      <c r="A26" s="250" t="s">
        <v>37</v>
      </c>
      <c r="B26" s="267" t="s">
        <v>215</v>
      </c>
      <c r="C26" s="75"/>
      <c r="D26" s="264"/>
      <c r="E26" s="76"/>
      <c r="F26" s="815"/>
    </row>
    <row r="27" spans="1:6" ht="12.75" customHeight="1">
      <c r="A27" s="252" t="s">
        <v>38</v>
      </c>
      <c r="B27" s="266" t="s">
        <v>216</v>
      </c>
      <c r="C27" s="75"/>
      <c r="D27" s="117"/>
      <c r="E27" s="76"/>
      <c r="F27" s="815"/>
    </row>
    <row r="28" spans="1:6" ht="12.75" customHeight="1">
      <c r="A28" s="250" t="s">
        <v>39</v>
      </c>
      <c r="B28" s="270" t="s">
        <v>217</v>
      </c>
      <c r="C28" s="75"/>
      <c r="D28" s="44"/>
      <c r="E28" s="76"/>
      <c r="F28" s="815"/>
    </row>
    <row r="29" spans="1:6" ht="12.75" customHeight="1" thickBot="1">
      <c r="A29" s="252" t="s">
        <v>40</v>
      </c>
      <c r="B29" s="271" t="s">
        <v>218</v>
      </c>
      <c r="C29" s="75"/>
      <c r="D29" s="117"/>
      <c r="E29" s="76"/>
      <c r="F29" s="815"/>
    </row>
    <row r="30" spans="1:6" ht="21.75" customHeight="1" thickBot="1">
      <c r="A30" s="255" t="s">
        <v>41</v>
      </c>
      <c r="B30" s="119" t="s">
        <v>404</v>
      </c>
      <c r="C30" s="232">
        <f>+C18+C24</f>
        <v>12516</v>
      </c>
      <c r="D30" s="119" t="s">
        <v>408</v>
      </c>
      <c r="E30" s="236">
        <f>SUM(E18:E29)</f>
        <v>258540</v>
      </c>
      <c r="F30" s="815"/>
    </row>
    <row r="31" spans="1:6" ht="13.5" thickBot="1">
      <c r="A31" s="255" t="s">
        <v>42</v>
      </c>
      <c r="B31" s="261" t="s">
        <v>409</v>
      </c>
      <c r="C31" s="262">
        <f>+C17+C30</f>
        <v>481057</v>
      </c>
      <c r="D31" s="261" t="s">
        <v>410</v>
      </c>
      <c r="E31" s="262">
        <f>+E17+E30</f>
        <v>532978</v>
      </c>
      <c r="F31" s="815"/>
    </row>
    <row r="32" spans="1:6" ht="13.5" thickBot="1">
      <c r="A32" s="255" t="s">
        <v>43</v>
      </c>
      <c r="B32" s="261" t="s">
        <v>156</v>
      </c>
      <c r="C32" s="262" t="str">
        <f>IF(C17-E17&lt;0,E17-C17,"-")</f>
        <v>-</v>
      </c>
      <c r="D32" s="261" t="s">
        <v>157</v>
      </c>
      <c r="E32" s="262">
        <f>IF(C17-E17&gt;0,C17-E17,"-")</f>
        <v>194103</v>
      </c>
      <c r="F32" s="815"/>
    </row>
    <row r="33" spans="1:6" ht="13.5" thickBot="1">
      <c r="A33" s="255" t="s">
        <v>44</v>
      </c>
      <c r="B33" s="261" t="s">
        <v>206</v>
      </c>
      <c r="C33" s="262">
        <f>IF(C17+C18-E31&lt;0,E31-(C17+C18),"-")</f>
        <v>60667</v>
      </c>
      <c r="D33" s="261" t="s">
        <v>207</v>
      </c>
      <c r="E33" s="262" t="str">
        <f>IF(C17+C18-E31&gt;0,C17+C18-E31,"-")</f>
        <v>-</v>
      </c>
      <c r="F33" s="815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  <headerFooter alignWithMargins="0">
    <oddHeader>&amp;R6. melléklet a  30/2014.(IX.16.)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tabSelected="1" zoomScale="120" zoomScaleNormal="120" workbookViewId="0" topLeftCell="A1">
      <selection activeCell="C8" sqref="C8"/>
    </sheetView>
  </sheetViews>
  <sheetFormatPr defaultColWidth="9.00390625" defaultRowHeight="12.75"/>
  <cols>
    <col min="1" max="1" width="5.625" style="126" customWidth="1"/>
    <col min="2" max="2" width="68.625" style="126" customWidth="1"/>
    <col min="3" max="3" width="19.50390625" style="126" customWidth="1"/>
    <col min="4" max="16384" width="9.375" style="126" customWidth="1"/>
  </cols>
  <sheetData>
    <row r="1" spans="1:3" ht="33" customHeight="1">
      <c r="A1" s="819" t="s">
        <v>679</v>
      </c>
      <c r="B1" s="819"/>
      <c r="C1" s="819"/>
    </row>
    <row r="2" spans="1:4" ht="15.75" customHeight="1" thickBot="1">
      <c r="A2" s="127"/>
      <c r="B2" s="127"/>
      <c r="C2" s="129" t="s">
        <v>54</v>
      </c>
      <c r="D2" s="128"/>
    </row>
    <row r="3" spans="1:3" ht="26.25" customHeight="1" thickBot="1">
      <c r="A3" s="130" t="s">
        <v>15</v>
      </c>
      <c r="B3" s="131" t="s">
        <v>183</v>
      </c>
      <c r="C3" s="132" t="s">
        <v>225</v>
      </c>
    </row>
    <row r="4" spans="1:3" ht="15.75" thickBot="1">
      <c r="A4" s="133">
        <v>1</v>
      </c>
      <c r="B4" s="134">
        <v>2</v>
      </c>
      <c r="C4" s="135">
        <v>3</v>
      </c>
    </row>
    <row r="5" spans="1:3" ht="15">
      <c r="A5" s="136" t="s">
        <v>17</v>
      </c>
      <c r="B5" s="275" t="s">
        <v>58</v>
      </c>
      <c r="C5" s="763">
        <v>296476</v>
      </c>
    </row>
    <row r="6" spans="1:3" ht="24.75">
      <c r="A6" s="137" t="s">
        <v>18</v>
      </c>
      <c r="B6" s="302" t="s">
        <v>222</v>
      </c>
      <c r="C6" s="764">
        <v>27952</v>
      </c>
    </row>
    <row r="7" spans="1:3" ht="15">
      <c r="A7" s="137" t="s">
        <v>19</v>
      </c>
      <c r="B7" s="303" t="s">
        <v>464</v>
      </c>
      <c r="C7" s="273"/>
    </row>
    <row r="8" spans="1:3" ht="24.75">
      <c r="A8" s="137" t="s">
        <v>20</v>
      </c>
      <c r="B8" s="303" t="s">
        <v>224</v>
      </c>
      <c r="C8" s="764">
        <v>25261</v>
      </c>
    </row>
    <row r="9" spans="1:3" ht="15">
      <c r="A9" s="138" t="s">
        <v>21</v>
      </c>
      <c r="B9" s="303" t="s">
        <v>223</v>
      </c>
      <c r="C9" s="274">
        <v>9500</v>
      </c>
    </row>
    <row r="10" spans="1:3" ht="15.75" thickBot="1">
      <c r="A10" s="137" t="s">
        <v>22</v>
      </c>
      <c r="B10" s="304" t="s">
        <v>184</v>
      </c>
      <c r="C10" s="273"/>
    </row>
    <row r="11" spans="1:3" ht="15.75" thickBot="1">
      <c r="A11" s="820" t="s">
        <v>186</v>
      </c>
      <c r="B11" s="821"/>
      <c r="C11" s="139">
        <f>SUM(C5:C10)</f>
        <v>359189</v>
      </c>
    </row>
    <row r="12" spans="1:3" ht="23.25" customHeight="1">
      <c r="A12" s="822" t="s">
        <v>195</v>
      </c>
      <c r="B12" s="822"/>
      <c r="C12" s="822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7. melléklet a 30/2014.(IX.16.)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36"/>
  <sheetViews>
    <sheetView workbookViewId="0" topLeftCell="A1">
      <selection activeCell="H15" sqref="H15"/>
    </sheetView>
  </sheetViews>
  <sheetFormatPr defaultColWidth="9.00390625" defaultRowHeight="12.75"/>
  <cols>
    <col min="1" max="1" width="47.125" style="42" customWidth="1"/>
    <col min="2" max="2" width="15.625" style="41" customWidth="1"/>
    <col min="3" max="3" width="16.375" style="41" customWidth="1"/>
    <col min="4" max="4" width="18.00390625" style="41" customWidth="1"/>
    <col min="5" max="5" width="16.625" style="41" customWidth="1"/>
    <col min="6" max="6" width="18.875" style="53" customWidth="1"/>
    <col min="7" max="8" width="12.875" style="41" customWidth="1"/>
    <col min="9" max="9" width="13.875" style="41" customWidth="1"/>
    <col min="10" max="16384" width="9.375" style="41" customWidth="1"/>
  </cols>
  <sheetData>
    <row r="1" spans="1:6" ht="25.5" customHeight="1">
      <c r="A1" s="823" t="s">
        <v>0</v>
      </c>
      <c r="B1" s="823"/>
      <c r="C1" s="823"/>
      <c r="D1" s="823"/>
      <c r="E1" s="823"/>
      <c r="F1" s="823"/>
    </row>
    <row r="2" spans="1:6" ht="22.5" customHeight="1" thickBot="1">
      <c r="A2" s="140"/>
      <c r="B2" s="53"/>
      <c r="C2" s="53"/>
      <c r="D2" s="53"/>
      <c r="E2" s="53"/>
      <c r="F2" s="48" t="s">
        <v>65</v>
      </c>
    </row>
    <row r="3" spans="1:6" s="43" customFormat="1" ht="44.25" customHeight="1" thickBot="1">
      <c r="A3" s="141" t="s">
        <v>69</v>
      </c>
      <c r="B3" s="142" t="s">
        <v>70</v>
      </c>
      <c r="C3" s="142" t="s">
        <v>71</v>
      </c>
      <c r="D3" s="142" t="s">
        <v>411</v>
      </c>
      <c r="E3" s="142" t="s">
        <v>225</v>
      </c>
      <c r="F3" s="49" t="s">
        <v>412</v>
      </c>
    </row>
    <row r="4" spans="1:6" s="53" customFormat="1" ht="12" customHeight="1" thickBot="1">
      <c r="A4" s="50">
        <v>1</v>
      </c>
      <c r="B4" s="51">
        <v>2</v>
      </c>
      <c r="C4" s="51">
        <v>3</v>
      </c>
      <c r="D4" s="51">
        <v>4</v>
      </c>
      <c r="E4" s="51">
        <v>5</v>
      </c>
      <c r="F4" s="52" t="s">
        <v>87</v>
      </c>
    </row>
    <row r="5" spans="1:6" ht="15.75" customHeight="1">
      <c r="A5" s="669" t="s">
        <v>466</v>
      </c>
      <c r="B5" s="707">
        <v>118984</v>
      </c>
      <c r="C5" s="367" t="s">
        <v>467</v>
      </c>
      <c r="D5" s="27">
        <v>0</v>
      </c>
      <c r="E5" s="708">
        <v>118984</v>
      </c>
      <c r="F5" s="54">
        <f aca="true" t="shared" si="0" ref="F5:F35">B5-D5-E5</f>
        <v>0</v>
      </c>
    </row>
    <row r="6" spans="1:6" ht="15.75" customHeight="1">
      <c r="A6" s="670" t="s">
        <v>469</v>
      </c>
      <c r="B6" s="667">
        <v>3175</v>
      </c>
      <c r="C6" s="367" t="s">
        <v>470</v>
      </c>
      <c r="D6" s="27"/>
      <c r="E6" s="27">
        <v>3175</v>
      </c>
      <c r="F6" s="54">
        <f t="shared" si="0"/>
        <v>0</v>
      </c>
    </row>
    <row r="7" spans="1:6" ht="15.75" customHeight="1">
      <c r="A7" s="670" t="s">
        <v>478</v>
      </c>
      <c r="B7" s="667">
        <v>5080</v>
      </c>
      <c r="C7" s="367" t="s">
        <v>470</v>
      </c>
      <c r="D7" s="27"/>
      <c r="E7" s="27">
        <v>5080</v>
      </c>
      <c r="F7" s="54">
        <f t="shared" si="0"/>
        <v>0</v>
      </c>
    </row>
    <row r="8" spans="1:6" ht="15.75" customHeight="1">
      <c r="A8" s="671" t="s">
        <v>479</v>
      </c>
      <c r="B8" s="667">
        <v>3810</v>
      </c>
      <c r="C8" s="367" t="s">
        <v>470</v>
      </c>
      <c r="D8" s="27"/>
      <c r="E8" s="27">
        <v>3810</v>
      </c>
      <c r="F8" s="54">
        <f t="shared" si="0"/>
        <v>0</v>
      </c>
    </row>
    <row r="9" spans="1:6" ht="15.75" customHeight="1">
      <c r="A9" s="670" t="s">
        <v>480</v>
      </c>
      <c r="B9" s="771">
        <v>4775</v>
      </c>
      <c r="C9" s="769" t="s">
        <v>467</v>
      </c>
      <c r="D9" s="770"/>
      <c r="E9" s="770">
        <v>4775</v>
      </c>
      <c r="F9" s="54">
        <f t="shared" si="0"/>
        <v>0</v>
      </c>
    </row>
    <row r="10" spans="1:6" ht="25.5" customHeight="1">
      <c r="A10" s="671" t="s">
        <v>481</v>
      </c>
      <c r="B10" s="771">
        <v>5076</v>
      </c>
      <c r="C10" s="769" t="s">
        <v>470</v>
      </c>
      <c r="D10" s="770"/>
      <c r="E10" s="770">
        <v>5076</v>
      </c>
      <c r="F10" s="54">
        <f t="shared" si="0"/>
        <v>0</v>
      </c>
    </row>
    <row r="11" spans="1:6" ht="15.75" customHeight="1">
      <c r="A11" s="672" t="s">
        <v>468</v>
      </c>
      <c r="B11" s="668">
        <v>98262</v>
      </c>
      <c r="C11" s="368" t="s">
        <v>467</v>
      </c>
      <c r="D11" s="60">
        <v>91922</v>
      </c>
      <c r="E11" s="60">
        <v>6340</v>
      </c>
      <c r="F11" s="54">
        <f t="shared" si="0"/>
        <v>0</v>
      </c>
    </row>
    <row r="12" spans="1:6" ht="24" customHeight="1">
      <c r="A12" s="747" t="s">
        <v>483</v>
      </c>
      <c r="B12" s="707">
        <v>104</v>
      </c>
      <c r="C12" s="748" t="s">
        <v>470</v>
      </c>
      <c r="D12" s="708"/>
      <c r="E12" s="708">
        <v>104</v>
      </c>
      <c r="F12" s="54">
        <f t="shared" si="0"/>
        <v>0</v>
      </c>
    </row>
    <row r="13" spans="1:6" ht="15.75" customHeight="1">
      <c r="A13" s="747" t="s">
        <v>510</v>
      </c>
      <c r="B13" s="707">
        <v>1170</v>
      </c>
      <c r="C13" s="748" t="s">
        <v>470</v>
      </c>
      <c r="D13" s="708"/>
      <c r="E13" s="708">
        <v>1170</v>
      </c>
      <c r="F13" s="372">
        <f t="shared" si="0"/>
        <v>0</v>
      </c>
    </row>
    <row r="14" spans="1:6" ht="15.75" customHeight="1">
      <c r="A14" s="747" t="s">
        <v>484</v>
      </c>
      <c r="B14" s="707">
        <v>902</v>
      </c>
      <c r="C14" s="748" t="s">
        <v>470</v>
      </c>
      <c r="D14" s="708"/>
      <c r="E14" s="708">
        <v>902</v>
      </c>
      <c r="F14" s="54">
        <f t="shared" si="0"/>
        <v>0</v>
      </c>
    </row>
    <row r="15" spans="1:6" ht="15.75" customHeight="1">
      <c r="A15" s="747" t="s">
        <v>485</v>
      </c>
      <c r="B15" s="707">
        <v>635</v>
      </c>
      <c r="C15" s="748" t="s">
        <v>470</v>
      </c>
      <c r="D15" s="708"/>
      <c r="E15" s="708">
        <v>635</v>
      </c>
      <c r="F15" s="54">
        <f t="shared" si="0"/>
        <v>0</v>
      </c>
    </row>
    <row r="16" spans="1:6" ht="15.75" customHeight="1">
      <c r="A16" s="747" t="s">
        <v>486</v>
      </c>
      <c r="B16" s="707">
        <v>1016</v>
      </c>
      <c r="C16" s="748" t="s">
        <v>470</v>
      </c>
      <c r="D16" s="708"/>
      <c r="E16" s="708">
        <v>1016</v>
      </c>
      <c r="F16" s="54">
        <f t="shared" si="0"/>
        <v>0</v>
      </c>
    </row>
    <row r="17" spans="1:6" ht="15.75" customHeight="1">
      <c r="A17" s="749" t="s">
        <v>487</v>
      </c>
      <c r="B17" s="707">
        <v>1651</v>
      </c>
      <c r="C17" s="748" t="s">
        <v>470</v>
      </c>
      <c r="D17" s="708"/>
      <c r="E17" s="708">
        <v>1651</v>
      </c>
      <c r="F17" s="54">
        <f t="shared" si="0"/>
        <v>0</v>
      </c>
    </row>
    <row r="18" spans="1:6" ht="15.75" customHeight="1">
      <c r="A18" s="788" t="s">
        <v>720</v>
      </c>
      <c r="B18" s="707">
        <v>762</v>
      </c>
      <c r="C18" s="748" t="s">
        <v>470</v>
      </c>
      <c r="D18" s="708"/>
      <c r="E18" s="708">
        <v>762</v>
      </c>
      <c r="F18" s="54">
        <f t="shared" si="0"/>
        <v>0</v>
      </c>
    </row>
    <row r="19" spans="1:6" ht="15.75" customHeight="1">
      <c r="A19" s="749" t="s">
        <v>488</v>
      </c>
      <c r="B19" s="707">
        <v>338</v>
      </c>
      <c r="C19" s="748" t="s">
        <v>470</v>
      </c>
      <c r="D19" s="708"/>
      <c r="E19" s="708">
        <v>338</v>
      </c>
      <c r="F19" s="722">
        <f t="shared" si="0"/>
        <v>0</v>
      </c>
    </row>
    <row r="20" spans="1:6" ht="15.75" customHeight="1">
      <c r="A20" s="750" t="s">
        <v>489</v>
      </c>
      <c r="B20" s="709">
        <v>6422</v>
      </c>
      <c r="C20" s="732" t="s">
        <v>470</v>
      </c>
      <c r="D20" s="710"/>
      <c r="E20" s="710">
        <v>6422</v>
      </c>
      <c r="F20" s="54">
        <f t="shared" si="0"/>
        <v>0</v>
      </c>
    </row>
    <row r="21" spans="1:6" ht="26.25" customHeight="1">
      <c r="A21" s="750" t="s">
        <v>482</v>
      </c>
      <c r="B21" s="709">
        <v>1943</v>
      </c>
      <c r="C21" s="732" t="s">
        <v>470</v>
      </c>
      <c r="D21" s="710"/>
      <c r="E21" s="710">
        <v>1943</v>
      </c>
      <c r="F21" s="61">
        <f t="shared" si="0"/>
        <v>0</v>
      </c>
    </row>
    <row r="22" spans="1:6" ht="17.25" customHeight="1">
      <c r="A22" s="723" t="s">
        <v>691</v>
      </c>
      <c r="B22" s="724">
        <v>550</v>
      </c>
      <c r="C22" s="725" t="s">
        <v>470</v>
      </c>
      <c r="D22" s="726"/>
      <c r="E22" s="726">
        <v>550</v>
      </c>
      <c r="F22" s="64">
        <f t="shared" si="0"/>
        <v>0</v>
      </c>
    </row>
    <row r="23" spans="1:6" ht="33" customHeight="1" thickBot="1">
      <c r="A23" s="727" t="s">
        <v>692</v>
      </c>
      <c r="B23" s="728">
        <v>6383</v>
      </c>
      <c r="C23" s="729" t="s">
        <v>470</v>
      </c>
      <c r="D23" s="730"/>
      <c r="E23" s="730">
        <v>6383</v>
      </c>
      <c r="F23" s="64">
        <f t="shared" si="0"/>
        <v>0</v>
      </c>
    </row>
    <row r="24" spans="1:6" ht="20.25" customHeight="1">
      <c r="A24" s="751" t="s">
        <v>696</v>
      </c>
      <c r="B24" s="728">
        <v>470</v>
      </c>
      <c r="C24" s="729" t="s">
        <v>470</v>
      </c>
      <c r="D24" s="730"/>
      <c r="E24" s="730">
        <v>470</v>
      </c>
      <c r="F24" s="64">
        <f t="shared" si="0"/>
        <v>0</v>
      </c>
    </row>
    <row r="25" spans="1:6" ht="20.25" customHeight="1">
      <c r="A25" s="765" t="s">
        <v>704</v>
      </c>
      <c r="B25" s="766">
        <v>230</v>
      </c>
      <c r="C25" s="767" t="s">
        <v>470</v>
      </c>
      <c r="D25" s="768"/>
      <c r="E25" s="768">
        <v>230</v>
      </c>
      <c r="F25" s="64">
        <f t="shared" si="0"/>
        <v>0</v>
      </c>
    </row>
    <row r="26" spans="1:6" ht="20.25" customHeight="1">
      <c r="A26" s="765" t="s">
        <v>705</v>
      </c>
      <c r="B26" s="766">
        <v>40</v>
      </c>
      <c r="C26" s="767" t="s">
        <v>470</v>
      </c>
      <c r="D26" s="768"/>
      <c r="E26" s="768">
        <v>40</v>
      </c>
      <c r="F26" s="64">
        <f t="shared" si="0"/>
        <v>0</v>
      </c>
    </row>
    <row r="27" spans="1:6" ht="20.25" customHeight="1">
      <c r="A27" s="765" t="s">
        <v>716</v>
      </c>
      <c r="B27" s="766">
        <v>1408</v>
      </c>
      <c r="C27" s="767" t="s">
        <v>470</v>
      </c>
      <c r="D27" s="768"/>
      <c r="E27" s="768">
        <v>1408</v>
      </c>
      <c r="F27" s="64"/>
    </row>
    <row r="28" spans="1:6" ht="20.25" customHeight="1">
      <c r="A28" s="765" t="s">
        <v>706</v>
      </c>
      <c r="B28" s="766">
        <v>3000</v>
      </c>
      <c r="C28" s="767" t="s">
        <v>470</v>
      </c>
      <c r="D28" s="768"/>
      <c r="E28" s="768">
        <v>3000</v>
      </c>
      <c r="F28" s="64">
        <f t="shared" si="0"/>
        <v>0</v>
      </c>
    </row>
    <row r="29" spans="1:6" ht="20.25" customHeight="1">
      <c r="A29" s="765" t="s">
        <v>707</v>
      </c>
      <c r="B29" s="766">
        <v>1800</v>
      </c>
      <c r="C29" s="767" t="s">
        <v>470</v>
      </c>
      <c r="D29" s="768"/>
      <c r="E29" s="768">
        <v>1800</v>
      </c>
      <c r="F29" s="64">
        <f t="shared" si="0"/>
        <v>0</v>
      </c>
    </row>
    <row r="30" spans="1:6" ht="20.25" customHeight="1">
      <c r="A30" s="765" t="s">
        <v>708</v>
      </c>
      <c r="B30" s="766">
        <v>1200</v>
      </c>
      <c r="C30" s="767" t="s">
        <v>470</v>
      </c>
      <c r="D30" s="768"/>
      <c r="E30" s="768">
        <v>1200</v>
      </c>
      <c r="F30" s="64">
        <f t="shared" si="0"/>
        <v>0</v>
      </c>
    </row>
    <row r="31" spans="1:6" ht="20.25" customHeight="1">
      <c r="A31" s="765" t="s">
        <v>709</v>
      </c>
      <c r="B31" s="766">
        <v>1277</v>
      </c>
      <c r="C31" s="767" t="s">
        <v>470</v>
      </c>
      <c r="D31" s="768"/>
      <c r="E31" s="768">
        <v>1277</v>
      </c>
      <c r="F31" s="64">
        <f t="shared" si="0"/>
        <v>0</v>
      </c>
    </row>
    <row r="32" spans="1:6" ht="20.25" customHeight="1">
      <c r="A32" s="765" t="s">
        <v>710</v>
      </c>
      <c r="B32" s="766">
        <v>600</v>
      </c>
      <c r="C32" s="767" t="s">
        <v>470</v>
      </c>
      <c r="D32" s="768"/>
      <c r="E32" s="768">
        <v>600</v>
      </c>
      <c r="F32" s="64">
        <f t="shared" si="0"/>
        <v>0</v>
      </c>
    </row>
    <row r="33" spans="1:6" ht="20.25" customHeight="1">
      <c r="A33" s="731" t="s">
        <v>714</v>
      </c>
      <c r="B33" s="711">
        <v>1823</v>
      </c>
      <c r="C33" s="712" t="s">
        <v>470</v>
      </c>
      <c r="D33" s="713"/>
      <c r="E33" s="713">
        <v>1823</v>
      </c>
      <c r="F33" s="772">
        <f t="shared" si="0"/>
        <v>0</v>
      </c>
    </row>
    <row r="34" spans="1:6" ht="20.25" customHeight="1">
      <c r="A34" s="731" t="s">
        <v>715</v>
      </c>
      <c r="B34" s="711">
        <v>42004</v>
      </c>
      <c r="C34" s="712" t="s">
        <v>470</v>
      </c>
      <c r="D34" s="713"/>
      <c r="E34" s="713">
        <v>42004</v>
      </c>
      <c r="F34" s="772">
        <f t="shared" si="0"/>
        <v>0</v>
      </c>
    </row>
    <row r="35" spans="1:6" ht="18" customHeight="1" thickBot="1">
      <c r="A35" s="751" t="s">
        <v>697</v>
      </c>
      <c r="B35" s="728">
        <v>263</v>
      </c>
      <c r="C35" s="729" t="s">
        <v>470</v>
      </c>
      <c r="D35" s="730"/>
      <c r="E35" s="730">
        <v>263</v>
      </c>
      <c r="F35" s="64">
        <f t="shared" si="0"/>
        <v>0</v>
      </c>
    </row>
    <row r="36" spans="1:6" s="58" customFormat="1" ht="18" customHeight="1" thickBot="1">
      <c r="A36" s="143" t="s">
        <v>68</v>
      </c>
      <c r="B36" s="56">
        <f>SUM(B5:B35)</f>
        <v>315153</v>
      </c>
      <c r="C36" s="113"/>
      <c r="D36" s="56">
        <f>SUM(D5:D35)</f>
        <v>91922</v>
      </c>
      <c r="E36" s="56">
        <f>SUM(E5:E35)</f>
        <v>223231</v>
      </c>
      <c r="F36" s="57">
        <f>SUM(F5:F35)</f>
        <v>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fitToHeight="1" fitToWidth="1" horizontalDpi="600" verticalDpi="600" orientation="landscape" paperSize="9" scale="63" r:id="rId1"/>
  <headerFooter alignWithMargins="0">
    <oddHeader>&amp;R&amp;"Times New Roman CE,Félkövér dőlt"&amp;11 8. melléklet a  30/2014.(IX.16.)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workbookViewId="0" topLeftCell="A1">
      <selection activeCell="G12" sqref="G12"/>
    </sheetView>
  </sheetViews>
  <sheetFormatPr defaultColWidth="9.00390625" defaultRowHeight="12.75"/>
  <cols>
    <col min="1" max="1" width="60.625" style="42" customWidth="1"/>
    <col min="2" max="2" width="15.625" style="41" customWidth="1"/>
    <col min="3" max="3" width="16.375" style="41" customWidth="1"/>
    <col min="4" max="4" width="18.00390625" style="41" customWidth="1"/>
    <col min="5" max="5" width="16.625" style="41" customWidth="1"/>
    <col min="6" max="6" width="18.875" style="41" customWidth="1"/>
    <col min="7" max="8" width="12.875" style="41" customWidth="1"/>
    <col min="9" max="9" width="13.875" style="41" customWidth="1"/>
    <col min="10" max="16384" width="9.375" style="41" customWidth="1"/>
  </cols>
  <sheetData>
    <row r="1" spans="1:6" ht="24.75" customHeight="1">
      <c r="A1" s="823" t="s">
        <v>1</v>
      </c>
      <c r="B1" s="823"/>
      <c r="C1" s="823"/>
      <c r="D1" s="823"/>
      <c r="E1" s="823"/>
      <c r="F1" s="823"/>
    </row>
    <row r="2" spans="1:6" ht="23.25" customHeight="1" thickBot="1">
      <c r="A2" s="140"/>
      <c r="B2" s="53"/>
      <c r="C2" s="53"/>
      <c r="D2" s="53"/>
      <c r="E2" s="53"/>
      <c r="F2" s="48" t="s">
        <v>65</v>
      </c>
    </row>
    <row r="3" spans="1:6" s="43" customFormat="1" ht="48.75" customHeight="1" thickBot="1">
      <c r="A3" s="141" t="s">
        <v>72</v>
      </c>
      <c r="B3" s="142" t="s">
        <v>70</v>
      </c>
      <c r="C3" s="142" t="s">
        <v>71</v>
      </c>
      <c r="D3" s="142" t="s">
        <v>411</v>
      </c>
      <c r="E3" s="142" t="s">
        <v>225</v>
      </c>
      <c r="F3" s="49" t="s">
        <v>413</v>
      </c>
    </row>
    <row r="4" spans="1:6" s="53" customFormat="1" ht="15" customHeight="1" thickBot="1">
      <c r="A4" s="50">
        <v>1</v>
      </c>
      <c r="B4" s="51">
        <v>2</v>
      </c>
      <c r="C4" s="51">
        <v>3</v>
      </c>
      <c r="D4" s="51">
        <v>4</v>
      </c>
      <c r="E4" s="51">
        <v>5</v>
      </c>
      <c r="F4" s="52">
        <v>6</v>
      </c>
    </row>
    <row r="5" spans="1:6" ht="15.75" customHeight="1">
      <c r="A5" s="59" t="s">
        <v>477</v>
      </c>
      <c r="B5" s="60">
        <v>381</v>
      </c>
      <c r="C5" s="368" t="s">
        <v>470</v>
      </c>
      <c r="D5" s="60"/>
      <c r="E5" s="60">
        <v>381</v>
      </c>
      <c r="F5" s="61">
        <f aca="true" t="shared" si="0" ref="F5:F22">B5-D5-E5</f>
        <v>0</v>
      </c>
    </row>
    <row r="6" spans="1:6" ht="15.75" customHeight="1">
      <c r="A6" s="59" t="s">
        <v>471</v>
      </c>
      <c r="B6" s="60">
        <v>773</v>
      </c>
      <c r="C6" s="368" t="s">
        <v>470</v>
      </c>
      <c r="D6" s="60"/>
      <c r="E6" s="60">
        <v>773</v>
      </c>
      <c r="F6" s="61">
        <f t="shared" si="0"/>
        <v>0</v>
      </c>
    </row>
    <row r="7" spans="1:6" ht="15.75" customHeight="1">
      <c r="A7" s="59" t="s">
        <v>472</v>
      </c>
      <c r="B7" s="60">
        <v>254</v>
      </c>
      <c r="C7" s="368" t="s">
        <v>470</v>
      </c>
      <c r="D7" s="60"/>
      <c r="E7" s="60">
        <v>254</v>
      </c>
      <c r="F7" s="61">
        <f t="shared" si="0"/>
        <v>0</v>
      </c>
    </row>
    <row r="8" spans="1:6" ht="15.75" customHeight="1">
      <c r="A8" s="59" t="s">
        <v>473</v>
      </c>
      <c r="B8" s="60">
        <v>2540</v>
      </c>
      <c r="C8" s="368" t="s">
        <v>470</v>
      </c>
      <c r="D8" s="60"/>
      <c r="E8" s="60">
        <v>2540</v>
      </c>
      <c r="F8" s="61">
        <f t="shared" si="0"/>
        <v>0</v>
      </c>
    </row>
    <row r="9" spans="1:6" ht="15.75" customHeight="1">
      <c r="A9" s="59" t="s">
        <v>474</v>
      </c>
      <c r="B9" s="60">
        <v>635</v>
      </c>
      <c r="C9" s="368" t="s">
        <v>470</v>
      </c>
      <c r="D9" s="60"/>
      <c r="E9" s="60">
        <v>635</v>
      </c>
      <c r="F9" s="61">
        <f t="shared" si="0"/>
        <v>0</v>
      </c>
    </row>
    <row r="10" spans="1:6" ht="15.75" customHeight="1">
      <c r="A10" s="59" t="s">
        <v>475</v>
      </c>
      <c r="B10" s="60">
        <v>1637</v>
      </c>
      <c r="C10" s="368" t="s">
        <v>470</v>
      </c>
      <c r="D10" s="60"/>
      <c r="E10" s="60">
        <v>1637</v>
      </c>
      <c r="F10" s="61">
        <f t="shared" si="0"/>
        <v>0</v>
      </c>
    </row>
    <row r="11" spans="1:6" ht="15.75" customHeight="1">
      <c r="A11" s="59" t="s">
        <v>476</v>
      </c>
      <c r="B11" s="60">
        <v>1232</v>
      </c>
      <c r="C11" s="368" t="s">
        <v>467</v>
      </c>
      <c r="D11" s="60"/>
      <c r="E11" s="60">
        <v>1232</v>
      </c>
      <c r="F11" s="61">
        <f t="shared" si="0"/>
        <v>0</v>
      </c>
    </row>
    <row r="12" spans="1:6" ht="15.75" customHeight="1">
      <c r="A12" s="59" t="s">
        <v>511</v>
      </c>
      <c r="B12" s="60">
        <v>1500</v>
      </c>
      <c r="C12" s="368" t="s">
        <v>470</v>
      </c>
      <c r="D12" s="60"/>
      <c r="E12" s="60">
        <v>1500</v>
      </c>
      <c r="F12" s="61">
        <f t="shared" si="0"/>
        <v>0</v>
      </c>
    </row>
    <row r="13" spans="1:6" ht="15.75" customHeight="1">
      <c r="A13" s="366" t="s">
        <v>490</v>
      </c>
      <c r="B13" s="27">
        <v>1270</v>
      </c>
      <c r="C13" s="367" t="s">
        <v>470</v>
      </c>
      <c r="D13" s="27"/>
      <c r="E13" s="27">
        <v>1270</v>
      </c>
      <c r="F13" s="61">
        <f t="shared" si="0"/>
        <v>0</v>
      </c>
    </row>
    <row r="14" spans="1:6" ht="15.75" customHeight="1">
      <c r="A14" s="365" t="s">
        <v>491</v>
      </c>
      <c r="B14" s="27">
        <v>1270</v>
      </c>
      <c r="C14" s="367" t="s">
        <v>470</v>
      </c>
      <c r="D14" s="27"/>
      <c r="E14" s="27">
        <v>1270</v>
      </c>
      <c r="F14" s="61">
        <f t="shared" si="0"/>
        <v>0</v>
      </c>
    </row>
    <row r="15" spans="1:6" ht="15.75" customHeight="1">
      <c r="A15" s="752" t="s">
        <v>492</v>
      </c>
      <c r="B15" s="710">
        <v>881</v>
      </c>
      <c r="C15" s="732" t="s">
        <v>470</v>
      </c>
      <c r="D15" s="710"/>
      <c r="E15" s="710">
        <v>881</v>
      </c>
      <c r="F15" s="61">
        <f t="shared" si="0"/>
        <v>0</v>
      </c>
    </row>
    <row r="16" spans="1:6" ht="15.75" customHeight="1">
      <c r="A16" s="753" t="s">
        <v>493</v>
      </c>
      <c r="B16" s="710">
        <v>191</v>
      </c>
      <c r="C16" s="732" t="s">
        <v>470</v>
      </c>
      <c r="D16" s="710"/>
      <c r="E16" s="710">
        <v>191</v>
      </c>
      <c r="F16" s="61">
        <f t="shared" si="0"/>
        <v>0</v>
      </c>
    </row>
    <row r="17" spans="1:6" ht="15.75" customHeight="1">
      <c r="A17" s="754" t="s">
        <v>682</v>
      </c>
      <c r="B17" s="710">
        <v>550</v>
      </c>
      <c r="C17" s="732" t="s">
        <v>470</v>
      </c>
      <c r="D17" s="710"/>
      <c r="E17" s="710">
        <v>550</v>
      </c>
      <c r="F17" s="61">
        <f t="shared" si="0"/>
        <v>0</v>
      </c>
    </row>
    <row r="18" spans="1:6" ht="15.75" customHeight="1">
      <c r="A18" s="754" t="s">
        <v>698</v>
      </c>
      <c r="B18" s="710">
        <v>1016</v>
      </c>
      <c r="C18" s="732" t="s">
        <v>470</v>
      </c>
      <c r="D18" s="710"/>
      <c r="E18" s="710">
        <v>1016</v>
      </c>
      <c r="F18" s="61">
        <f t="shared" si="0"/>
        <v>0</v>
      </c>
    </row>
    <row r="19" spans="1:6" ht="15.75" customHeight="1">
      <c r="A19" s="59" t="s">
        <v>711</v>
      </c>
      <c r="B19" s="60">
        <v>9361</v>
      </c>
      <c r="C19" s="368" t="s">
        <v>470</v>
      </c>
      <c r="D19" s="60"/>
      <c r="E19" s="60">
        <v>9361</v>
      </c>
      <c r="F19" s="61">
        <f t="shared" si="0"/>
        <v>0</v>
      </c>
    </row>
    <row r="20" spans="1:6" ht="15.75" customHeight="1">
      <c r="A20" s="773" t="s">
        <v>717</v>
      </c>
      <c r="B20" s="774">
        <v>4921</v>
      </c>
      <c r="C20" s="775" t="s">
        <v>470</v>
      </c>
      <c r="D20" s="774"/>
      <c r="E20" s="774">
        <v>4921</v>
      </c>
      <c r="F20" s="61">
        <f t="shared" si="0"/>
        <v>0</v>
      </c>
    </row>
    <row r="21" spans="1:6" ht="15.75" customHeight="1">
      <c r="A21" s="773" t="s">
        <v>718</v>
      </c>
      <c r="B21" s="774">
        <v>3442</v>
      </c>
      <c r="C21" s="775" t="s">
        <v>470</v>
      </c>
      <c r="D21" s="774"/>
      <c r="E21" s="774">
        <v>3442</v>
      </c>
      <c r="F21" s="61">
        <f t="shared" si="0"/>
        <v>0</v>
      </c>
    </row>
    <row r="22" spans="1:6" ht="15.75" customHeight="1" thickBot="1">
      <c r="A22" s="62"/>
      <c r="B22" s="63"/>
      <c r="C22" s="369"/>
      <c r="D22" s="63"/>
      <c r="E22" s="63"/>
      <c r="F22" s="64">
        <f t="shared" si="0"/>
        <v>0</v>
      </c>
    </row>
    <row r="23" spans="1:6" s="58" customFormat="1" ht="18" customHeight="1" thickBot="1">
      <c r="A23" s="143" t="s">
        <v>68</v>
      </c>
      <c r="B23" s="144">
        <f>SUM(B5:B22)</f>
        <v>31854</v>
      </c>
      <c r="C23" s="114"/>
      <c r="D23" s="144">
        <f>SUM(D5:D22)</f>
        <v>0</v>
      </c>
      <c r="E23" s="144">
        <f>SUM(E5:E22)</f>
        <v>31854</v>
      </c>
      <c r="F23" s="65">
        <f>SUM(F5:F22)</f>
        <v>0</v>
      </c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9. melléklet a  30/2014. (IX.16.) önkormányzati rendelethez&amp;"Times New Roman CE,Normál"&amp;10
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Rácz Mónika</cp:lastModifiedBy>
  <cp:lastPrinted>2014-09-15T10:31:06Z</cp:lastPrinted>
  <dcterms:created xsi:type="dcterms:W3CDTF">1999-10-30T10:30:45Z</dcterms:created>
  <dcterms:modified xsi:type="dcterms:W3CDTF">2014-09-17T09:17:03Z</dcterms:modified>
  <cp:category/>
  <cp:version/>
  <cp:contentType/>
  <cp:contentStatus/>
</cp:coreProperties>
</file>