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b\2017 zársz\"/>
    </mc:Choice>
  </mc:AlternateContent>
  <bookViews>
    <workbookView xWindow="0" yWindow="0" windowWidth="22118" windowHeight="8548" firstSheet="2" activeTab="2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Munka13" sheetId="13" r:id="rId13"/>
    <sheet name="Munka14" sheetId="14" r:id="rId14"/>
  </sheets>
  <definedNames>
    <definedName name="_xlnm.Print_Area" localSheetId="0">Munka1!$A$1:$F$23</definedName>
    <definedName name="OLE_LINK1" localSheetId="12">Munka13!$A$1</definedName>
  </definedNames>
  <calcPr calcId="152511"/>
</workbook>
</file>

<file path=xl/calcChain.xml><?xml version="1.0" encoding="utf-8"?>
<calcChain xmlns="http://schemas.openxmlformats.org/spreadsheetml/2006/main">
  <c r="G6" i="13" l="1"/>
  <c r="G31" i="13"/>
  <c r="G29" i="13"/>
  <c r="E12" i="3"/>
  <c r="E17" i="11"/>
  <c r="E11" i="12"/>
  <c r="D26" i="12"/>
  <c r="C26" i="12"/>
  <c r="C34" i="12"/>
  <c r="D13" i="12"/>
  <c r="E13" i="12"/>
  <c r="C13" i="12"/>
  <c r="E29" i="11"/>
  <c r="B29" i="11"/>
  <c r="E7" i="8"/>
  <c r="H38" i="7"/>
  <c r="H35" i="7"/>
  <c r="H31" i="7"/>
  <c r="H30" i="7"/>
  <c r="H28" i="7" s="1"/>
  <c r="H39" i="7" s="1"/>
  <c r="H29" i="7"/>
  <c r="H23" i="7"/>
  <c r="H19" i="7" s="1"/>
  <c r="H15" i="7"/>
  <c r="H13" i="7"/>
  <c r="H25" i="7" s="1"/>
  <c r="E38" i="7"/>
  <c r="E35" i="7"/>
  <c r="E31" i="7"/>
  <c r="E28" i="7" s="1"/>
  <c r="E39" i="7" s="1"/>
  <c r="E30" i="7"/>
  <c r="E29" i="7"/>
  <c r="E23" i="7"/>
  <c r="E19" i="7"/>
  <c r="E15" i="7"/>
  <c r="E13" i="7"/>
  <c r="E25" i="7" s="1"/>
  <c r="F38" i="7"/>
  <c r="C38" i="7"/>
  <c r="F31" i="7"/>
  <c r="C31" i="7"/>
  <c r="F30" i="7"/>
  <c r="C30" i="7"/>
  <c r="F29" i="7"/>
  <c r="C29" i="7"/>
  <c r="F23" i="7"/>
  <c r="C23" i="7"/>
  <c r="F15" i="7"/>
  <c r="C15" i="7"/>
  <c r="E8" i="4"/>
  <c r="E6" i="4"/>
  <c r="E14" i="4"/>
  <c r="E13" i="4"/>
  <c r="E12" i="4"/>
  <c r="E11" i="4"/>
  <c r="E10" i="4"/>
  <c r="F9" i="6"/>
  <c r="E13" i="3"/>
  <c r="E7" i="3"/>
  <c r="E6" i="3"/>
  <c r="E5" i="3"/>
  <c r="E9" i="3"/>
  <c r="E27" i="3"/>
  <c r="E34" i="3"/>
  <c r="E15" i="1"/>
  <c r="F15" i="1" s="1"/>
  <c r="E7" i="1"/>
  <c r="E10" i="1"/>
  <c r="F7" i="1"/>
  <c r="F8" i="1"/>
  <c r="F9" i="1"/>
  <c r="F10" i="1"/>
  <c r="F11" i="1"/>
  <c r="F12" i="1"/>
  <c r="F13" i="1"/>
  <c r="F16" i="1"/>
  <c r="F20" i="1"/>
  <c r="F5" i="1"/>
  <c r="E14" i="1" l="1"/>
  <c r="F14" i="1" s="1"/>
  <c r="E19" i="1"/>
  <c r="F19" i="1" s="1"/>
  <c r="D11" i="6" l="1"/>
  <c r="D34" i="3" l="1"/>
  <c r="D35" i="3" s="1"/>
  <c r="E35" i="3"/>
  <c r="F32" i="3"/>
  <c r="D27" i="3"/>
  <c r="D26" i="3"/>
  <c r="C26" i="3"/>
  <c r="F29" i="3"/>
  <c r="D8" i="3"/>
  <c r="C8" i="3"/>
  <c r="F13" i="3"/>
  <c r="F14" i="3"/>
  <c r="F15" i="3"/>
  <c r="F11" i="2"/>
  <c r="C12" i="2"/>
  <c r="C23" i="1" l="1"/>
  <c r="D8" i="1"/>
  <c r="C8" i="1"/>
  <c r="G60" i="13" l="1"/>
  <c r="G73" i="13"/>
  <c r="G11" i="13"/>
  <c r="G55" i="13"/>
  <c r="G33" i="13" l="1"/>
  <c r="G24" i="13"/>
  <c r="G17" i="13"/>
  <c r="G10" i="13" l="1"/>
  <c r="D47" i="12"/>
  <c r="E47" i="12"/>
  <c r="C47" i="12"/>
  <c r="E52" i="12"/>
  <c r="D38" i="12"/>
  <c r="E40" i="12"/>
  <c r="E38" i="12"/>
  <c r="D36" i="12"/>
  <c r="E36" i="12"/>
  <c r="C36" i="12"/>
  <c r="D34" i="12"/>
  <c r="E34" i="12"/>
  <c r="D32" i="12"/>
  <c r="E32" i="12"/>
  <c r="C32" i="12"/>
  <c r="D31" i="12"/>
  <c r="E31" i="12"/>
  <c r="D30" i="12"/>
  <c r="E30" i="12"/>
  <c r="C30" i="12"/>
  <c r="D14" i="12"/>
  <c r="E14" i="12"/>
  <c r="C14" i="12"/>
  <c r="D18" i="12"/>
  <c r="E18" i="12"/>
  <c r="C18" i="12"/>
  <c r="D16" i="12"/>
  <c r="E16" i="12"/>
  <c r="C16" i="12"/>
  <c r="D12" i="12"/>
  <c r="E12" i="12"/>
  <c r="C12" i="12"/>
  <c r="D11" i="12"/>
  <c r="C11" i="12"/>
  <c r="D10" i="12"/>
  <c r="E10" i="12"/>
  <c r="C10" i="12"/>
  <c r="D9" i="12"/>
  <c r="E9" i="12"/>
  <c r="C9" i="12"/>
  <c r="D8" i="12"/>
  <c r="E8" i="12"/>
  <c r="C8" i="12"/>
  <c r="E30" i="11"/>
  <c r="E16" i="11"/>
  <c r="E18" i="11"/>
  <c r="E15" i="11"/>
  <c r="E14" i="11"/>
  <c r="E13" i="11"/>
  <c r="E12" i="11"/>
  <c r="B32" i="11"/>
  <c r="B30" i="11"/>
  <c r="B22" i="11"/>
  <c r="B26" i="11"/>
  <c r="B25" i="11"/>
  <c r="B23" i="11"/>
  <c r="B16" i="11"/>
  <c r="B21" i="11"/>
  <c r="B20" i="11"/>
  <c r="B19" i="11"/>
  <c r="B18" i="11"/>
  <c r="B17" i="11"/>
  <c r="B15" i="11"/>
  <c r="B13" i="11"/>
  <c r="B12" i="11"/>
  <c r="F28" i="7"/>
  <c r="C28" i="7"/>
  <c r="F35" i="7"/>
  <c r="C35" i="7"/>
  <c r="F19" i="7"/>
  <c r="C19" i="7"/>
  <c r="F13" i="7"/>
  <c r="C13" i="7"/>
  <c r="E18" i="4"/>
  <c r="D18" i="4"/>
  <c r="B24" i="9"/>
  <c r="B23" i="9"/>
  <c r="B16" i="9"/>
  <c r="B15" i="9"/>
  <c r="E21" i="8"/>
  <c r="E26" i="8"/>
  <c r="E12" i="2"/>
  <c r="C31" i="12"/>
  <c r="D12" i="2"/>
  <c r="F31" i="3"/>
  <c r="G9" i="13" l="1"/>
  <c r="G5" i="13" s="1"/>
  <c r="B8" i="9"/>
  <c r="B7" i="9"/>
  <c r="B26" i="9"/>
  <c r="F39" i="7"/>
  <c r="C39" i="7"/>
  <c r="F25" i="7"/>
  <c r="C25" i="7"/>
  <c r="B33" i="11"/>
  <c r="E42" i="12"/>
  <c r="E49" i="12" s="1"/>
  <c r="E53" i="12" s="1"/>
  <c r="D19" i="12"/>
  <c r="D29" i="12" s="1"/>
  <c r="E33" i="11"/>
  <c r="B14" i="11"/>
  <c r="B27" i="11" s="1"/>
  <c r="D42" i="12"/>
  <c r="D49" i="12" s="1"/>
  <c r="D53" i="12" s="1"/>
  <c r="C42" i="12"/>
  <c r="C49" i="12" s="1"/>
  <c r="C53" i="12" s="1"/>
  <c r="B10" i="9"/>
  <c r="B18" i="9"/>
  <c r="C19" i="12"/>
  <c r="C29" i="12" s="1"/>
  <c r="E19" i="12"/>
  <c r="E20" i="11"/>
  <c r="E29" i="12" l="1"/>
  <c r="E26" i="12"/>
  <c r="E34" i="11"/>
  <c r="B34" i="11"/>
  <c r="E12" i="8"/>
  <c r="E22" i="6"/>
  <c r="D22" i="6"/>
  <c r="C22" i="6"/>
  <c r="F21" i="6"/>
  <c r="F19" i="6"/>
  <c r="F18" i="6"/>
  <c r="E11" i="6"/>
  <c r="C11" i="6"/>
  <c r="F8" i="6"/>
  <c r="F7" i="6"/>
  <c r="F6" i="6"/>
  <c r="E13" i="5"/>
  <c r="D13" i="5"/>
  <c r="C13" i="5"/>
  <c r="F11" i="5"/>
  <c r="F10" i="5"/>
  <c r="F9" i="5"/>
  <c r="F8" i="5"/>
  <c r="F7" i="5"/>
  <c r="F6" i="5"/>
  <c r="E20" i="4"/>
  <c r="D20" i="4"/>
  <c r="C18" i="4"/>
  <c r="C20" i="4" s="1"/>
  <c r="F7" i="4"/>
  <c r="F6" i="4"/>
  <c r="E30" i="3"/>
  <c r="D30" i="3"/>
  <c r="C30" i="3"/>
  <c r="C34" i="3" s="1"/>
  <c r="C35" i="3" s="1"/>
  <c r="F28" i="3"/>
  <c r="F27" i="3"/>
  <c r="F26" i="3"/>
  <c r="F25" i="3"/>
  <c r="F24" i="3"/>
  <c r="F23" i="3"/>
  <c r="E16" i="3"/>
  <c r="D12" i="3"/>
  <c r="C12" i="3"/>
  <c r="C16" i="3" s="1"/>
  <c r="C17" i="3" s="1"/>
  <c r="F11" i="3"/>
  <c r="F10" i="3"/>
  <c r="F9" i="3"/>
  <c r="F7" i="3"/>
  <c r="F6" i="3"/>
  <c r="F5" i="3"/>
  <c r="E19" i="2"/>
  <c r="D19" i="2"/>
  <c r="C19" i="2"/>
  <c r="F17" i="2"/>
  <c r="F12" i="2"/>
  <c r="F10" i="2"/>
  <c r="F9" i="2"/>
  <c r="F8" i="2"/>
  <c r="F7" i="2"/>
  <c r="F6" i="2"/>
  <c r="D14" i="1"/>
  <c r="D10" i="1"/>
  <c r="D23" i="1" s="1"/>
  <c r="C10" i="1"/>
  <c r="F22" i="6" l="1"/>
  <c r="F11" i="6"/>
  <c r="F13" i="5"/>
  <c r="F18" i="4"/>
  <c r="F19" i="2"/>
  <c r="E23" i="1"/>
  <c r="D19" i="1"/>
  <c r="F20" i="4"/>
  <c r="F35" i="3"/>
  <c r="F34" i="3"/>
  <c r="F30" i="3"/>
  <c r="F12" i="3"/>
  <c r="E17" i="3"/>
  <c r="F23" i="1" l="1"/>
  <c r="D16" i="3"/>
  <c r="F8" i="3"/>
  <c r="D17" i="3" l="1"/>
  <c r="F17" i="3" s="1"/>
  <c r="F16" i="3"/>
  <c r="C38" i="12"/>
  <c r="C14" i="1"/>
  <c r="C19" i="1" s="1"/>
</calcChain>
</file>

<file path=xl/sharedStrings.xml><?xml version="1.0" encoding="utf-8"?>
<sst xmlns="http://schemas.openxmlformats.org/spreadsheetml/2006/main" count="586" uniqueCount="434">
  <si>
    <t>Sorsz.</t>
  </si>
  <si>
    <t>Megnevezés</t>
  </si>
  <si>
    <t>Teljesítés</t>
  </si>
  <si>
    <t>%</t>
  </si>
  <si>
    <t>Intézményi működési bevételek</t>
  </si>
  <si>
    <t>Működési célú pe. Áht.kívül</t>
  </si>
  <si>
    <t>Önk. sajátos működési bevét.</t>
  </si>
  <si>
    <t>Helyi adók, pótlékok, egyéb sajátos</t>
  </si>
  <si>
    <t>Gépjárműadó</t>
  </si>
  <si>
    <t>Felhalmozási és tőkejell. bevét.</t>
  </si>
  <si>
    <t>Felhalmozási célú pe. átvét.</t>
  </si>
  <si>
    <t>Tárgyi e., imm. javak értékesítése</t>
  </si>
  <si>
    <t>Támogatások, átvett pénzeszk.</t>
  </si>
  <si>
    <t>Önk. Működési ktgvetési támogatása</t>
  </si>
  <si>
    <t>Kiegészítések</t>
  </si>
  <si>
    <t>Kölcsön visszatérülés</t>
  </si>
  <si>
    <t>Költségvetés összesen</t>
  </si>
  <si>
    <t>Előző évi pénzmaradvány</t>
  </si>
  <si>
    <t>Bevételek minösszesen</t>
  </si>
  <si>
    <t>Helyi adók</t>
  </si>
  <si>
    <t>Kommunális adó</t>
  </si>
  <si>
    <t>Iparűzési adó</t>
  </si>
  <si>
    <t>Pótlék, bírság</t>
  </si>
  <si>
    <t>Telekadó</t>
  </si>
  <si>
    <t>Építményadó</t>
  </si>
  <si>
    <t>Összesen:</t>
  </si>
  <si>
    <t>Átengedett központi adók</t>
  </si>
  <si>
    <t>Személyi juttatások</t>
  </si>
  <si>
    <t>Járulékok</t>
  </si>
  <si>
    <t>Dologi kiadások</t>
  </si>
  <si>
    <t>Működés célú pénzeszköz átadás</t>
  </si>
  <si>
    <t>Szociális ellátás</t>
  </si>
  <si>
    <t>Tartalék</t>
  </si>
  <si>
    <t>Felhalmozási kiadás</t>
  </si>
  <si>
    <t>Beruházás</t>
  </si>
  <si>
    <t>Felhalmozási pe. Átadás</t>
  </si>
  <si>
    <t>Költségvetési kiadások</t>
  </si>
  <si>
    <t>Költségvetési kiadások összesen</t>
  </si>
  <si>
    <t>ÁHB megelőlegezések visszafizetése</t>
  </si>
  <si>
    <t>Szakfeladat</t>
  </si>
  <si>
    <t>Összesen</t>
  </si>
  <si>
    <t>Felhalmozási kiadások Összesen</t>
  </si>
  <si>
    <t>Bursa Hungarica</t>
  </si>
  <si>
    <t>Lakásépítési támogatás</t>
  </si>
  <si>
    <t>Gyermekvédelmi támogatás</t>
  </si>
  <si>
    <t>Nemesbüki Óvoda</t>
  </si>
  <si>
    <t>Irányító szervtől kapott támogatás</t>
  </si>
  <si>
    <t>Működési bevétel</t>
  </si>
  <si>
    <t>Pénzmaradvány</t>
  </si>
  <si>
    <t>Pénzkészlet tárgyidőszak elején - Ft. költ. Bankszámlák egyenlege</t>
  </si>
  <si>
    <t>Pénzkészlet tárgyidőszak elején - Ft. pénztár betét egyenlege</t>
  </si>
  <si>
    <t>Pénzkészlet tárgyidőszak elején - Összesen</t>
  </si>
  <si>
    <t>Pénzkészlet tárgyidőszak végén - Ft. költ. Bankszámlák egyenlege</t>
  </si>
  <si>
    <t>Pénzkészlet tárgyidőszak végén - Ft. pénztár betét egyenlege</t>
  </si>
  <si>
    <t>Pénzkészlet tárgyidőszak végén - Összesen</t>
  </si>
  <si>
    <t>Nemesbük Község Önkormányzat</t>
  </si>
  <si>
    <t>egyszerűsített mérleg</t>
  </si>
  <si>
    <t>e Ft</t>
  </si>
  <si>
    <t>Sorszám</t>
  </si>
  <si>
    <t>A</t>
  </si>
  <si>
    <t>B</t>
  </si>
  <si>
    <t>C</t>
  </si>
  <si>
    <t>D</t>
  </si>
  <si>
    <t>E</t>
  </si>
  <si>
    <t>F</t>
  </si>
  <si>
    <t>G</t>
  </si>
  <si>
    <t>Eszközök</t>
  </si>
  <si>
    <t>Előző évi kv. beszám. záró adatai</t>
  </si>
  <si>
    <t xml:space="preserve">Auditálási eltérések (±) </t>
  </si>
  <si>
    <t>Előző év auditált egysz. beszám. záró adatai</t>
  </si>
  <si>
    <t>Tárgyévi kv-i beszám.</t>
  </si>
  <si>
    <t>Tárgyévi auditált egysz. beszám. záró adatai</t>
  </si>
  <si>
    <t>1.</t>
  </si>
  <si>
    <t>2.</t>
  </si>
  <si>
    <t>A.) Befektetett eszközök összesen</t>
  </si>
  <si>
    <t>3.</t>
  </si>
  <si>
    <t>I.    Immateriális javak</t>
  </si>
  <si>
    <t>4.</t>
  </si>
  <si>
    <t>II.   Tárgyi eszközök</t>
  </si>
  <si>
    <t>5.</t>
  </si>
  <si>
    <t>III.  Befektetett pénzügyi eszközök</t>
  </si>
  <si>
    <t>6.</t>
  </si>
  <si>
    <t>IV.  Üzemeltetésre, kezelésre áta. eszk.</t>
  </si>
  <si>
    <t>7.</t>
  </si>
  <si>
    <t>B.) Forgóeszközök összesen</t>
  </si>
  <si>
    <t>8.</t>
  </si>
  <si>
    <t>I.    Készletek</t>
  </si>
  <si>
    <t>9.</t>
  </si>
  <si>
    <t>II.   Követelések</t>
  </si>
  <si>
    <t>10.</t>
  </si>
  <si>
    <t>III.  Értékpapírok</t>
  </si>
  <si>
    <t>11.</t>
  </si>
  <si>
    <t>IV.  Pénzeszközök</t>
  </si>
  <si>
    <t>12.</t>
  </si>
  <si>
    <t>V.   Egyéb aktív pénzügyi elszám.</t>
  </si>
  <si>
    <t>13.</t>
  </si>
  <si>
    <t>Eszközök összesen</t>
  </si>
  <si>
    <t>14.</t>
  </si>
  <si>
    <t>Források</t>
  </si>
  <si>
    <t>15.</t>
  </si>
  <si>
    <t>D.) Saját tőke összesen</t>
  </si>
  <si>
    <t>16.</t>
  </si>
  <si>
    <t>1.   Tartós tőke</t>
  </si>
  <si>
    <t>17.</t>
  </si>
  <si>
    <t>2.   Tőkeváltozások</t>
  </si>
  <si>
    <t>18.</t>
  </si>
  <si>
    <t>3.  Mérlegszerinti eredmény</t>
  </si>
  <si>
    <t>19.</t>
  </si>
  <si>
    <t>E.) Tartalékok összesen</t>
  </si>
  <si>
    <t>20.</t>
  </si>
  <si>
    <t>I.    Költségvetési tartalékok</t>
  </si>
  <si>
    <t>21.</t>
  </si>
  <si>
    <t>II.   Vállalkozási tartalékok</t>
  </si>
  <si>
    <t>22.</t>
  </si>
  <si>
    <t>F.)  Kötelezettségek összesen</t>
  </si>
  <si>
    <t>23.</t>
  </si>
  <si>
    <t>I.    Hosszúlejáratú kötelezettségek</t>
  </si>
  <si>
    <t>24.</t>
  </si>
  <si>
    <t>II.   Rövidlejáratú kötelezettségek</t>
  </si>
  <si>
    <t>25.</t>
  </si>
  <si>
    <t>III.  Egyéb passzív pénzügyi elszám.</t>
  </si>
  <si>
    <t>26.</t>
  </si>
  <si>
    <t>Források összesen</t>
  </si>
  <si>
    <t>9. melléklet</t>
  </si>
  <si>
    <t xml:space="preserve">1.)Költségvetési bankszámlák záró egyenlege                                          </t>
  </si>
  <si>
    <t xml:space="preserve">2.) Pénztárak, betétkönyvek záró egyenlege                                           </t>
  </si>
  <si>
    <t xml:space="preserve">      Záró pénzkészlet </t>
  </si>
  <si>
    <t xml:space="preserve">1.)Költségvetési bankszámlák záró egyenlege                                                   </t>
  </si>
  <si>
    <t xml:space="preserve">1.)Költségvetési bankszámlák záró egyenlege                                                     </t>
  </si>
  <si>
    <t xml:space="preserve">2.) Pénztárak, betétkönyvek záró egyenlege                                               </t>
  </si>
  <si>
    <t>1.)</t>
  </si>
  <si>
    <t>Vezető:</t>
  </si>
  <si>
    <t>1 fő</t>
  </si>
  <si>
    <t>Óvónő:</t>
  </si>
  <si>
    <t>Technikai:</t>
  </si>
  <si>
    <t>2.)</t>
  </si>
  <si>
    <t xml:space="preserve">Karbantartó: </t>
  </si>
  <si>
    <t>3.)</t>
  </si>
  <si>
    <t>Közcélú munkavégző:</t>
  </si>
  <si>
    <t>11.  melléklet</t>
  </si>
  <si>
    <t>bevételeit – kiadásait bemutató mérleg.</t>
  </si>
  <si>
    <t>Bevételek</t>
  </si>
  <si>
    <t>Kiadások</t>
  </si>
  <si>
    <t>Működési célú bevételek</t>
  </si>
  <si>
    <t>Működési célú kiadások</t>
  </si>
  <si>
    <t>1.) Intézményi működ.bevételek</t>
  </si>
  <si>
    <t>1.) Személyi juttatások</t>
  </si>
  <si>
    <t>2.) Működési célú pe. ÁHT kívül</t>
  </si>
  <si>
    <t>2.) Járulékok</t>
  </si>
  <si>
    <t>3.) Önk.sajátos működ.bevételei</t>
  </si>
  <si>
    <t>3.) Dologi kiadások</t>
  </si>
  <si>
    <t>- iparűzési adó</t>
  </si>
  <si>
    <t>4.) Társ. és szocpol. juttatás</t>
  </si>
  <si>
    <t>- pótlékok, bírságok</t>
  </si>
  <si>
    <t>- gépjárműadó</t>
  </si>
  <si>
    <t>7.) Támogatásértékű kiadás</t>
  </si>
  <si>
    <t>- telekadó</t>
  </si>
  <si>
    <t>Működési célú kiadások össz</t>
  </si>
  <si>
    <t>- építményadó</t>
  </si>
  <si>
    <t>- kommunális adó</t>
  </si>
  <si>
    <t>4.) Önkormányzatok költségvetési  támogatása (működési célú)</t>
  </si>
  <si>
    <t>5.) Működ. célú  átvett  pénzeszközök</t>
  </si>
  <si>
    <t>6.) Kamatbevétel</t>
  </si>
  <si>
    <t>7.) Működ. célú pénzmaradvány</t>
  </si>
  <si>
    <t>Működési célú bevét. összesen</t>
  </si>
  <si>
    <t>Felhalmozási célú bevételek</t>
  </si>
  <si>
    <t>Felhalmozási célú kiadások</t>
  </si>
  <si>
    <t>1. Felhalmozási célú önk. támogatás</t>
  </si>
  <si>
    <t>1.) Beruházások</t>
  </si>
  <si>
    <t>2. Koncessziós díj</t>
  </si>
  <si>
    <t>Felhalm. kiadások összesen</t>
  </si>
  <si>
    <t>Bevételek összesen</t>
  </si>
  <si>
    <t>Kiadások összesen</t>
  </si>
  <si>
    <t>Nemesbük Önkormányzat egyszerűsített éves pénzforgalmi jelentés</t>
  </si>
  <si>
    <t>Eredeti</t>
  </si>
  <si>
    <t>Módosított</t>
  </si>
  <si>
    <t>előirányzat</t>
  </si>
  <si>
    <t>Munkaadókat terhelő járulékok</t>
  </si>
  <si>
    <t>Dologi és egyéb folyó kiadások</t>
  </si>
  <si>
    <t>Működési célú támogatás értékű kiadások, egyéb támogatások</t>
  </si>
  <si>
    <t>Államháztartáson kívülre végleges működési pénzeszköz átadások</t>
  </si>
  <si>
    <t>Felhalmozási célú támogatásértékű kiadások, egyéb támogatások</t>
  </si>
  <si>
    <t>Államháztartáson kívülre végleges felhalmozási pénzeszk. átadások</t>
  </si>
  <si>
    <t>kölcsönök nyújtása</t>
  </si>
  <si>
    <t>Költségvetési pénzforgalmi kiadások összesen (01+…+13)</t>
  </si>
  <si>
    <t>Hosszú lejáratú hitelek</t>
  </si>
  <si>
    <t>Rövid lejáratú hitelek</t>
  </si>
  <si>
    <t>Tartós hitelviszonyt megtestesítő értékppapírok kiadásai</t>
  </si>
  <si>
    <t>Forgatási célú hitelviszonyt megtestesítő értékpapírok kiadásai</t>
  </si>
  <si>
    <t>Finanszírozási kiadások összesen (14+15+17+18)</t>
  </si>
  <si>
    <t>Pénzforgalmi kiadások (13+19)</t>
  </si>
  <si>
    <t>Pénzforgalom nélküli kiadások</t>
  </si>
  <si>
    <t>Kiadások összesen (20+21+22)</t>
  </si>
  <si>
    <t xml:space="preserve">Önkormányzatok sajátos működési bevételei </t>
  </si>
  <si>
    <t>Működési célú támogatás értékű bevételek, egyéb támogatások</t>
  </si>
  <si>
    <t>Államháztartáson kívülről végleges működési pénzeszk. átvételek</t>
  </si>
  <si>
    <t>27.</t>
  </si>
  <si>
    <t>Felhalmozási és tőke jellegű bevételek</t>
  </si>
  <si>
    <t>28.</t>
  </si>
  <si>
    <t>28-ból: Önkormányzatok sajátos felhalmozási és tőkebevételei</t>
  </si>
  <si>
    <t>29.</t>
  </si>
  <si>
    <t>Felhalmozási célú támogatás értékű bevételek, egyéb támogatások</t>
  </si>
  <si>
    <t>30.</t>
  </si>
  <si>
    <t>31.</t>
  </si>
  <si>
    <t>Támogatás, kiegészítések</t>
  </si>
  <si>
    <t>32.</t>
  </si>
  <si>
    <t xml:space="preserve">32-ből: Önkormányzatok költségvetési támogatása </t>
  </si>
  <si>
    <t>33.</t>
  </si>
  <si>
    <t>Hosszú lejáratú kölcsönök visszatérülése</t>
  </si>
  <si>
    <t>34.</t>
  </si>
  <si>
    <t>Rövid lejáratú kölcsönök visszatérülése</t>
  </si>
  <si>
    <t>35.</t>
  </si>
  <si>
    <t>Költségvetési pénzforgalmi bevételek összesen (24+…+28+30+31+32+34+35)</t>
  </si>
  <si>
    <t>36.</t>
  </si>
  <si>
    <t>Hosszú  lejáratú hitelek felvétele</t>
  </si>
  <si>
    <t>37.</t>
  </si>
  <si>
    <t>Rövid lejáratú hitelek felvétele</t>
  </si>
  <si>
    <t>38.</t>
  </si>
  <si>
    <t>39.</t>
  </si>
  <si>
    <t>Tartós hitelviszonyt megtestesítő értékpapírok bevételei</t>
  </si>
  <si>
    <t>40.</t>
  </si>
  <si>
    <t>Forgatási célú hitelviszonyt megtestesítő értékpapírok bevételei</t>
  </si>
  <si>
    <t>41.</t>
  </si>
  <si>
    <t>Finanszírozási bevételek összesen (37+…+41)</t>
  </si>
  <si>
    <t>42.</t>
  </si>
  <si>
    <t>Pénzforgalmi bevételek összesen (36+42)</t>
  </si>
  <si>
    <t>43.</t>
  </si>
  <si>
    <t>Pénzforgalom nélküli bevételek</t>
  </si>
  <si>
    <t>44.</t>
  </si>
  <si>
    <t>Továbbadási (lebonyolítási) célú bevételek</t>
  </si>
  <si>
    <t>45.</t>
  </si>
  <si>
    <t>46.</t>
  </si>
  <si>
    <t>Bevételek összesen (43+…+46)</t>
  </si>
  <si>
    <t>47.</t>
  </si>
  <si>
    <t>Pénzforgalmi költségvetési bevételek és kiadások különbsége (36-13) Költségvetési hiány(-), költségvetési többlet (+)</t>
  </si>
  <si>
    <t>48.</t>
  </si>
  <si>
    <t>Igénybe vett tartalékokkal korrogált költségvetési bevételek és kiadások különbsége (48+44-21) korrigált költségvetési hiány(-) korrigált költségvetési többlet (+)</t>
  </si>
  <si>
    <t>49.</t>
  </si>
  <si>
    <t>Finanszírozási műveletek eredménye(42-19)</t>
  </si>
  <si>
    <t>50.</t>
  </si>
  <si>
    <t>Aktív és passzív pénzügyi műveletek egyenlege (45+46-22)</t>
  </si>
  <si>
    <t>Önkormányzat vagyonkimutatása</t>
  </si>
  <si>
    <t>ESZKÖZÖK</t>
  </si>
  <si>
    <t>A)</t>
  </si>
  <si>
    <t xml:space="preserve"> BEFEKTETETT ESZKÖZÖK</t>
  </si>
  <si>
    <t xml:space="preserve">I. </t>
  </si>
  <si>
    <t>Immateriális javak</t>
  </si>
  <si>
    <t>Korlátozottan forgalomképes immateriális javak</t>
  </si>
  <si>
    <t>Forgalomképes immateriális javak</t>
  </si>
  <si>
    <t>II.</t>
  </si>
  <si>
    <t>Tárgyi eszközök</t>
  </si>
  <si>
    <t>Ingatlanok és a kapcsolódó vagyoni értékű jogok</t>
  </si>
  <si>
    <t>Forgalomképtelen ingatlanok és a kapcsolódó vagyoni értékű jogok</t>
  </si>
  <si>
    <t>Helyi közutak és műtárgyaik</t>
  </si>
  <si>
    <t>Terek, parkok</t>
  </si>
  <si>
    <t>Köztemetők</t>
  </si>
  <si>
    <t>Vizek és közcélú (vízi közműnek nem minősülő) vízi létesítmények</t>
  </si>
  <si>
    <t>Egyéb az önkormányzat által forgalomképtelennek minősített ingatlanok és a kapcsolódó vagyoni értékű jogok</t>
  </si>
  <si>
    <t>Korlátozottan forgalomképes ingatlanok és a kapcsolódó vagyoni értékű jogok</t>
  </si>
  <si>
    <t>Közművek (víz, gáz, csatorna, távfűtés, világítás)</t>
  </si>
  <si>
    <t>Védett természeti területek</t>
  </si>
  <si>
    <t>A képviselőtestület és szervei, valamint hivatala ingatlanai</t>
  </si>
  <si>
    <t>A helyi önkormányzat felügyelete alá tartozó költségvetési szervek ingatlanai</t>
  </si>
  <si>
    <t>Műemlék ingatlanok</t>
  </si>
  <si>
    <t>Egyéb az önkormányzat által korlátozottan forgalomképesnek minősített ingatlanok és a kapcsolódó vagyoni értékű jogok (lakások, telkek, sportcélú ingatlanok, létesítmények)</t>
  </si>
  <si>
    <t>Forgalomképes ingatlanok és a kapcsolódó vagyoni értékű jogok </t>
  </si>
  <si>
    <t>Lakások</t>
  </si>
  <si>
    <t>Nem lakás céljára szolgáló helyiségek</t>
  </si>
  <si>
    <t>Telkek, földterületek</t>
  </si>
  <si>
    <t>Egyéb, az önkormányzat által forgalomképesnek minősített ingatlanok és a kapcsolódó vagyoni értékű jogok</t>
  </si>
  <si>
    <t>Gépek, berendezések és felszerelések </t>
  </si>
  <si>
    <t>Forgalomképtelen gépek, berendezések és felszerelések</t>
  </si>
  <si>
    <t>Korlátozottan forgalomképes gépek, berendezések és felszerelések</t>
  </si>
  <si>
    <t>Forgalomképes gépek, berendezések és felszerelések</t>
  </si>
  <si>
    <t>Járművek </t>
  </si>
  <si>
    <t>Korlátozottan forgalomképes járművek</t>
  </si>
  <si>
    <t>Forgalomképes járművek</t>
  </si>
  <si>
    <t>Beruházások, felújítások</t>
  </si>
  <si>
    <t>Forgalomképtelen eszköz létesítésére irányuló beruházások, felújítások</t>
  </si>
  <si>
    <t>Korlátozottan forgalomképes eszköz létesítésére irányuló beruházások, felújítások</t>
  </si>
  <si>
    <t>Forgalomképes eszköz létesítésére irányuló beruházások, felújítások</t>
  </si>
  <si>
    <t>Beruházásra adott előlegek </t>
  </si>
  <si>
    <t>Forgalomképtelen tárgyi eszközök létesítésére irányuló beruházásra adott előlegek</t>
  </si>
  <si>
    <t>Korlátozottan forgalomképes tárgyi eszköz létesítésére irányuló beruházásra adott előlegek</t>
  </si>
  <si>
    <t>Forgalomképes tárgyi eszköz létesítésére irányuló beruházásra adott előlegek</t>
  </si>
  <si>
    <t>Tárgyi eszközök értékhelyesbítése (forgalomképes)</t>
  </si>
  <si>
    <t>III.</t>
  </si>
  <si>
    <t>Befektetett pénzügyi eszközök</t>
  </si>
  <si>
    <t>Egyéb tartós részesedés</t>
  </si>
  <si>
    <t>Korlátozottan forgalomképes egyéb tartós részesedés</t>
  </si>
  <si>
    <t>Forgalomképes egyéb tartós részesedés</t>
  </si>
  <si>
    <t>Tartós hitelviszonyt megtestesítő értékpapír (forgalomképes) </t>
  </si>
  <si>
    <t>Tartósan adott kölcsön (forgalomképes)</t>
  </si>
  <si>
    <t>Hosszú lejáratú bankbetétek (forgalomképes)</t>
  </si>
  <si>
    <t>Egyéb hosszú lejáratú követelések (forgalomképes)</t>
  </si>
  <si>
    <t>Befektetett pénzügyi eszközök értékhelyesbítése (forgalomképes)</t>
  </si>
  <si>
    <t>IV.</t>
  </si>
  <si>
    <r>
      <t>Üzemeltetésre, kezelésre átadott, koncesszióba adott, vagyonkezelésbe vett eszközök</t>
    </r>
    <r>
      <rPr>
        <sz val="10"/>
        <color theme="1"/>
        <rFont val="Arial"/>
        <family val="2"/>
        <charset val="238"/>
      </rPr>
      <t> </t>
    </r>
  </si>
  <si>
    <t>Üzemeltetésre, kezelésre átadott, koncesszióba adott, vagyonkezelésbe vett forgalomképtelen eszközök</t>
  </si>
  <si>
    <t>Üzemeltetésre, kezelésre átadott, koncesszióba adott, vagyonkezelésbe vett  korlátozottan forgalomképes eszközök</t>
  </si>
  <si>
    <t>Üzemeltetésre, kezelésre átadott, koncesszióba adott, vagyonkezelésbe vett forgalomképes eszközök</t>
  </si>
  <si>
    <t>B.)</t>
  </si>
  <si>
    <t>FORGÓESZKÖZÖK</t>
  </si>
  <si>
    <t>I.</t>
  </si>
  <si>
    <t>Készletek (forgalomképes)</t>
  </si>
  <si>
    <t>Követelések (forgalomképes)</t>
  </si>
  <si>
    <r>
      <t>Ebből:</t>
    </r>
    <r>
      <rPr>
        <sz val="10"/>
        <color theme="1"/>
        <rFont val="Arial"/>
        <family val="2"/>
        <charset val="238"/>
      </rPr>
      <t> </t>
    </r>
  </si>
  <si>
    <t>Adósok</t>
  </si>
  <si>
    <t>Vevők</t>
  </si>
  <si>
    <t>Értékpapírok</t>
  </si>
  <si>
    <t>Egyéb részesedés (forgalomképes)</t>
  </si>
  <si>
    <t>Forgatási célú hitelviszonyt megtestesítő értékpapírok (forgalomképes)</t>
  </si>
  <si>
    <t>Pénzeszközök (forgalomképes)</t>
  </si>
  <si>
    <t>V.</t>
  </si>
  <si>
    <t>Egyéb aktív pénzügyi elszámolások (forgalomképes)</t>
  </si>
  <si>
    <t>FORRÁSOK</t>
  </si>
  <si>
    <t>F.)</t>
  </si>
  <si>
    <t>KÖTELEZETTSÉGEK</t>
  </si>
  <si>
    <t>Hosszú lejáratú kötelezettségek (forgalomképes)</t>
  </si>
  <si>
    <t>Rövid lejáratú kötelezettségek (forgalomképes)</t>
  </si>
  <si>
    <t>Egyéb passzív pénzügyi elszámolások (forgalomképes)</t>
  </si>
  <si>
    <t>KÖNYVVITELI MÉRLEGEN KÍVÜLI TÉTELEK</t>
  </si>
  <si>
    <t>KÖNYVVITELI MÉRLEGEN KÍVÜLI ESZKÖZÖK</t>
  </si>
  <si>
    <t>0-ra leírt, de használatban lévő eszközök állománya</t>
  </si>
  <si>
    <t>használaton kívüli eszközök állománya</t>
  </si>
  <si>
    <t>az önkormányzat tulajdonában lévő, a külön jogszabály alapján a szakmai nyilvántartásokban szereplő érték nélkül nyilvántartott eszközök állománya</t>
  </si>
  <si>
    <t>képzőművészeti alkotások</t>
  </si>
  <si>
    <t>régészeti leletek</t>
  </si>
  <si>
    <t>kép- és hangarchívumok</t>
  </si>
  <si>
    <t>gyűjtemények</t>
  </si>
  <si>
    <t>egyéb kulturális javak</t>
  </si>
  <si>
    <t>KÖNYVVITELI MÉRLEGEN KÍVÜLI FÜGGŐ KÖTELEZETTSÉGEK</t>
  </si>
  <si>
    <t>kezesség-, illetve garanciavállalással kapcsolatos függő kötelezettségek</t>
  </si>
  <si>
    <t>le nem zárt peres ügyekkel kapcsolatos függő kötelezettségek</t>
  </si>
  <si>
    <t>VAGYONKIMUTATÁS RÉSZLETEZETTSÉGE:</t>
  </si>
  <si>
    <t>Eszközök és kötelezettségek önállóan gazdálkodó költségvetési szervenként</t>
  </si>
  <si>
    <t>A III. alattiakat arab számokon belüli tételes megbontásban</t>
  </si>
  <si>
    <t>A IV: alattiakat arab számokon belüli, üzemeltetők szerinti megbontásban</t>
  </si>
  <si>
    <t>B/III. 1-2 pont alattiak tételes megbontásban</t>
  </si>
  <si>
    <t>F/I-II. alattiakat tételes megbontásban</t>
  </si>
  <si>
    <t>ezer Ft-ban</t>
  </si>
  <si>
    <t>Biztosított kedvezmény, mentesség összege adónemenként</t>
  </si>
  <si>
    <t>eredeti előirányzat</t>
  </si>
  <si>
    <t>módosított előirányzat</t>
  </si>
  <si>
    <t>teljesítés</t>
  </si>
  <si>
    <t>Hulladékszállítási díj</t>
  </si>
  <si>
    <t>Adókedvezmények összesen:</t>
  </si>
  <si>
    <t xml:space="preserve">Vezető (Polgármester): </t>
  </si>
  <si>
    <t xml:space="preserve">Közfoglalkoztatás: </t>
  </si>
  <si>
    <t>Önkormányzat:</t>
  </si>
  <si>
    <t xml:space="preserve">Összesen: </t>
  </si>
  <si>
    <t>KIMUTATÁS A KÖZVETETT TÁMOGATÁSOKRÓL 2016.</t>
  </si>
  <si>
    <t>Eredeti előirányzat eFt</t>
  </si>
  <si>
    <t>Módosított előirányzat Ft</t>
  </si>
  <si>
    <t>Teljesítés Ft</t>
  </si>
  <si>
    <t>2017.évi állami támogatás</t>
  </si>
  <si>
    <t>Megelőlegezés visszafizetése</t>
  </si>
  <si>
    <t>Felhalmozási c. pénzeszköz átadás</t>
  </si>
  <si>
    <t>Talajterhelési díj</t>
  </si>
  <si>
    <t>Ft</t>
  </si>
  <si>
    <t xml:space="preserve">   Ft</t>
  </si>
  <si>
    <t>Gyógyszertámogatás</t>
  </si>
  <si>
    <t>Energiatámogatás</t>
  </si>
  <si>
    <t>Települési támogatás</t>
  </si>
  <si>
    <t>Beruházások</t>
  </si>
  <si>
    <t>Támogatásértékű bevételek</t>
  </si>
  <si>
    <t>Óvoda:</t>
  </si>
  <si>
    <t>5 fő</t>
  </si>
  <si>
    <t>IKSZT munkatárs</t>
  </si>
  <si>
    <t xml:space="preserve"> - talajterhelési díj</t>
  </si>
  <si>
    <t>8.) 2017.évi állami támogatás</t>
  </si>
  <si>
    <t>3. Közműfejlesztés</t>
  </si>
  <si>
    <t>4. Kölcsön visszatérülés</t>
  </si>
  <si>
    <t>6.) Működ. célú pénzeszk. átad.</t>
  </si>
  <si>
    <t>5.) Megelőlegezés visszafizetése</t>
  </si>
  <si>
    <t>2.) Felhalmozási c PE átadás</t>
  </si>
  <si>
    <t>Beruházás, felújítás</t>
  </si>
  <si>
    <t>Pénzmaradvány igénybevétele</t>
  </si>
  <si>
    <t>14. melléklet a    5/2017.(IV.28.) önkormányzati rendeletéhez</t>
  </si>
  <si>
    <t xml:space="preserve">      Nemesbük Község Önkormányzat 2017.évi beszámoló bevételei címenként, kiemelt előirányzatonként </t>
  </si>
  <si>
    <t>Megelőlegezés</t>
  </si>
  <si>
    <t>Eredeti előirányzat Ft</t>
  </si>
  <si>
    <t>Teljesítés    Ft</t>
  </si>
  <si>
    <t>Használati díj</t>
  </si>
  <si>
    <t>Támogatásértékű kiadás</t>
  </si>
  <si>
    <t>Működés célú kiadás</t>
  </si>
  <si>
    <t>Műk. Célú pénzeszköz átadás</t>
  </si>
  <si>
    <t>Rendezési terv</t>
  </si>
  <si>
    <t>Útfelújítás</t>
  </si>
  <si>
    <t>Bükkösi u. vízellátása</t>
  </si>
  <si>
    <t>Vis maior beruházások</t>
  </si>
  <si>
    <t>Fényképezőgép</t>
  </si>
  <si>
    <t>Emlékmű</t>
  </si>
  <si>
    <t>Felhalmozási kiadások</t>
  </si>
  <si>
    <t>Nemesbük Község Önkormányzat Kiadásai címenként, kiemelt előirányzatonként (Óvoda költségvetése nélkül)</t>
  </si>
  <si>
    <t>Nemesbük Község Önkormányzat Kiadásai címenként, kiemelt előirányzatonként</t>
  </si>
  <si>
    <t>Adóbevételek alakulása Nemesbük</t>
  </si>
  <si>
    <t>kiadásai címenként</t>
  </si>
  <si>
    <t>Hulladékszállítás térítése</t>
  </si>
  <si>
    <t>Működési bevétel, átvett pe.</t>
  </si>
  <si>
    <t>Monitorok ASP</t>
  </si>
  <si>
    <t>Porszívó</t>
  </si>
  <si>
    <t>Fűnyíró</t>
  </si>
  <si>
    <t>Fénymásoló</t>
  </si>
  <si>
    <t>Térfigyelő rendszer</t>
  </si>
  <si>
    <t>kommunális gép</t>
  </si>
  <si>
    <t>Nemesbük Község Önkormányzatának pénzforgalom egyeztetése</t>
  </si>
  <si>
    <t>Nemesbüki Óvoda  pénzforgalom egyeztetése</t>
  </si>
  <si>
    <t>Kimutatás az Önkormányzat összesített pénzmaradványáról.</t>
  </si>
  <si>
    <t>Kimutatás a Nemesbüki Óvoda pénzmaradványáról.</t>
  </si>
  <si>
    <t>Kimutatás az Önkormányzat pénzmaradványáról.</t>
  </si>
  <si>
    <t>2017. évi létszámkeret:</t>
  </si>
  <si>
    <t>3 fő</t>
  </si>
  <si>
    <t>Tárgy eszköz értékesítés</t>
  </si>
  <si>
    <t>2017. december 31. állapot szerint</t>
  </si>
  <si>
    <t>13. melléklet a 9/2018.(IV.27.) önkormányzati rendelethez</t>
  </si>
  <si>
    <t>12. melléklet a 9/2018.(IV.27.) önkormányzati rendelethez</t>
  </si>
  <si>
    <t>Nemesbük község Önkormányzatának 9/2018.(IV.27.) önkormányzati rendeletéhez</t>
  </si>
  <si>
    <t>Nemesbük Önkormányzatának 2017. évi teljesített működési – felhalmozási célú</t>
  </si>
  <si>
    <t>10. melléklet  a 9/2018.(IV.27.) önkormányzati rendelethez</t>
  </si>
  <si>
    <t>Nemesbük Község Önkormányzatának 9/2018.(IV.27.) önkormányzati rendeletéhez</t>
  </si>
  <si>
    <t>8. melléklet a 9/2018.(IV.27.) önkormányzati rendelethez</t>
  </si>
  <si>
    <t>7. melléklet a   9/2018.(IV.27.) önkormányzati rendelethez</t>
  </si>
  <si>
    <t>2017. december 31.</t>
  </si>
  <si>
    <t>6. melléklet a 9/2018.(IV.27.) önkormányzati rendelethez</t>
  </si>
  <si>
    <t>bevételei címenként</t>
  </si>
  <si>
    <t>5. melléklet a   9/2018.(IV.27.) önkormányzati rendelethez</t>
  </si>
  <si>
    <t>Társadalmi és szociálpolitikai juttatások</t>
  </si>
  <si>
    <t>4. melléklet a  9/2018.(IV.27.) önkormányzati rendelethez</t>
  </si>
  <si>
    <t>3. melléklet a 9/2018.(IV.27.) önkormányzati rendelethez</t>
  </si>
  <si>
    <t>2. melléklet a 9/2018.(IV.27.) önkormányzati rendelethez</t>
  </si>
  <si>
    <t>1. melléklet a  9/2018.(IV.27.) önkormányzati rendelethez</t>
  </si>
  <si>
    <t>7 fő</t>
  </si>
  <si>
    <t>15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</si>
</sst>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b/>
      <u/>
      <sz val="1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2"/>
      <name val="Times New Roman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Garamond"/>
      <family val="1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i/>
      <sz val="11"/>
      <color indexed="8"/>
      <name val="Georgia"/>
      <family val="1"/>
      <charset val="238"/>
    </font>
    <font>
      <b/>
      <i/>
      <sz val="11"/>
      <name val="Georgia"/>
      <family val="1"/>
      <charset val="238"/>
    </font>
    <font>
      <sz val="11"/>
      <color indexed="8"/>
      <name val="Georgia"/>
      <family val="1"/>
      <charset val="238"/>
    </font>
    <font>
      <sz val="10"/>
      <name val="Arial CE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b/>
      <i/>
      <u/>
      <sz val="11"/>
      <name val="Georgia"/>
      <family val="1"/>
      <charset val="238"/>
    </font>
    <font>
      <b/>
      <i/>
      <sz val="13"/>
      <name val="Arial"/>
      <family val="2"/>
      <charset val="238"/>
    </font>
    <font>
      <b/>
      <sz val="11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0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28" fillId="0" borderId="0"/>
    <xf numFmtId="0" fontId="9" fillId="0" borderId="0"/>
    <xf numFmtId="0" fontId="9" fillId="0" borderId="0"/>
    <xf numFmtId="0" fontId="28" fillId="0" borderId="0"/>
    <xf numFmtId="0" fontId="41" fillId="0" borderId="0"/>
    <xf numFmtId="9" fontId="47" fillId="0" borderId="0" applyFont="0" applyFill="0" applyBorder="0" applyAlignment="0" applyProtection="0"/>
  </cellStyleXfs>
  <cellXfs count="206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"/>
    </xf>
    <xf numFmtId="0" fontId="6" fillId="0" borderId="0" xfId="0" applyFont="1"/>
    <xf numFmtId="0" fontId="8" fillId="0" borderId="0" xfId="1"/>
    <xf numFmtId="0" fontId="9" fillId="0" borderId="0" xfId="1" applyFont="1"/>
    <xf numFmtId="0" fontId="12" fillId="0" borderId="0" xfId="2" applyFont="1" applyAlignment="1">
      <alignment horizontal="center"/>
    </xf>
    <xf numFmtId="0" fontId="13" fillId="0" borderId="3" xfId="2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4" fillId="0" borderId="0" xfId="2" applyFont="1" applyBorder="1" applyAlignment="1">
      <alignment horizontal="center" vertical="center" wrapText="1"/>
    </xf>
    <xf numFmtId="0" fontId="14" fillId="0" borderId="0" xfId="2" applyFont="1"/>
    <xf numFmtId="3" fontId="14" fillId="0" borderId="0" xfId="2" applyNumberFormat="1" applyFont="1"/>
    <xf numFmtId="0" fontId="17" fillId="0" borderId="0" xfId="2" applyFont="1"/>
    <xf numFmtId="3" fontId="17" fillId="0" borderId="0" xfId="2" applyNumberFormat="1" applyFont="1"/>
    <xf numFmtId="3" fontId="9" fillId="0" borderId="0" xfId="2" applyNumberFormat="1" applyFont="1"/>
    <xf numFmtId="3" fontId="17" fillId="0" borderId="0" xfId="1" applyNumberFormat="1" applyFont="1"/>
    <xf numFmtId="0" fontId="17" fillId="0" borderId="0" xfId="1" applyFont="1"/>
    <xf numFmtId="0" fontId="14" fillId="0" borderId="0" xfId="1" applyFont="1"/>
    <xf numFmtId="3" fontId="14" fillId="0" borderId="0" xfId="1" applyNumberFormat="1" applyFont="1"/>
    <xf numFmtId="3" fontId="9" fillId="0" borderId="0" xfId="1" applyNumberFormat="1" applyFont="1"/>
    <xf numFmtId="3" fontId="18" fillId="0" borderId="0" xfId="1" applyNumberFormat="1" applyFont="1"/>
    <xf numFmtId="3" fontId="19" fillId="0" borderId="0" xfId="1" applyNumberFormat="1" applyFont="1"/>
    <xf numFmtId="3" fontId="20" fillId="0" borderId="0" xfId="1" applyNumberFormat="1" applyFont="1"/>
    <xf numFmtId="9" fontId="17" fillId="0" borderId="0" xfId="3" applyFont="1"/>
    <xf numFmtId="0" fontId="11" fillId="0" borderId="0" xfId="2" applyFont="1" applyAlignme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/>
    <xf numFmtId="0" fontId="22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6" applyFont="1"/>
    <xf numFmtId="0" fontId="9" fillId="0" borderId="0" xfId="6"/>
    <xf numFmtId="0" fontId="13" fillId="0" borderId="3" xfId="5" applyFont="1" applyBorder="1" applyAlignment="1">
      <alignment horizontal="center"/>
    </xf>
    <xf numFmtId="0" fontId="14" fillId="0" borderId="3" xfId="5" applyFont="1" applyBorder="1" applyAlignment="1">
      <alignment horizontal="center"/>
    </xf>
    <xf numFmtId="0" fontId="17" fillId="0" borderId="0" xfId="6" applyFont="1" applyAlignment="1">
      <alignment horizontal="center"/>
    </xf>
    <xf numFmtId="0" fontId="17" fillId="0" borderId="0" xfId="5" applyFont="1"/>
    <xf numFmtId="3" fontId="17" fillId="0" borderId="0" xfId="6" applyNumberFormat="1" applyFont="1"/>
    <xf numFmtId="3" fontId="17" fillId="0" borderId="0" xfId="5" applyNumberFormat="1" applyFont="1"/>
    <xf numFmtId="0" fontId="14" fillId="0" borderId="0" xfId="5" applyFont="1"/>
    <xf numFmtId="3" fontId="14" fillId="0" borderId="0" xfId="5" applyNumberFormat="1" applyFont="1"/>
    <xf numFmtId="0" fontId="17" fillId="0" borderId="0" xfId="6" applyFont="1"/>
    <xf numFmtId="0" fontId="14" fillId="0" borderId="0" xfId="6" applyFont="1"/>
    <xf numFmtId="3" fontId="14" fillId="0" borderId="0" xfId="6" applyNumberFormat="1" applyFont="1"/>
    <xf numFmtId="0" fontId="14" fillId="0" borderId="0" xfId="6" applyFont="1" applyAlignment="1">
      <alignment wrapText="1"/>
    </xf>
    <xf numFmtId="3" fontId="14" fillId="0" borderId="0" xfId="6" applyNumberFormat="1" applyFont="1" applyAlignment="1">
      <alignment vertical="center"/>
    </xf>
    <xf numFmtId="0" fontId="17" fillId="0" borderId="0" xfId="6" applyFont="1" applyAlignment="1">
      <alignment wrapText="1"/>
    </xf>
    <xf numFmtId="0" fontId="33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4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vertical="center" wrapText="1"/>
    </xf>
    <xf numFmtId="0" fontId="34" fillId="0" borderId="0" xfId="0" applyNumberFormat="1" applyFont="1" applyAlignment="1">
      <alignment horizontal="center" vertical="center" wrapText="1"/>
    </xf>
    <xf numFmtId="0" fontId="34" fillId="0" borderId="0" xfId="0" applyNumberFormat="1" applyFont="1" applyAlignment="1">
      <alignment vertical="center" wrapText="1"/>
    </xf>
    <xf numFmtId="0" fontId="28" fillId="0" borderId="0" xfId="4"/>
    <xf numFmtId="0" fontId="28" fillId="0" borderId="0" xfId="7"/>
    <xf numFmtId="0" fontId="38" fillId="3" borderId="21" xfId="7" applyFont="1" applyFill="1" applyBorder="1" applyAlignment="1">
      <alignment horizontal="center" wrapText="1"/>
    </xf>
    <xf numFmtId="0" fontId="39" fillId="3" borderId="22" xfId="7" applyFont="1" applyFill="1" applyBorder="1" applyAlignment="1">
      <alignment horizontal="center" wrapText="1"/>
    </xf>
    <xf numFmtId="0" fontId="39" fillId="3" borderId="23" xfId="7" applyFont="1" applyFill="1" applyBorder="1" applyAlignment="1">
      <alignment horizontal="center" wrapText="1"/>
    </xf>
    <xf numFmtId="0" fontId="40" fillId="0" borderId="24" xfId="8" applyFont="1" applyFill="1" applyBorder="1" applyAlignment="1">
      <alignment vertical="center" wrapText="1"/>
    </xf>
    <xf numFmtId="0" fontId="42" fillId="0" borderId="3" xfId="7" applyFont="1" applyFill="1" applyBorder="1"/>
    <xf numFmtId="0" fontId="42" fillId="0" borderId="24" xfId="7" applyFont="1" applyFill="1" applyBorder="1" applyAlignment="1">
      <alignment wrapText="1"/>
    </xf>
    <xf numFmtId="0" fontId="43" fillId="0" borderId="25" xfId="7" applyFont="1" applyBorder="1"/>
    <xf numFmtId="0" fontId="44" fillId="3" borderId="26" xfId="7" applyFont="1" applyFill="1" applyBorder="1"/>
    <xf numFmtId="3" fontId="45" fillId="3" borderId="27" xfId="7" applyNumberFormat="1" applyFont="1" applyFill="1" applyBorder="1"/>
    <xf numFmtId="0" fontId="0" fillId="0" borderId="0" xfId="0" applyFont="1"/>
    <xf numFmtId="0" fontId="1" fillId="0" borderId="0" xfId="0" applyFont="1"/>
    <xf numFmtId="3" fontId="22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3" fontId="1" fillId="0" borderId="0" xfId="0" applyNumberFormat="1" applyFon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21" fillId="0" borderId="0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1" fillId="0" borderId="4" xfId="5" applyFont="1" applyBorder="1" applyAlignment="1"/>
    <xf numFmtId="0" fontId="9" fillId="0" borderId="4" xfId="5" applyFont="1" applyBorder="1" applyAlignment="1">
      <alignment horizontal="right"/>
    </xf>
    <xf numFmtId="0" fontId="17" fillId="0" borderId="0" xfId="5" applyFont="1" applyFill="1"/>
    <xf numFmtId="0" fontId="17" fillId="0" borderId="0" xfId="6" applyFont="1" applyFill="1"/>
    <xf numFmtId="0" fontId="4" fillId="0" borderId="0" xfId="0" applyFont="1" applyBorder="1" applyAlignment="1"/>
    <xf numFmtId="3" fontId="4" fillId="0" borderId="0" xfId="0" applyNumberFormat="1" applyFont="1" applyBorder="1" applyAlignment="1"/>
    <xf numFmtId="0" fontId="33" fillId="0" borderId="29" xfId="0" applyFont="1" applyBorder="1" applyAlignment="1">
      <alignment horizontal="center" vertical="center" wrapText="1"/>
    </xf>
    <xf numFmtId="9" fontId="3" fillId="0" borderId="0" xfId="9" applyFont="1" applyAlignment="1">
      <alignment horizontal="center"/>
    </xf>
    <xf numFmtId="3" fontId="0" fillId="0" borderId="28" xfId="0" applyNumberFormat="1" applyBorder="1"/>
    <xf numFmtId="3" fontId="34" fillId="0" borderId="28" xfId="0" applyNumberFormat="1" applyFont="1" applyBorder="1" applyAlignment="1">
      <alignment horizontal="right" vertical="center" wrapText="1"/>
    </xf>
    <xf numFmtId="3" fontId="34" fillId="0" borderId="13" xfId="0" applyNumberFormat="1" applyFont="1" applyBorder="1" applyAlignment="1">
      <alignment horizontal="right" vertical="center" wrapText="1"/>
    </xf>
    <xf numFmtId="3" fontId="34" fillId="0" borderId="19" xfId="0" applyNumberFormat="1" applyFont="1" applyBorder="1" applyAlignment="1">
      <alignment horizontal="right" vertical="center" wrapText="1"/>
    </xf>
    <xf numFmtId="3" fontId="34" fillId="0" borderId="10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/>
    </xf>
    <xf numFmtId="0" fontId="4" fillId="0" borderId="2" xfId="0" applyFont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4" fillId="0" borderId="3" xfId="2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textRotation="90"/>
    </xf>
    <xf numFmtId="0" fontId="9" fillId="0" borderId="6" xfId="1" applyFont="1" applyBorder="1" applyAlignment="1">
      <alignment horizontal="center" textRotation="90"/>
    </xf>
    <xf numFmtId="0" fontId="9" fillId="0" borderId="7" xfId="1" applyFont="1" applyBorder="1" applyAlignment="1">
      <alignment horizontal="center" textRotation="90"/>
    </xf>
    <xf numFmtId="0" fontId="14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0" xfId="5" applyFont="1" applyAlignment="1">
      <alignment horizontal="center"/>
    </xf>
    <xf numFmtId="0" fontId="11" fillId="0" borderId="0" xfId="5" applyFont="1" applyAlignment="1">
      <alignment horizontal="center"/>
    </xf>
    <xf numFmtId="0" fontId="17" fillId="0" borderId="5" xfId="6" applyFont="1" applyBorder="1" applyAlignment="1">
      <alignment horizontal="center" textRotation="90"/>
    </xf>
    <xf numFmtId="0" fontId="17" fillId="0" borderId="6" xfId="6" applyFont="1" applyBorder="1" applyAlignment="1">
      <alignment horizontal="center" textRotation="90"/>
    </xf>
    <xf numFmtId="0" fontId="17" fillId="0" borderId="7" xfId="6" applyFont="1" applyBorder="1" applyAlignment="1">
      <alignment horizontal="center" textRotation="90"/>
    </xf>
    <xf numFmtId="0" fontId="14" fillId="0" borderId="3" xfId="5" applyFont="1" applyBorder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3" xfId="5" applyFont="1" applyBorder="1" applyAlignment="1">
      <alignment horizontal="center"/>
    </xf>
    <xf numFmtId="0" fontId="34" fillId="0" borderId="9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3" fillId="0" borderId="9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7" fillId="0" borderId="8" xfId="0" applyFont="1" applyBorder="1" applyAlignment="1">
      <alignment vertical="center" wrapText="1"/>
    </xf>
    <xf numFmtId="0" fontId="37" fillId="0" borderId="9" xfId="0" applyFont="1" applyBorder="1" applyAlignment="1">
      <alignment vertical="center" wrapText="1"/>
    </xf>
    <xf numFmtId="0" fontId="37" fillId="0" borderId="15" xfId="0" applyFont="1" applyBorder="1" applyAlignment="1">
      <alignment vertical="center" wrapText="1"/>
    </xf>
    <xf numFmtId="0" fontId="37" fillId="2" borderId="8" xfId="0" applyFont="1" applyFill="1" applyBorder="1" applyAlignment="1">
      <alignment vertical="center" wrapText="1"/>
    </xf>
    <xf numFmtId="0" fontId="37" fillId="2" borderId="9" xfId="0" applyFont="1" applyFill="1" applyBorder="1" applyAlignment="1">
      <alignment vertical="center" wrapText="1"/>
    </xf>
    <xf numFmtId="0" fontId="37" fillId="2" borderId="15" xfId="0" applyFont="1" applyFill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0" fillId="2" borderId="8" xfId="0" applyFont="1" applyFill="1" applyBorder="1" applyAlignment="1">
      <alignment vertical="center" wrapText="1"/>
    </xf>
    <xf numFmtId="0" fontId="30" fillId="2" borderId="9" xfId="0" applyFont="1" applyFill="1" applyBorder="1" applyAlignment="1">
      <alignment vertical="center" wrapText="1"/>
    </xf>
    <xf numFmtId="0" fontId="30" fillId="2" borderId="15" xfId="0" applyFont="1" applyFill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7" fillId="0" borderId="0" xfId="7" applyFont="1" applyAlignment="1">
      <alignment horizontal="center"/>
    </xf>
    <xf numFmtId="0" fontId="28" fillId="0" borderId="0" xfId="7" applyFont="1" applyAlignment="1">
      <alignment horizontal="center"/>
    </xf>
  </cellXfs>
  <cellStyles count="10">
    <cellStyle name="Normál" xfId="0" builtinId="0"/>
    <cellStyle name="Normál 2" xfId="1"/>
    <cellStyle name="Normál 2 2" xfId="7"/>
    <cellStyle name="Normál 3" xfId="4"/>
    <cellStyle name="Normál_beszám. 99. év" xfId="2"/>
    <cellStyle name="Normál_beszám. 99. év 2" xfId="5"/>
    <cellStyle name="Normál_Kiss Anita" xfId="6"/>
    <cellStyle name="Normál_Munka1" xfId="8"/>
    <cellStyle name="Százalék" xfId="9" builtinId="5"/>
    <cellStyle name="Százalék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topLeftCell="A7" zoomScale="85" zoomScaleNormal="70" zoomScaleSheetLayoutView="85" workbookViewId="0">
      <selection activeCell="A2" sqref="A2:F2"/>
    </sheetView>
  </sheetViews>
  <sheetFormatPr defaultRowHeight="14.4"/>
  <cols>
    <col min="1" max="1" width="9.8984375" customWidth="1"/>
    <col min="2" max="2" width="71.8984375" customWidth="1"/>
    <col min="3" max="5" width="20.59765625" bestFit="1" customWidth="1"/>
    <col min="6" max="6" width="25.69921875" bestFit="1" customWidth="1"/>
  </cols>
  <sheetData>
    <row r="1" spans="1:6" ht="22.5">
      <c r="A1" s="144" t="s">
        <v>431</v>
      </c>
      <c r="B1" s="144"/>
      <c r="C1" s="144"/>
      <c r="D1" s="144"/>
      <c r="E1" s="144"/>
      <c r="F1" s="144"/>
    </row>
    <row r="2" spans="1:6" ht="22.5">
      <c r="A2" s="145" t="s">
        <v>379</v>
      </c>
      <c r="B2" s="145"/>
      <c r="C2" s="145"/>
      <c r="D2" s="145"/>
      <c r="E2" s="145"/>
      <c r="F2" s="145"/>
    </row>
    <row r="3" spans="1:6" ht="22.5">
      <c r="A3" s="146"/>
      <c r="B3" s="146"/>
      <c r="C3" s="146"/>
      <c r="D3" s="146"/>
      <c r="E3" s="146"/>
      <c r="F3" s="146"/>
    </row>
    <row r="4" spans="1:6" ht="44.95">
      <c r="A4" s="1" t="s">
        <v>0</v>
      </c>
      <c r="B4" s="1" t="s">
        <v>1</v>
      </c>
      <c r="C4" s="2" t="s">
        <v>381</v>
      </c>
      <c r="D4" s="2" t="s">
        <v>353</v>
      </c>
      <c r="E4" s="2" t="s">
        <v>382</v>
      </c>
      <c r="F4" s="2" t="s">
        <v>3</v>
      </c>
    </row>
    <row r="5" spans="1:6" ht="22.5">
      <c r="A5" s="3">
        <v>1</v>
      </c>
      <c r="B5" s="4" t="s">
        <v>4</v>
      </c>
      <c r="C5" s="5">
        <v>6337925</v>
      </c>
      <c r="D5" s="5">
        <v>6828732</v>
      </c>
      <c r="E5" s="5">
        <v>6828732</v>
      </c>
      <c r="F5" s="137">
        <f>E5/D5</f>
        <v>1</v>
      </c>
    </row>
    <row r="6" spans="1:6" ht="22.5">
      <c r="A6" s="3">
        <v>2</v>
      </c>
      <c r="B6" s="4" t="s">
        <v>5</v>
      </c>
      <c r="C6" s="6"/>
      <c r="D6" s="5"/>
      <c r="E6" s="5"/>
      <c r="F6" s="137"/>
    </row>
    <row r="7" spans="1:6" ht="22.5">
      <c r="A7" s="3">
        <v>3</v>
      </c>
      <c r="B7" s="4" t="s">
        <v>6</v>
      </c>
      <c r="C7" s="5">
        <v>15400000</v>
      </c>
      <c r="D7" s="5">
        <v>15400000</v>
      </c>
      <c r="E7" s="5">
        <f>E8+E9</f>
        <v>19304019</v>
      </c>
      <c r="F7" s="137">
        <f t="shared" ref="F7:F23" si="0">E7/D7</f>
        <v>1.2535077272727273</v>
      </c>
    </row>
    <row r="8" spans="1:6" ht="22.5">
      <c r="A8" s="7"/>
      <c r="B8" s="7" t="s">
        <v>7</v>
      </c>
      <c r="C8" s="6">
        <f>C7-C9</f>
        <v>13600000</v>
      </c>
      <c r="D8" s="6">
        <f>D7-D9</f>
        <v>13600000</v>
      </c>
      <c r="E8" s="6">
        <v>17047731</v>
      </c>
      <c r="F8" s="137">
        <f t="shared" si="0"/>
        <v>1.2535096323529411</v>
      </c>
    </row>
    <row r="9" spans="1:6" ht="22.5">
      <c r="A9" s="7"/>
      <c r="B9" s="7" t="s">
        <v>8</v>
      </c>
      <c r="C9" s="6">
        <v>1800000</v>
      </c>
      <c r="D9" s="6">
        <v>1800000</v>
      </c>
      <c r="E9" s="6">
        <v>2256288</v>
      </c>
      <c r="F9" s="137">
        <f t="shared" si="0"/>
        <v>1.2534933333333333</v>
      </c>
    </row>
    <row r="10" spans="1:6" ht="22.5">
      <c r="A10" s="3">
        <v>4</v>
      </c>
      <c r="B10" s="8" t="s">
        <v>9</v>
      </c>
      <c r="C10" s="5">
        <f>SUM(C12:C13)</f>
        <v>3716000</v>
      </c>
      <c r="D10" s="5">
        <f>SUM(D11:D13)</f>
        <v>31567448</v>
      </c>
      <c r="E10" s="5">
        <f>SUM(E11:E13)</f>
        <v>19602188</v>
      </c>
      <c r="F10" s="137">
        <f t="shared" si="0"/>
        <v>0.62096207460292641</v>
      </c>
    </row>
    <row r="11" spans="1:6" ht="22.5">
      <c r="A11" s="7"/>
      <c r="B11" s="7" t="s">
        <v>10</v>
      </c>
      <c r="D11" s="6">
        <v>18005098</v>
      </c>
      <c r="E11" s="6">
        <v>18005098</v>
      </c>
      <c r="F11" s="137">
        <f t="shared" si="0"/>
        <v>1</v>
      </c>
    </row>
    <row r="12" spans="1:6" ht="22.5">
      <c r="A12" s="7"/>
      <c r="B12" s="7" t="s">
        <v>383</v>
      </c>
      <c r="C12" s="5">
        <v>3716000</v>
      </c>
      <c r="D12" s="6">
        <v>3716000</v>
      </c>
      <c r="E12" s="6">
        <v>1597090</v>
      </c>
      <c r="F12" s="137">
        <f t="shared" si="0"/>
        <v>0.42978740581270181</v>
      </c>
    </row>
    <row r="13" spans="1:6" ht="22.5">
      <c r="A13" s="7"/>
      <c r="B13" s="7" t="s">
        <v>11</v>
      </c>
      <c r="C13" s="9"/>
      <c r="D13" s="6">
        <v>9846350</v>
      </c>
      <c r="E13" s="6"/>
      <c r="F13" s="137">
        <f t="shared" si="0"/>
        <v>0</v>
      </c>
    </row>
    <row r="14" spans="1:6" ht="22.5">
      <c r="A14" s="3">
        <v>5</v>
      </c>
      <c r="B14" s="4" t="s">
        <v>12</v>
      </c>
      <c r="C14" s="5">
        <f>SUM(C15:C17)</f>
        <v>66321607</v>
      </c>
      <c r="D14" s="5">
        <f>SUM(D15:D17)</f>
        <v>76935770</v>
      </c>
      <c r="E14" s="5">
        <f>SUM(E15:E17)</f>
        <v>80253577</v>
      </c>
      <c r="F14" s="137">
        <f t="shared" si="0"/>
        <v>1.0431243750468735</v>
      </c>
    </row>
    <row r="15" spans="1:6" ht="22.5">
      <c r="A15" s="7"/>
      <c r="B15" s="7" t="s">
        <v>399</v>
      </c>
      <c r="C15" s="6">
        <v>1363447</v>
      </c>
      <c r="D15" s="6">
        <v>4169323</v>
      </c>
      <c r="E15" s="6">
        <f>6905335+581795</f>
        <v>7487130</v>
      </c>
      <c r="F15" s="137">
        <f t="shared" si="0"/>
        <v>1.7957663630282423</v>
      </c>
    </row>
    <row r="16" spans="1:6" ht="22.5">
      <c r="A16" s="7"/>
      <c r="B16" s="7" t="s">
        <v>13</v>
      </c>
      <c r="C16" s="6">
        <v>64958160</v>
      </c>
      <c r="D16" s="6">
        <v>72766447</v>
      </c>
      <c r="E16" s="6">
        <v>72766447</v>
      </c>
      <c r="F16" s="137">
        <f t="shared" si="0"/>
        <v>1</v>
      </c>
    </row>
    <row r="17" spans="1:6" ht="22.5">
      <c r="A17" s="7"/>
      <c r="B17" s="7" t="s">
        <v>14</v>
      </c>
      <c r="C17" s="6"/>
      <c r="D17" s="6"/>
      <c r="E17" s="6"/>
      <c r="F17" s="137"/>
    </row>
    <row r="18" spans="1:6" ht="22.5">
      <c r="A18" s="3">
        <v>6</v>
      </c>
      <c r="B18" s="4" t="s">
        <v>15</v>
      </c>
      <c r="C18" s="5"/>
      <c r="D18" s="5"/>
      <c r="E18" s="5">
        <v>258509</v>
      </c>
      <c r="F18" s="137">
        <v>1</v>
      </c>
    </row>
    <row r="19" spans="1:6" ht="22.5">
      <c r="A19" s="3">
        <v>7</v>
      </c>
      <c r="B19" s="4" t="s">
        <v>16</v>
      </c>
      <c r="C19" s="5">
        <f>SUM(C5,C7,C14,C10,C6)</f>
        <v>91775532</v>
      </c>
      <c r="D19" s="5">
        <f>SUM(D5,D7,D14,D10,D6)</f>
        <v>130731950</v>
      </c>
      <c r="E19" s="5">
        <f>SUM(E5,E7,E14,E10,E6)</f>
        <v>125988516</v>
      </c>
      <c r="F19" s="137">
        <f t="shared" si="0"/>
        <v>0.96371633713105331</v>
      </c>
    </row>
    <row r="20" spans="1:6" ht="22.5">
      <c r="A20" s="3">
        <v>8</v>
      </c>
      <c r="B20" s="4" t="s">
        <v>17</v>
      </c>
      <c r="C20" s="5">
        <v>28771966</v>
      </c>
      <c r="D20" s="5">
        <v>36058900</v>
      </c>
      <c r="E20" s="5">
        <v>36058900</v>
      </c>
      <c r="F20" s="137">
        <f t="shared" si="0"/>
        <v>1</v>
      </c>
    </row>
    <row r="21" spans="1:6" ht="22.5">
      <c r="A21" s="3">
        <v>9</v>
      </c>
      <c r="B21" s="4" t="s">
        <v>380</v>
      </c>
      <c r="C21" s="10"/>
      <c r="D21" s="5"/>
      <c r="E21" s="5">
        <v>2432137</v>
      </c>
      <c r="F21" s="137">
        <v>1</v>
      </c>
    </row>
    <row r="22" spans="1:6" ht="22.5">
      <c r="A22" s="7"/>
      <c r="B22" s="7"/>
      <c r="C22" s="7"/>
      <c r="D22" s="7"/>
      <c r="E22" s="7"/>
      <c r="F22" s="137"/>
    </row>
    <row r="23" spans="1:6" ht="22.5">
      <c r="A23" s="147" t="s">
        <v>18</v>
      </c>
      <c r="B23" s="147"/>
      <c r="C23" s="11">
        <f>SUM(C5,C7,C10,C14,C20,C21)</f>
        <v>120547498</v>
      </c>
      <c r="D23" s="11">
        <f>SUM(D5,D7,D10,D14,D20,D18,D6,D21)</f>
        <v>166790850</v>
      </c>
      <c r="E23" s="11">
        <f>SUM(E5,E7,E10,E14,E20,E18,E6,E21)</f>
        <v>164738062</v>
      </c>
      <c r="F23" s="137">
        <f t="shared" si="0"/>
        <v>0.98769244236119669</v>
      </c>
    </row>
    <row r="24" spans="1:6" ht="22.5">
      <c r="A24" s="7"/>
      <c r="B24" s="7"/>
      <c r="C24" s="7"/>
      <c r="D24" s="7"/>
      <c r="E24" s="7"/>
      <c r="F24" s="7"/>
    </row>
    <row r="25" spans="1:6" ht="22.5">
      <c r="A25" s="134"/>
      <c r="B25" s="134"/>
      <c r="C25" s="134"/>
      <c r="D25" s="134"/>
      <c r="E25" s="135"/>
      <c r="F25" s="134"/>
    </row>
    <row r="26" spans="1:6" ht="22.5">
      <c r="A26" s="12"/>
      <c r="B26" s="12"/>
      <c r="C26" s="12"/>
      <c r="D26" s="12"/>
      <c r="E26" s="12"/>
      <c r="F26" s="12"/>
    </row>
  </sheetData>
  <mergeCells count="4">
    <mergeCell ref="A1:F1"/>
    <mergeCell ref="A2:F2"/>
    <mergeCell ref="A3:F3"/>
    <mergeCell ref="A23:B23"/>
  </mergeCells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BreakPreview" topLeftCell="A4" zoomScale="130" zoomScaleNormal="145" zoomScaleSheetLayoutView="130" workbookViewId="0">
      <selection activeCell="B17" sqref="B17"/>
    </sheetView>
  </sheetViews>
  <sheetFormatPr defaultRowHeight="14.4"/>
  <cols>
    <col min="2" max="2" width="40.3984375" customWidth="1"/>
  </cols>
  <sheetData>
    <row r="1" spans="1:3" ht="15.55">
      <c r="A1" s="169" t="s">
        <v>419</v>
      </c>
      <c r="B1" s="169"/>
      <c r="C1" s="169"/>
    </row>
    <row r="2" spans="1:3" ht="15.55">
      <c r="A2" s="49"/>
    </row>
    <row r="3" spans="1:3" ht="15.55">
      <c r="A3" s="50" t="s">
        <v>411</v>
      </c>
    </row>
    <row r="4" spans="1:3" ht="15.55">
      <c r="A4" s="48"/>
    </row>
    <row r="5" spans="1:3" ht="15.55">
      <c r="A5" s="48"/>
    </row>
    <row r="6" spans="1:3" s="103" customFormat="1" ht="15.55">
      <c r="A6" s="49" t="s">
        <v>130</v>
      </c>
      <c r="B6" s="49" t="s">
        <v>366</v>
      </c>
      <c r="C6" s="103" t="s">
        <v>432</v>
      </c>
    </row>
    <row r="7" spans="1:3" ht="15.55">
      <c r="A7" s="48" t="s">
        <v>131</v>
      </c>
      <c r="C7" s="48" t="s">
        <v>132</v>
      </c>
    </row>
    <row r="8" spans="1:3" ht="15.55">
      <c r="A8" s="48" t="s">
        <v>133</v>
      </c>
      <c r="C8" s="48" t="s">
        <v>132</v>
      </c>
    </row>
    <row r="9" spans="1:3" ht="15.55">
      <c r="A9" s="48" t="s">
        <v>134</v>
      </c>
      <c r="C9" s="48" t="s">
        <v>367</v>
      </c>
    </row>
    <row r="10" spans="1:3" ht="15.55">
      <c r="A10" s="48"/>
    </row>
    <row r="11" spans="1:3" s="103" customFormat="1" ht="15.55">
      <c r="A11" s="49" t="s">
        <v>135</v>
      </c>
      <c r="B11" s="49" t="s">
        <v>349</v>
      </c>
      <c r="C11" s="49" t="s">
        <v>367</v>
      </c>
    </row>
    <row r="12" spans="1:3" ht="15.55">
      <c r="A12" s="48" t="s">
        <v>347</v>
      </c>
      <c r="C12" s="48" t="s">
        <v>132</v>
      </c>
    </row>
    <row r="13" spans="1:3" ht="15.55">
      <c r="A13" s="48" t="s">
        <v>136</v>
      </c>
      <c r="C13" s="48" t="s">
        <v>412</v>
      </c>
    </row>
    <row r="14" spans="1:3" ht="15.55">
      <c r="A14" s="48" t="s">
        <v>368</v>
      </c>
      <c r="C14" s="48" t="s">
        <v>132</v>
      </c>
    </row>
    <row r="15" spans="1:3" s="103" customFormat="1"/>
    <row r="16" spans="1:3" ht="15.55">
      <c r="A16" s="49" t="s">
        <v>137</v>
      </c>
      <c r="B16" s="49" t="s">
        <v>348</v>
      </c>
      <c r="C16" s="103" t="s">
        <v>412</v>
      </c>
    </row>
    <row r="17" spans="1:3" ht="15.55">
      <c r="A17" s="48" t="s">
        <v>138</v>
      </c>
      <c r="C17" s="48" t="s">
        <v>412</v>
      </c>
    </row>
    <row r="18" spans="1:3" s="102" customFormat="1" ht="15.55">
      <c r="A18" s="48"/>
      <c r="B18"/>
      <c r="C18"/>
    </row>
    <row r="19" spans="1:3" s="103" customFormat="1" ht="15.55">
      <c r="A19" s="49" t="s">
        <v>350</v>
      </c>
      <c r="C19" s="103" t="s">
        <v>433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view="pageBreakPreview" zoomScale="115" zoomScaleNormal="100" zoomScaleSheetLayoutView="115" workbookViewId="0">
      <selection activeCell="A6" sqref="A6:E6"/>
    </sheetView>
  </sheetViews>
  <sheetFormatPr defaultRowHeight="14.4"/>
  <cols>
    <col min="1" max="1" width="34.3984375" customWidth="1"/>
    <col min="2" max="2" width="12.3984375" bestFit="1" customWidth="1"/>
    <col min="4" max="4" width="34.3984375" customWidth="1"/>
    <col min="5" max="5" width="11.296875" bestFit="1" customWidth="1"/>
  </cols>
  <sheetData>
    <row r="1" spans="1:5" ht="16.149999999999999">
      <c r="A1" s="170" t="s">
        <v>139</v>
      </c>
      <c r="B1" s="170"/>
      <c r="C1" s="170"/>
      <c r="D1" s="170"/>
      <c r="E1" s="170"/>
    </row>
    <row r="2" spans="1:5" ht="16.149999999999999">
      <c r="A2" s="170"/>
      <c r="B2" s="170"/>
      <c r="C2" s="170"/>
      <c r="D2" s="170"/>
      <c r="E2" s="170"/>
    </row>
    <row r="3" spans="1:5" ht="16.149999999999999">
      <c r="A3" s="170" t="s">
        <v>417</v>
      </c>
      <c r="B3" s="170"/>
      <c r="C3" s="170"/>
      <c r="D3" s="170"/>
      <c r="E3" s="170"/>
    </row>
    <row r="4" spans="1:5" ht="16.149999999999999">
      <c r="A4" s="170"/>
      <c r="B4" s="170"/>
      <c r="C4" s="170"/>
      <c r="D4" s="170"/>
      <c r="E4" s="170"/>
    </row>
    <row r="5" spans="1:5" ht="16.149999999999999">
      <c r="A5" s="170" t="s">
        <v>418</v>
      </c>
      <c r="B5" s="170"/>
      <c r="C5" s="170"/>
      <c r="D5" s="170"/>
      <c r="E5" s="170"/>
    </row>
    <row r="6" spans="1:5" ht="16.149999999999999">
      <c r="A6" s="170"/>
      <c r="B6" s="170"/>
      <c r="C6" s="170"/>
      <c r="D6" s="170"/>
      <c r="E6" s="170"/>
    </row>
    <row r="7" spans="1:5" ht="16.149999999999999">
      <c r="A7" s="170" t="s">
        <v>140</v>
      </c>
      <c r="B7" s="170"/>
      <c r="C7" s="170"/>
      <c r="D7" s="170"/>
      <c r="E7" s="170"/>
    </row>
    <row r="8" spans="1:5" ht="16.149999999999999">
      <c r="A8" s="170"/>
      <c r="B8" s="170"/>
      <c r="C8" s="170"/>
      <c r="D8" s="170"/>
      <c r="E8" s="170"/>
    </row>
    <row r="9" spans="1:5" ht="16.149999999999999">
      <c r="A9" s="170"/>
      <c r="B9" s="170"/>
      <c r="C9" s="170"/>
      <c r="D9" s="170"/>
      <c r="E9" s="170"/>
    </row>
    <row r="10" spans="1:5" ht="16.149999999999999">
      <c r="A10" s="55" t="s">
        <v>141</v>
      </c>
      <c r="B10" s="56"/>
      <c r="C10" s="56"/>
      <c r="D10" s="55" t="s">
        <v>142</v>
      </c>
      <c r="E10" s="52"/>
    </row>
    <row r="11" spans="1:5" ht="16.149999999999999">
      <c r="A11" s="55" t="s">
        <v>143</v>
      </c>
      <c r="B11" s="56"/>
      <c r="C11" s="56"/>
      <c r="D11" s="55" t="s">
        <v>144</v>
      </c>
      <c r="E11" s="52"/>
    </row>
    <row r="12" spans="1:5" ht="16.149999999999999">
      <c r="A12" s="53" t="s">
        <v>145</v>
      </c>
      <c r="B12" s="118">
        <f>Munka1!E5</f>
        <v>6828732</v>
      </c>
      <c r="C12" s="54"/>
      <c r="D12" s="53" t="s">
        <v>146</v>
      </c>
      <c r="E12" s="118">
        <f>Munka3!E5</f>
        <v>33523373</v>
      </c>
    </row>
    <row r="13" spans="1:5" ht="16.149999999999999">
      <c r="A13" s="53" t="s">
        <v>147</v>
      </c>
      <c r="B13" s="118">
        <f>Munka1!E6</f>
        <v>0</v>
      </c>
      <c r="C13" s="54"/>
      <c r="D13" s="53" t="s">
        <v>148</v>
      </c>
      <c r="E13" s="118">
        <f>Munka3!E6</f>
        <v>7362969</v>
      </c>
    </row>
    <row r="14" spans="1:5" ht="16.149999999999999">
      <c r="A14" s="53" t="s">
        <v>149</v>
      </c>
      <c r="B14" s="118">
        <f>SUM(B15:B21)</f>
        <v>19304019</v>
      </c>
      <c r="C14" s="54"/>
      <c r="D14" s="53" t="s">
        <v>150</v>
      </c>
      <c r="E14" s="118">
        <f>Munka3!E7</f>
        <v>50660625</v>
      </c>
    </row>
    <row r="15" spans="1:5" ht="16.149999999999999">
      <c r="A15" s="53" t="s">
        <v>151</v>
      </c>
      <c r="B15" s="118">
        <f>Munka2!E7</f>
        <v>1342323</v>
      </c>
      <c r="C15" s="54"/>
      <c r="D15" s="53" t="s">
        <v>152</v>
      </c>
      <c r="E15" s="118">
        <f>Munka3!E10</f>
        <v>4248152</v>
      </c>
    </row>
    <row r="16" spans="1:5" s="128" customFormat="1" ht="16.149999999999999">
      <c r="A16" s="53" t="s">
        <v>369</v>
      </c>
      <c r="B16" s="118">
        <f>Munka2!E11</f>
        <v>0</v>
      </c>
      <c r="C16" s="54"/>
      <c r="D16" s="53" t="s">
        <v>374</v>
      </c>
      <c r="E16" s="118">
        <f>Munka3!E15</f>
        <v>2401291</v>
      </c>
    </row>
    <row r="17" spans="1:5" ht="16.149999999999999">
      <c r="A17" s="53" t="s">
        <v>153</v>
      </c>
      <c r="B17" s="118">
        <f>Munka2!E8</f>
        <v>2235559</v>
      </c>
      <c r="C17" s="54"/>
      <c r="D17" s="53" t="s">
        <v>373</v>
      </c>
      <c r="E17" s="118">
        <f>Munka3!E9</f>
        <v>2651556</v>
      </c>
    </row>
    <row r="18" spans="1:5" ht="16.149999999999999">
      <c r="A18" s="53" t="s">
        <v>154</v>
      </c>
      <c r="B18" s="118">
        <f>Munka2!E17</f>
        <v>2256288</v>
      </c>
      <c r="C18" s="54"/>
      <c r="D18" s="53" t="s">
        <v>155</v>
      </c>
      <c r="E18" s="118">
        <f>Munka3!E8</f>
        <v>2523729</v>
      </c>
    </row>
    <row r="19" spans="1:5" ht="16.149999999999999">
      <c r="A19" s="53" t="s">
        <v>156</v>
      </c>
      <c r="B19" s="118">
        <f>Munka2!E9</f>
        <v>4909984</v>
      </c>
      <c r="C19" s="54"/>
    </row>
    <row r="20" spans="1:5" ht="16.149999999999999">
      <c r="A20" s="53" t="s">
        <v>158</v>
      </c>
      <c r="B20" s="118">
        <f>Munka2!E10</f>
        <v>5264132</v>
      </c>
      <c r="C20" s="54"/>
      <c r="D20" s="53" t="s">
        <v>157</v>
      </c>
      <c r="E20" s="118">
        <f>SUM(E12:E18)</f>
        <v>103371695</v>
      </c>
    </row>
    <row r="21" spans="1:5" ht="16.149999999999999">
      <c r="A21" s="53" t="s">
        <v>159</v>
      </c>
      <c r="B21" s="118">
        <f>Munka2!E6</f>
        <v>3295733</v>
      </c>
      <c r="C21" s="54"/>
      <c r="D21" s="53"/>
      <c r="E21" s="54"/>
    </row>
    <row r="22" spans="1:5" ht="32.25">
      <c r="A22" s="53" t="s">
        <v>160</v>
      </c>
      <c r="B22" s="118">
        <f>Munka1!E16+Munka1!E17</f>
        <v>72766447</v>
      </c>
      <c r="C22" s="54"/>
      <c r="D22" s="53"/>
      <c r="E22" s="54"/>
    </row>
    <row r="23" spans="1:5" ht="16.149999999999999">
      <c r="A23" s="53" t="s">
        <v>161</v>
      </c>
      <c r="B23" s="118">
        <f>Munka1!E15</f>
        <v>7487130</v>
      </c>
      <c r="C23" s="54"/>
      <c r="D23" s="53"/>
      <c r="E23" s="54"/>
    </row>
    <row r="24" spans="1:5" ht="16.149999999999999">
      <c r="A24" s="53" t="s">
        <v>162</v>
      </c>
      <c r="B24" s="54"/>
      <c r="C24" s="54"/>
      <c r="D24" s="53"/>
      <c r="E24" s="54"/>
    </row>
    <row r="25" spans="1:5" ht="16.149999999999999">
      <c r="A25" s="53" t="s">
        <v>163</v>
      </c>
      <c r="B25" s="118">
        <f>Munka1!E20</f>
        <v>36058900</v>
      </c>
      <c r="C25" s="54"/>
      <c r="D25" s="53"/>
      <c r="E25" s="54"/>
    </row>
    <row r="26" spans="1:5" ht="16.149999999999999">
      <c r="A26" s="53" t="s">
        <v>370</v>
      </c>
      <c r="B26" s="118">
        <f>Munka1!E21</f>
        <v>2432137</v>
      </c>
      <c r="C26" s="54"/>
      <c r="D26" s="53"/>
      <c r="E26" s="54"/>
    </row>
    <row r="27" spans="1:5" ht="16.149999999999999">
      <c r="A27" s="53" t="s">
        <v>164</v>
      </c>
      <c r="B27" s="118">
        <f>B12+B13+B14+B22+B23+B24+B25+B26</f>
        <v>144877365</v>
      </c>
      <c r="C27" s="54"/>
      <c r="D27" s="51"/>
      <c r="E27" s="51"/>
    </row>
    <row r="28" spans="1:5" ht="16.149999999999999">
      <c r="A28" s="55" t="s">
        <v>165</v>
      </c>
      <c r="B28" s="54"/>
      <c r="C28" s="54"/>
      <c r="D28" s="55" t="s">
        <v>166</v>
      </c>
      <c r="E28" s="54"/>
    </row>
    <row r="29" spans="1:5" ht="16.149999999999999">
      <c r="A29" s="53" t="s">
        <v>167</v>
      </c>
      <c r="B29" s="118">
        <f>Munka1!E11</f>
        <v>18005098</v>
      </c>
      <c r="C29" s="54"/>
      <c r="D29" s="53" t="s">
        <v>168</v>
      </c>
      <c r="E29" s="118">
        <f>Munka3!E13</f>
        <v>21687171</v>
      </c>
    </row>
    <row r="30" spans="1:5" ht="16.149999999999999">
      <c r="A30" s="53" t="s">
        <v>169</v>
      </c>
      <c r="B30" s="118">
        <f>Munka1!E12</f>
        <v>1597090</v>
      </c>
      <c r="C30" s="54"/>
      <c r="D30" s="53" t="s">
        <v>375</v>
      </c>
      <c r="E30" s="118">
        <f>Munka3!E14</f>
        <v>0</v>
      </c>
    </row>
    <row r="31" spans="1:5" ht="16.149999999999999">
      <c r="A31" s="53" t="s">
        <v>371</v>
      </c>
      <c r="B31" s="54"/>
      <c r="C31" s="54"/>
      <c r="D31" s="53"/>
      <c r="E31" s="54"/>
    </row>
    <row r="32" spans="1:5" ht="16.149999999999999">
      <c r="A32" s="53" t="s">
        <v>372</v>
      </c>
      <c r="B32" s="118">
        <f>Munka1!E18</f>
        <v>258509</v>
      </c>
      <c r="C32" s="54"/>
      <c r="D32" s="53"/>
      <c r="E32" s="54"/>
    </row>
    <row r="33" spans="1:5" ht="16.149999999999999">
      <c r="A33" s="53" t="s">
        <v>165</v>
      </c>
      <c r="B33" s="54">
        <f>SUM(B29:B32)</f>
        <v>19860697</v>
      </c>
      <c r="C33" s="54"/>
      <c r="D33" s="53" t="s">
        <v>170</v>
      </c>
      <c r="E33" s="118">
        <f>SUM(E29:E32)</f>
        <v>21687171</v>
      </c>
    </row>
    <row r="34" spans="1:5" ht="16.149999999999999">
      <c r="A34" s="55" t="s">
        <v>171</v>
      </c>
      <c r="B34" s="118">
        <f>B33+B27</f>
        <v>164738062</v>
      </c>
      <c r="C34" s="54"/>
      <c r="D34" s="55" t="s">
        <v>172</v>
      </c>
      <c r="E34" s="118">
        <f>E33+E20</f>
        <v>125058866</v>
      </c>
    </row>
    <row r="36" spans="1:5">
      <c r="E36" s="12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="115" zoomScaleNormal="100" zoomScaleSheetLayoutView="115" workbookViewId="0">
      <selection activeCell="B3" sqref="B3:E3"/>
    </sheetView>
  </sheetViews>
  <sheetFormatPr defaultRowHeight="14.4"/>
  <cols>
    <col min="2" max="2" width="55.09765625" customWidth="1"/>
    <col min="3" max="5" width="10.8984375" bestFit="1" customWidth="1"/>
    <col min="7" max="7" width="11.09765625" bestFit="1" customWidth="1"/>
  </cols>
  <sheetData>
    <row r="1" spans="1:5" ht="15.55">
      <c r="A1" s="57"/>
      <c r="B1" s="171" t="s">
        <v>416</v>
      </c>
      <c r="C1" s="171"/>
      <c r="D1" s="171"/>
      <c r="E1" s="171"/>
    </row>
    <row r="2" spans="1:5" ht="15.55">
      <c r="A2" s="57"/>
      <c r="B2" s="172" t="s">
        <v>173</v>
      </c>
      <c r="C2" s="172"/>
      <c r="D2" s="172"/>
      <c r="E2" s="172"/>
    </row>
    <row r="3" spans="1:5" ht="15.55">
      <c r="A3" s="57"/>
      <c r="B3" s="172"/>
      <c r="C3" s="172"/>
      <c r="D3" s="172"/>
      <c r="E3" s="172"/>
    </row>
    <row r="4" spans="1:5" ht="15.55">
      <c r="A4" s="58"/>
      <c r="B4" s="130"/>
      <c r="C4" s="131" t="s">
        <v>359</v>
      </c>
      <c r="D4" s="131" t="s">
        <v>359</v>
      </c>
      <c r="E4" s="131" t="s">
        <v>359</v>
      </c>
    </row>
    <row r="5" spans="1:5">
      <c r="A5" s="173" t="s">
        <v>58</v>
      </c>
      <c r="B5" s="59" t="s">
        <v>59</v>
      </c>
      <c r="C5" s="59" t="s">
        <v>60</v>
      </c>
      <c r="D5" s="59" t="s">
        <v>61</v>
      </c>
      <c r="E5" s="59" t="s">
        <v>62</v>
      </c>
    </row>
    <row r="6" spans="1:5">
      <c r="A6" s="174"/>
      <c r="B6" s="176" t="s">
        <v>1</v>
      </c>
      <c r="C6" s="60" t="s">
        <v>174</v>
      </c>
      <c r="D6" s="60" t="s">
        <v>175</v>
      </c>
      <c r="E6" s="177" t="s">
        <v>2</v>
      </c>
    </row>
    <row r="7" spans="1:5">
      <c r="A7" s="175"/>
      <c r="B7" s="176"/>
      <c r="C7" s="178" t="s">
        <v>176</v>
      </c>
      <c r="D7" s="178"/>
      <c r="E7" s="177"/>
    </row>
    <row r="8" spans="1:5">
      <c r="A8" s="61" t="s">
        <v>72</v>
      </c>
      <c r="B8" s="62" t="s">
        <v>27</v>
      </c>
      <c r="C8" s="63">
        <f>Munka3!C5</f>
        <v>29625235</v>
      </c>
      <c r="D8" s="63">
        <f>Munka3!D5</f>
        <v>33631395</v>
      </c>
      <c r="E8" s="63">
        <f>Munka3!E5</f>
        <v>33523373</v>
      </c>
    </row>
    <row r="9" spans="1:5">
      <c r="A9" s="61" t="s">
        <v>73</v>
      </c>
      <c r="B9" s="62" t="s">
        <v>177</v>
      </c>
      <c r="C9" s="63">
        <f>Munka3!C6</f>
        <v>6673593</v>
      </c>
      <c r="D9" s="63">
        <f>Munka3!D6</f>
        <v>7362969</v>
      </c>
      <c r="E9" s="63">
        <f>Munka3!E6</f>
        <v>7362969</v>
      </c>
    </row>
    <row r="10" spans="1:5">
      <c r="A10" s="61" t="s">
        <v>75</v>
      </c>
      <c r="B10" s="62" t="s">
        <v>178</v>
      </c>
      <c r="C10" s="63">
        <f>Munka3!C7</f>
        <v>42048709</v>
      </c>
      <c r="D10" s="63">
        <f>Munka3!D7</f>
        <v>51321642</v>
      </c>
      <c r="E10" s="63">
        <f>Munka3!E7</f>
        <v>50660625</v>
      </c>
    </row>
    <row r="11" spans="1:5">
      <c r="A11" s="61" t="s">
        <v>77</v>
      </c>
      <c r="B11" s="62" t="s">
        <v>179</v>
      </c>
      <c r="C11" s="63">
        <f>Munka3!C8</f>
        <v>986441</v>
      </c>
      <c r="D11" s="63">
        <f>Munka3!D8</f>
        <v>2562885</v>
      </c>
      <c r="E11" s="63">
        <f>Munka3!E8</f>
        <v>2523729</v>
      </c>
    </row>
    <row r="12" spans="1:5">
      <c r="A12" s="61" t="s">
        <v>79</v>
      </c>
      <c r="B12" s="62" t="s">
        <v>180</v>
      </c>
      <c r="C12" s="63">
        <f>Munka3!C9</f>
        <v>1176000</v>
      </c>
      <c r="D12" s="63">
        <f>Munka3!D9</f>
        <v>5222289</v>
      </c>
      <c r="E12" s="63">
        <f>Munka3!E9</f>
        <v>2651556</v>
      </c>
    </row>
    <row r="13" spans="1:5">
      <c r="A13" s="61" t="s">
        <v>81</v>
      </c>
      <c r="B13" s="62" t="s">
        <v>376</v>
      </c>
      <c r="C13" s="63">
        <f>Munka3!C13</f>
        <v>12206822</v>
      </c>
      <c r="D13" s="63">
        <f>Munka3!D13</f>
        <v>33373671</v>
      </c>
      <c r="E13" s="63">
        <f>Munka3!E13</f>
        <v>21687171</v>
      </c>
    </row>
    <row r="14" spans="1:5">
      <c r="A14" s="61" t="s">
        <v>83</v>
      </c>
      <c r="B14" s="62" t="s">
        <v>31</v>
      </c>
      <c r="C14" s="63">
        <f>Munka3!C10</f>
        <v>5050000</v>
      </c>
      <c r="D14" s="63">
        <f>Munka3!D10</f>
        <v>4410152</v>
      </c>
      <c r="E14" s="63">
        <f>Munka3!E10</f>
        <v>4248152</v>
      </c>
    </row>
    <row r="15" spans="1:5">
      <c r="A15" s="61" t="s">
        <v>85</v>
      </c>
      <c r="B15" s="62" t="s">
        <v>181</v>
      </c>
      <c r="C15" s="63"/>
      <c r="D15" s="64"/>
      <c r="E15" s="63"/>
    </row>
    <row r="16" spans="1:5">
      <c r="A16" s="61" t="s">
        <v>87</v>
      </c>
      <c r="B16" s="62" t="s">
        <v>182</v>
      </c>
      <c r="C16" s="63">
        <f>Munka3!C14</f>
        <v>180000</v>
      </c>
      <c r="D16" s="63">
        <f>Munka3!D14</f>
        <v>180000</v>
      </c>
      <c r="E16" s="63">
        <f>Munka3!E14</f>
        <v>0</v>
      </c>
    </row>
    <row r="17" spans="1:7">
      <c r="A17" s="61" t="s">
        <v>89</v>
      </c>
      <c r="B17" s="62" t="s">
        <v>183</v>
      </c>
      <c r="C17" s="63"/>
      <c r="D17" s="64"/>
      <c r="E17" s="63"/>
    </row>
    <row r="18" spans="1:7">
      <c r="A18" s="61" t="s">
        <v>91</v>
      </c>
      <c r="B18" s="62" t="s">
        <v>32</v>
      </c>
      <c r="C18" s="63">
        <f>Munka3!C11</f>
        <v>20199407</v>
      </c>
      <c r="D18" s="63">
        <f>Munka3!D11</f>
        <v>26324556</v>
      </c>
      <c r="E18" s="63">
        <f>Munka3!E11</f>
        <v>0</v>
      </c>
    </row>
    <row r="19" spans="1:7">
      <c r="A19" s="61" t="s">
        <v>93</v>
      </c>
      <c r="B19" s="65" t="s">
        <v>184</v>
      </c>
      <c r="C19" s="66">
        <f>SUM(C8:C18)</f>
        <v>118146207</v>
      </c>
      <c r="D19" s="66">
        <f t="shared" ref="D19:E19" si="0">SUM(D8:D18)</f>
        <v>164389559</v>
      </c>
      <c r="E19" s="66">
        <f t="shared" si="0"/>
        <v>122657575</v>
      </c>
    </row>
    <row r="20" spans="1:7">
      <c r="A20" s="61" t="s">
        <v>95</v>
      </c>
      <c r="B20" s="62" t="s">
        <v>185</v>
      </c>
      <c r="C20" s="64"/>
      <c r="D20" s="64"/>
      <c r="E20" s="64"/>
    </row>
    <row r="21" spans="1:7">
      <c r="A21" s="61" t="s">
        <v>97</v>
      </c>
      <c r="B21" s="62" t="s">
        <v>186</v>
      </c>
      <c r="C21" s="64"/>
      <c r="D21" s="64"/>
      <c r="E21" s="64"/>
    </row>
    <row r="22" spans="1:7">
      <c r="A22" s="61" t="s">
        <v>99</v>
      </c>
      <c r="B22" s="62" t="s">
        <v>187</v>
      </c>
      <c r="C22" s="64"/>
      <c r="D22" s="64"/>
      <c r="E22" s="64"/>
    </row>
    <row r="23" spans="1:7">
      <c r="A23" s="61" t="s">
        <v>101</v>
      </c>
      <c r="B23" s="62" t="s">
        <v>188</v>
      </c>
      <c r="C23" s="64"/>
      <c r="D23" s="64"/>
      <c r="E23" s="64"/>
    </row>
    <row r="24" spans="1:7">
      <c r="A24" s="61" t="s">
        <v>103</v>
      </c>
      <c r="B24" s="132" t="s">
        <v>356</v>
      </c>
      <c r="C24" s="63">
        <v>2401291</v>
      </c>
      <c r="D24" s="63">
        <v>2401291</v>
      </c>
      <c r="E24" s="63">
        <v>2401291</v>
      </c>
    </row>
    <row r="25" spans="1:7">
      <c r="A25" s="61" t="s">
        <v>105</v>
      </c>
      <c r="B25" s="65" t="s">
        <v>189</v>
      </c>
      <c r="C25" s="66"/>
      <c r="D25" s="66"/>
      <c r="E25" s="66"/>
    </row>
    <row r="26" spans="1:7">
      <c r="A26" s="61" t="s">
        <v>107</v>
      </c>
      <c r="B26" s="65" t="s">
        <v>190</v>
      </c>
      <c r="C26" s="66">
        <f>C19+C24</f>
        <v>120547498</v>
      </c>
      <c r="D26" s="66">
        <f t="shared" ref="D26:E26" si="1">D19+D24</f>
        <v>166790850</v>
      </c>
      <c r="E26" s="66">
        <f t="shared" si="1"/>
        <v>125058866</v>
      </c>
    </row>
    <row r="27" spans="1:7">
      <c r="A27" s="61" t="s">
        <v>109</v>
      </c>
      <c r="B27" s="62" t="s">
        <v>191</v>
      </c>
      <c r="C27" s="63"/>
      <c r="D27" s="64"/>
      <c r="E27" s="63"/>
      <c r="G27" s="129"/>
    </row>
    <row r="28" spans="1:7">
      <c r="A28" s="61" t="s">
        <v>111</v>
      </c>
      <c r="B28" s="67" t="s">
        <v>38</v>
      </c>
      <c r="C28" s="63"/>
      <c r="D28" s="63"/>
      <c r="E28" s="63"/>
    </row>
    <row r="29" spans="1:7">
      <c r="A29" s="61" t="s">
        <v>113</v>
      </c>
      <c r="B29" s="68" t="s">
        <v>192</v>
      </c>
      <c r="C29" s="69">
        <f>C26</f>
        <v>120547498</v>
      </c>
      <c r="D29" s="69">
        <f t="shared" ref="D29:E29" si="2">D26</f>
        <v>166790850</v>
      </c>
      <c r="E29" s="69">
        <f t="shared" si="2"/>
        <v>125058866</v>
      </c>
    </row>
    <row r="30" spans="1:7">
      <c r="A30" s="61" t="s">
        <v>115</v>
      </c>
      <c r="B30" s="67" t="s">
        <v>4</v>
      </c>
      <c r="C30" s="63">
        <f>Munka1!C5</f>
        <v>6337925</v>
      </c>
      <c r="D30" s="63">
        <f>Munka1!D5</f>
        <v>6828732</v>
      </c>
      <c r="E30" s="63">
        <f>Munka1!E5</f>
        <v>6828732</v>
      </c>
    </row>
    <row r="31" spans="1:7">
      <c r="A31" s="61" t="s">
        <v>117</v>
      </c>
      <c r="B31" s="67" t="s">
        <v>193</v>
      </c>
      <c r="C31" s="63">
        <f>Munka1!C7</f>
        <v>15400000</v>
      </c>
      <c r="D31" s="63">
        <f>Munka1!D7</f>
        <v>15400000</v>
      </c>
      <c r="E31" s="63">
        <f>Munka1!E7</f>
        <v>19304019</v>
      </c>
    </row>
    <row r="32" spans="1:7">
      <c r="A32" s="61" t="s">
        <v>119</v>
      </c>
      <c r="B32" s="67" t="s">
        <v>194</v>
      </c>
      <c r="C32" s="63">
        <f>Munka1!C15</f>
        <v>1363447</v>
      </c>
      <c r="D32" s="63">
        <f>Munka1!D15</f>
        <v>4169323</v>
      </c>
      <c r="E32" s="63">
        <f>Munka1!E15</f>
        <v>7487130</v>
      </c>
    </row>
    <row r="33" spans="1:5">
      <c r="A33" s="61" t="s">
        <v>121</v>
      </c>
      <c r="B33" s="67" t="s">
        <v>195</v>
      </c>
      <c r="C33" s="63"/>
      <c r="D33" s="63"/>
      <c r="E33" s="63"/>
    </row>
    <row r="34" spans="1:5">
      <c r="A34" s="61" t="s">
        <v>196</v>
      </c>
      <c r="B34" s="67" t="s">
        <v>197</v>
      </c>
      <c r="C34" s="63">
        <f>Munka1!C12</f>
        <v>3716000</v>
      </c>
      <c r="D34" s="63">
        <f>Munka1!D12</f>
        <v>3716000</v>
      </c>
      <c r="E34" s="63">
        <f>Munka1!E12</f>
        <v>1597090</v>
      </c>
    </row>
    <row r="35" spans="1:5">
      <c r="A35" s="61" t="s">
        <v>198</v>
      </c>
      <c r="B35" s="67" t="s">
        <v>199</v>
      </c>
      <c r="C35" s="63"/>
      <c r="D35" s="63"/>
      <c r="E35" s="63"/>
    </row>
    <row r="36" spans="1:5">
      <c r="A36" s="61" t="s">
        <v>200</v>
      </c>
      <c r="B36" s="67" t="s">
        <v>201</v>
      </c>
      <c r="C36" s="63">
        <f>Munka1!C12</f>
        <v>3716000</v>
      </c>
      <c r="D36" s="63">
        <f>Munka1!D11</f>
        <v>18005098</v>
      </c>
      <c r="E36" s="63">
        <f>Munka1!E11</f>
        <v>18005098</v>
      </c>
    </row>
    <row r="37" spans="1:5">
      <c r="A37" s="61" t="s">
        <v>202</v>
      </c>
      <c r="B37" s="67" t="s">
        <v>413</v>
      </c>
      <c r="C37" s="63"/>
      <c r="D37" s="63">
        <v>9846350</v>
      </c>
      <c r="E37" s="63"/>
    </row>
    <row r="38" spans="1:5">
      <c r="A38" s="61" t="s">
        <v>203</v>
      </c>
      <c r="B38" s="67" t="s">
        <v>204</v>
      </c>
      <c r="C38" s="63">
        <f>Munka1!C16</f>
        <v>64958160</v>
      </c>
      <c r="D38" s="63">
        <f>Munka1!D16</f>
        <v>72766447</v>
      </c>
      <c r="E38" s="63">
        <f>Munka1!E16+Munka1!E17</f>
        <v>72766447</v>
      </c>
    </row>
    <row r="39" spans="1:5">
      <c r="A39" s="61" t="s">
        <v>205</v>
      </c>
      <c r="B39" s="67" t="s">
        <v>206</v>
      </c>
      <c r="C39" s="63"/>
      <c r="D39" s="63"/>
    </row>
    <row r="40" spans="1:5">
      <c r="A40" s="61" t="s">
        <v>207</v>
      </c>
      <c r="B40" s="67" t="s">
        <v>208</v>
      </c>
      <c r="C40" s="63"/>
      <c r="D40" s="63"/>
      <c r="E40" s="63">
        <f>Munka1!E18</f>
        <v>258509</v>
      </c>
    </row>
    <row r="41" spans="1:5">
      <c r="A41" s="61" t="s">
        <v>209</v>
      </c>
      <c r="B41" s="67" t="s">
        <v>210</v>
      </c>
      <c r="C41" s="63"/>
      <c r="D41" s="63"/>
      <c r="E41" s="63"/>
    </row>
    <row r="42" spans="1:5" ht="25.95">
      <c r="A42" s="61" t="s">
        <v>211</v>
      </c>
      <c r="B42" s="70" t="s">
        <v>212</v>
      </c>
      <c r="C42" s="71">
        <f>SUM(C30:C41)</f>
        <v>95491532</v>
      </c>
      <c r="D42" s="71">
        <f>SUM(D30:D41)</f>
        <v>130731950</v>
      </c>
      <c r="E42" s="71">
        <f>SUM(E30:E34,E36:E41)</f>
        <v>126247025</v>
      </c>
    </row>
    <row r="43" spans="1:5">
      <c r="A43" s="61" t="s">
        <v>213</v>
      </c>
      <c r="B43" s="72" t="s">
        <v>214</v>
      </c>
      <c r="C43" s="63"/>
      <c r="D43" s="63"/>
      <c r="E43" s="63"/>
    </row>
    <row r="44" spans="1:5">
      <c r="A44" s="61" t="s">
        <v>215</v>
      </c>
      <c r="B44" s="67" t="s">
        <v>216</v>
      </c>
      <c r="C44" s="63"/>
      <c r="D44" s="63"/>
      <c r="E44" s="63"/>
    </row>
    <row r="45" spans="1:5">
      <c r="A45" s="61" t="s">
        <v>217</v>
      </c>
      <c r="B45" s="67" t="s">
        <v>219</v>
      </c>
      <c r="C45" s="63"/>
      <c r="D45" s="63"/>
      <c r="E45" s="63"/>
    </row>
    <row r="46" spans="1:5">
      <c r="A46" s="61" t="s">
        <v>218</v>
      </c>
      <c r="B46" s="67" t="s">
        <v>221</v>
      </c>
      <c r="C46" s="63"/>
      <c r="D46" s="63"/>
      <c r="E46" s="63"/>
    </row>
    <row r="47" spans="1:5">
      <c r="A47" s="61" t="s">
        <v>220</v>
      </c>
      <c r="B47" s="133" t="s">
        <v>377</v>
      </c>
      <c r="C47" s="63">
        <f>Munka1!C20</f>
        <v>28771966</v>
      </c>
      <c r="D47" s="63">
        <f>Munka1!D20</f>
        <v>36058900</v>
      </c>
      <c r="E47" s="63">
        <f>Munka1!E20</f>
        <v>36058900</v>
      </c>
    </row>
    <row r="48" spans="1:5">
      <c r="A48" s="61" t="s">
        <v>222</v>
      </c>
      <c r="B48" s="68" t="s">
        <v>223</v>
      </c>
      <c r="C48" s="69"/>
      <c r="D48" s="69"/>
      <c r="E48" s="69"/>
    </row>
    <row r="49" spans="1:5">
      <c r="A49" s="61" t="s">
        <v>224</v>
      </c>
      <c r="B49" s="68" t="s">
        <v>225</v>
      </c>
      <c r="C49" s="69">
        <f>SUM(C42:C48)</f>
        <v>124263498</v>
      </c>
      <c r="D49" s="69">
        <f t="shared" ref="D49:E49" si="3">SUM(D42:D48)</f>
        <v>166790850</v>
      </c>
      <c r="E49" s="69">
        <f t="shared" si="3"/>
        <v>162305925</v>
      </c>
    </row>
    <row r="50" spans="1:5">
      <c r="A50" s="61" t="s">
        <v>226</v>
      </c>
      <c r="B50" s="67" t="s">
        <v>227</v>
      </c>
      <c r="C50" s="63"/>
      <c r="D50" s="63"/>
      <c r="E50" s="63"/>
    </row>
    <row r="51" spans="1:5">
      <c r="A51" s="61" t="s">
        <v>228</v>
      </c>
      <c r="B51" s="67" t="s">
        <v>229</v>
      </c>
      <c r="C51" s="63"/>
      <c r="D51" s="63"/>
      <c r="E51" s="63"/>
    </row>
    <row r="52" spans="1:5">
      <c r="A52" s="61" t="s">
        <v>230</v>
      </c>
      <c r="B52" s="67" t="s">
        <v>355</v>
      </c>
      <c r="C52" s="63"/>
      <c r="D52" s="63"/>
      <c r="E52" s="63">
        <f>Munka1!E21</f>
        <v>2432137</v>
      </c>
    </row>
    <row r="53" spans="1:5">
      <c r="A53" s="61" t="s">
        <v>231</v>
      </c>
      <c r="B53" s="68" t="s">
        <v>232</v>
      </c>
      <c r="C53" s="69">
        <f>SUM(C49:C52)</f>
        <v>124263498</v>
      </c>
      <c r="D53" s="69">
        <f t="shared" ref="D53:E53" si="4">SUM(D49:D52)</f>
        <v>166790850</v>
      </c>
      <c r="E53" s="69">
        <f t="shared" si="4"/>
        <v>164738062</v>
      </c>
    </row>
    <row r="54" spans="1:5" ht="25.95">
      <c r="A54" s="61" t="s">
        <v>233</v>
      </c>
      <c r="B54" s="70" t="s">
        <v>234</v>
      </c>
      <c r="C54" s="71">
        <v>0</v>
      </c>
      <c r="D54" s="71">
        <v>0</v>
      </c>
      <c r="E54" s="71">
        <v>0</v>
      </c>
    </row>
    <row r="55" spans="1:5" ht="38.6">
      <c r="A55" s="61" t="s">
        <v>235</v>
      </c>
      <c r="B55" s="70" t="s">
        <v>236</v>
      </c>
      <c r="C55" s="69">
        <v>0</v>
      </c>
      <c r="D55" s="69">
        <v>0</v>
      </c>
      <c r="E55" s="69">
        <v>0</v>
      </c>
    </row>
    <row r="56" spans="1:5">
      <c r="A56" s="61" t="s">
        <v>237</v>
      </c>
      <c r="B56" s="70" t="s">
        <v>238</v>
      </c>
      <c r="C56" s="71">
        <v>0</v>
      </c>
      <c r="D56" s="71">
        <v>0</v>
      </c>
      <c r="E56" s="71">
        <v>0</v>
      </c>
    </row>
    <row r="57" spans="1:5">
      <c r="A57" s="61" t="s">
        <v>239</v>
      </c>
      <c r="B57" s="68" t="s">
        <v>240</v>
      </c>
      <c r="C57" s="69">
        <v>0</v>
      </c>
      <c r="D57" s="69">
        <v>0</v>
      </c>
      <c r="E57" s="69">
        <v>0</v>
      </c>
    </row>
  </sheetData>
  <mergeCells count="7">
    <mergeCell ref="B1:E1"/>
    <mergeCell ref="B2:E2"/>
    <mergeCell ref="B3:E3"/>
    <mergeCell ref="A5:A7"/>
    <mergeCell ref="B6:B7"/>
    <mergeCell ref="E6:E7"/>
    <mergeCell ref="C7:D7"/>
  </mergeCells>
  <pageMargins left="0.7" right="0.7" top="0.75" bottom="0.75" header="0.3" footer="0.3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sqref="A1:G1"/>
    </sheetView>
  </sheetViews>
  <sheetFormatPr defaultRowHeight="14.4"/>
  <cols>
    <col min="1" max="4" width="5.8984375" customWidth="1"/>
    <col min="5" max="5" width="14.3984375" customWidth="1"/>
    <col min="6" max="6" width="60.59765625" customWidth="1"/>
    <col min="7" max="7" width="11.8984375" customWidth="1"/>
    <col min="8" max="8" width="9.09765625" style="129"/>
    <col min="9" max="9" width="10.8984375" style="129" bestFit="1" customWidth="1"/>
    <col min="10" max="10" width="9.09765625" style="129"/>
  </cols>
  <sheetData>
    <row r="1" spans="1:7">
      <c r="A1" s="181" t="s">
        <v>415</v>
      </c>
      <c r="B1" s="181"/>
      <c r="C1" s="181"/>
      <c r="D1" s="181"/>
      <c r="E1" s="181"/>
      <c r="F1" s="181"/>
      <c r="G1" s="181"/>
    </row>
    <row r="2" spans="1:7" ht="15" thickBot="1">
      <c r="A2" s="182" t="s">
        <v>414</v>
      </c>
      <c r="B2" s="182"/>
      <c r="C2" s="182"/>
      <c r="D2" s="182"/>
      <c r="E2" s="182"/>
      <c r="F2" s="182"/>
      <c r="G2" s="182"/>
    </row>
    <row r="3" spans="1:7" ht="18.45" thickBot="1">
      <c r="A3" s="201" t="s">
        <v>241</v>
      </c>
      <c r="B3" s="202"/>
      <c r="C3" s="202"/>
      <c r="D3" s="202"/>
      <c r="E3" s="202"/>
      <c r="F3" s="203"/>
      <c r="G3" s="136" t="s">
        <v>359</v>
      </c>
    </row>
    <row r="4" spans="1:7" ht="15" thickBot="1">
      <c r="A4" s="196" t="s">
        <v>242</v>
      </c>
      <c r="B4" s="197"/>
      <c r="C4" s="197"/>
      <c r="D4" s="197"/>
      <c r="E4" s="197"/>
      <c r="F4" s="197"/>
      <c r="G4" s="138"/>
    </row>
    <row r="5" spans="1:7" ht="15" thickBot="1">
      <c r="A5" s="73" t="s">
        <v>243</v>
      </c>
      <c r="B5" s="184" t="s">
        <v>244</v>
      </c>
      <c r="C5" s="184"/>
      <c r="D5" s="184"/>
      <c r="E5" s="184"/>
      <c r="F5" s="184"/>
      <c r="G5" s="139">
        <f>G6+G9+G46+G55</f>
        <v>701290665</v>
      </c>
    </row>
    <row r="6" spans="1:7" ht="15" thickBot="1">
      <c r="A6" s="74"/>
      <c r="B6" s="75" t="s">
        <v>245</v>
      </c>
      <c r="C6" s="184" t="s">
        <v>246</v>
      </c>
      <c r="D6" s="184"/>
      <c r="E6" s="184"/>
      <c r="F6" s="185"/>
      <c r="G6" s="140">
        <f>SUM(G7:G8)</f>
        <v>1670371</v>
      </c>
    </row>
    <row r="7" spans="1:7" ht="15" thickBot="1">
      <c r="A7" s="74"/>
      <c r="B7" s="76"/>
      <c r="C7" s="89">
        <v>1</v>
      </c>
      <c r="D7" s="179" t="s">
        <v>247</v>
      </c>
      <c r="E7" s="179"/>
      <c r="F7" s="180"/>
      <c r="G7" s="140">
        <v>1670371</v>
      </c>
    </row>
    <row r="8" spans="1:7" ht="15" thickBot="1">
      <c r="A8" s="74"/>
      <c r="B8" s="76"/>
      <c r="C8" s="89">
        <v>2</v>
      </c>
      <c r="D8" s="179" t="s">
        <v>248</v>
      </c>
      <c r="E8" s="179"/>
      <c r="F8" s="180"/>
      <c r="G8" s="140"/>
    </row>
    <row r="9" spans="1:7" ht="15" thickBot="1">
      <c r="A9" s="74"/>
      <c r="B9" s="75" t="s">
        <v>249</v>
      </c>
      <c r="C9" s="194" t="s">
        <v>250</v>
      </c>
      <c r="D9" s="194"/>
      <c r="E9" s="194"/>
      <c r="F9" s="195"/>
      <c r="G9" s="140">
        <f>G10+G29+G33+G36+G40+G44</f>
        <v>412976872</v>
      </c>
    </row>
    <row r="10" spans="1:7" ht="15" thickBot="1">
      <c r="A10" s="74"/>
      <c r="B10" s="76"/>
      <c r="C10" s="76" t="s">
        <v>72</v>
      </c>
      <c r="D10" s="179" t="s">
        <v>251</v>
      </c>
      <c r="E10" s="179"/>
      <c r="F10" s="180"/>
      <c r="G10" s="140">
        <f>G11+G17+G24</f>
        <v>408611283</v>
      </c>
    </row>
    <row r="11" spans="1:7" ht="15" thickBot="1">
      <c r="A11" s="74"/>
      <c r="B11" s="76"/>
      <c r="C11" s="76"/>
      <c r="D11" s="90">
        <v>1</v>
      </c>
      <c r="E11" s="179" t="s">
        <v>252</v>
      </c>
      <c r="F11" s="180"/>
      <c r="G11" s="140">
        <f>SUM(G12:G16)</f>
        <v>204068815</v>
      </c>
    </row>
    <row r="12" spans="1:7" ht="15" thickBot="1">
      <c r="A12" s="74"/>
      <c r="B12" s="76"/>
      <c r="C12" s="76"/>
      <c r="D12" s="77"/>
      <c r="E12" s="90">
        <v>1</v>
      </c>
      <c r="F12" s="78" t="s">
        <v>253</v>
      </c>
      <c r="G12" s="140">
        <v>203709631</v>
      </c>
    </row>
    <row r="13" spans="1:7" ht="15" thickBot="1">
      <c r="A13" s="74"/>
      <c r="B13" s="76"/>
      <c r="C13" s="76"/>
      <c r="D13" s="77"/>
      <c r="E13" s="90">
        <v>2</v>
      </c>
      <c r="F13" s="78" t="s">
        <v>254</v>
      </c>
      <c r="G13" s="140"/>
    </row>
    <row r="14" spans="1:7" ht="15" thickBot="1">
      <c r="A14" s="74"/>
      <c r="B14" s="76"/>
      <c r="C14" s="76"/>
      <c r="D14" s="77"/>
      <c r="E14" s="90">
        <v>3</v>
      </c>
      <c r="F14" s="78" t="s">
        <v>255</v>
      </c>
      <c r="G14" s="140">
        <v>359184</v>
      </c>
    </row>
    <row r="15" spans="1:7" ht="15" thickBot="1">
      <c r="A15" s="74"/>
      <c r="B15" s="76"/>
      <c r="C15" s="76"/>
      <c r="D15" s="77"/>
      <c r="E15" s="90">
        <v>4</v>
      </c>
      <c r="F15" s="78" t="s">
        <v>256</v>
      </c>
      <c r="G15" s="141"/>
    </row>
    <row r="16" spans="1:7" ht="25.95" thickBot="1">
      <c r="A16" s="74"/>
      <c r="B16" s="76"/>
      <c r="C16" s="76"/>
      <c r="D16" s="77"/>
      <c r="E16" s="90">
        <v>5</v>
      </c>
      <c r="F16" s="78" t="s">
        <v>257</v>
      </c>
      <c r="G16" s="138"/>
    </row>
    <row r="17" spans="1:7" ht="15" thickBot="1">
      <c r="A17" s="74"/>
      <c r="B17" s="76"/>
      <c r="C17" s="76"/>
      <c r="D17" s="90">
        <v>2</v>
      </c>
      <c r="E17" s="199" t="s">
        <v>258</v>
      </c>
      <c r="F17" s="200"/>
      <c r="G17" s="140">
        <f>SUM(G18:G23)</f>
        <v>173909145</v>
      </c>
    </row>
    <row r="18" spans="1:7" ht="15" thickBot="1">
      <c r="A18" s="74"/>
      <c r="B18" s="76"/>
      <c r="C18" s="76"/>
      <c r="D18" s="77"/>
      <c r="E18" s="90">
        <v>1</v>
      </c>
      <c r="F18" s="78" t="s">
        <v>259</v>
      </c>
      <c r="G18" s="140">
        <v>111292047</v>
      </c>
    </row>
    <row r="19" spans="1:7" ht="15" thickBot="1">
      <c r="A19" s="74"/>
      <c r="B19" s="76"/>
      <c r="C19" s="76"/>
      <c r="D19" s="77"/>
      <c r="E19" s="90">
        <v>2</v>
      </c>
      <c r="F19" s="78" t="s">
        <v>260</v>
      </c>
      <c r="G19" s="140"/>
    </row>
    <row r="20" spans="1:7" ht="15" thickBot="1">
      <c r="A20" s="74"/>
      <c r="B20" s="76"/>
      <c r="C20" s="76"/>
      <c r="D20" s="77"/>
      <c r="E20" s="90">
        <v>3</v>
      </c>
      <c r="F20" s="78" t="s">
        <v>261</v>
      </c>
      <c r="G20" s="140">
        <v>8757400</v>
      </c>
    </row>
    <row r="21" spans="1:7" ht="15" thickBot="1">
      <c r="A21" s="74"/>
      <c r="B21" s="76"/>
      <c r="C21" s="76"/>
      <c r="D21" s="77"/>
      <c r="E21" s="90">
        <v>4</v>
      </c>
      <c r="F21" s="78" t="s">
        <v>262</v>
      </c>
      <c r="G21" s="140">
        <v>5163700</v>
      </c>
    </row>
    <row r="22" spans="1:7" ht="15" thickBot="1">
      <c r="A22" s="74"/>
      <c r="B22" s="76"/>
      <c r="C22" s="76"/>
      <c r="D22" s="77"/>
      <c r="E22" s="90">
        <v>5</v>
      </c>
      <c r="F22" s="78" t="s">
        <v>263</v>
      </c>
      <c r="G22" s="140"/>
    </row>
    <row r="23" spans="1:7" ht="38.6" thickBot="1">
      <c r="A23" s="74"/>
      <c r="B23" s="76"/>
      <c r="C23" s="76"/>
      <c r="D23" s="77"/>
      <c r="E23" s="90">
        <v>6</v>
      </c>
      <c r="F23" s="78" t="s">
        <v>264</v>
      </c>
      <c r="G23" s="140">
        <v>48695998</v>
      </c>
    </row>
    <row r="24" spans="1:7" ht="15" thickBot="1">
      <c r="A24" s="74"/>
      <c r="B24" s="76"/>
      <c r="C24" s="76"/>
      <c r="D24" s="90">
        <v>3</v>
      </c>
      <c r="E24" s="199" t="s">
        <v>265</v>
      </c>
      <c r="F24" s="200"/>
      <c r="G24" s="140">
        <f>SUM(G25:G28)</f>
        <v>30633323</v>
      </c>
    </row>
    <row r="25" spans="1:7" ht="15" thickBot="1">
      <c r="A25" s="74"/>
      <c r="B25" s="76"/>
      <c r="C25" s="76"/>
      <c r="D25" s="77"/>
      <c r="E25" s="90">
        <v>1</v>
      </c>
      <c r="F25" s="78" t="s">
        <v>266</v>
      </c>
      <c r="G25" s="140">
        <v>834510</v>
      </c>
    </row>
    <row r="26" spans="1:7" ht="15" thickBot="1">
      <c r="A26" s="74"/>
      <c r="B26" s="76"/>
      <c r="C26" s="76"/>
      <c r="D26" s="77"/>
      <c r="E26" s="90">
        <v>2</v>
      </c>
      <c r="F26" s="78" t="s">
        <v>267</v>
      </c>
      <c r="G26" s="140"/>
    </row>
    <row r="27" spans="1:7" ht="15" thickBot="1">
      <c r="A27" s="74"/>
      <c r="B27" s="76"/>
      <c r="C27" s="76"/>
      <c r="D27" s="77"/>
      <c r="E27" s="90">
        <v>3</v>
      </c>
      <c r="F27" s="78" t="s">
        <v>268</v>
      </c>
      <c r="G27" s="140">
        <v>29762000</v>
      </c>
    </row>
    <row r="28" spans="1:7" ht="25.95" thickBot="1">
      <c r="A28" s="74"/>
      <c r="B28" s="76"/>
      <c r="C28" s="76"/>
      <c r="D28" s="77"/>
      <c r="E28" s="90">
        <v>4</v>
      </c>
      <c r="F28" s="78" t="s">
        <v>269</v>
      </c>
      <c r="G28" s="140">
        <v>36813</v>
      </c>
    </row>
    <row r="29" spans="1:7" ht="15" thickBot="1">
      <c r="A29" s="74"/>
      <c r="B29" s="76"/>
      <c r="C29" s="76" t="s">
        <v>73</v>
      </c>
      <c r="D29" s="199" t="s">
        <v>270</v>
      </c>
      <c r="E29" s="199"/>
      <c r="F29" s="200"/>
      <c r="G29" s="140">
        <f>SUM(G30:G32)</f>
        <v>4112119</v>
      </c>
    </row>
    <row r="30" spans="1:7" ht="15" thickBot="1">
      <c r="A30" s="74"/>
      <c r="B30" s="76"/>
      <c r="C30" s="76"/>
      <c r="D30" s="90">
        <v>1</v>
      </c>
      <c r="E30" s="179" t="s">
        <v>271</v>
      </c>
      <c r="F30" s="180"/>
      <c r="G30" s="140"/>
    </row>
    <row r="31" spans="1:7" ht="15" thickBot="1">
      <c r="A31" s="74"/>
      <c r="B31" s="76"/>
      <c r="C31" s="76"/>
      <c r="D31" s="90">
        <v>2</v>
      </c>
      <c r="E31" s="179" t="s">
        <v>272</v>
      </c>
      <c r="F31" s="180"/>
      <c r="G31" s="140">
        <f>3225194-253470</f>
        <v>2971724</v>
      </c>
    </row>
    <row r="32" spans="1:7" ht="15" thickBot="1">
      <c r="A32" s="74"/>
      <c r="B32" s="76"/>
      <c r="C32" s="76"/>
      <c r="D32" s="90">
        <v>3</v>
      </c>
      <c r="E32" s="179" t="s">
        <v>273</v>
      </c>
      <c r="F32" s="180"/>
      <c r="G32" s="140">
        <v>1140395</v>
      </c>
    </row>
    <row r="33" spans="1:7" ht="15" thickBot="1">
      <c r="A33" s="74"/>
      <c r="B33" s="76"/>
      <c r="C33" s="76" t="s">
        <v>75</v>
      </c>
      <c r="D33" s="199" t="s">
        <v>274</v>
      </c>
      <c r="E33" s="199"/>
      <c r="F33" s="200"/>
      <c r="G33" s="140">
        <f>SUM(G34:G35)</f>
        <v>253470</v>
      </c>
    </row>
    <row r="34" spans="1:7" ht="15" thickBot="1">
      <c r="A34" s="74"/>
      <c r="B34" s="76"/>
      <c r="C34" s="76"/>
      <c r="D34" s="90">
        <v>1</v>
      </c>
      <c r="E34" s="179" t="s">
        <v>275</v>
      </c>
      <c r="F34" s="180"/>
      <c r="G34" s="140">
        <v>253470</v>
      </c>
    </row>
    <row r="35" spans="1:7" ht="15" thickBot="1">
      <c r="A35" s="79"/>
      <c r="B35" s="80"/>
      <c r="C35" s="80"/>
      <c r="D35" s="90">
        <v>2</v>
      </c>
      <c r="E35" s="179" t="s">
        <v>276</v>
      </c>
      <c r="F35" s="180"/>
      <c r="G35" s="140"/>
    </row>
    <row r="36" spans="1:7" ht="15" thickBot="1">
      <c r="A36" s="74"/>
      <c r="B36" s="76"/>
      <c r="C36" s="76" t="s">
        <v>77</v>
      </c>
      <c r="D36" s="179" t="s">
        <v>277</v>
      </c>
      <c r="E36" s="179"/>
      <c r="F36" s="180"/>
      <c r="G36" s="140"/>
    </row>
    <row r="37" spans="1:7" ht="15" thickBot="1">
      <c r="A37" s="74"/>
      <c r="B37" s="76"/>
      <c r="C37" s="76"/>
      <c r="D37" s="90">
        <v>1</v>
      </c>
      <c r="E37" s="179" t="s">
        <v>278</v>
      </c>
      <c r="F37" s="180"/>
      <c r="G37" s="140"/>
    </row>
    <row r="38" spans="1:7" ht="15" thickBot="1">
      <c r="A38" s="74"/>
      <c r="B38" s="76"/>
      <c r="C38" s="76"/>
      <c r="D38" s="90">
        <v>2</v>
      </c>
      <c r="E38" s="179" t="s">
        <v>279</v>
      </c>
      <c r="F38" s="180"/>
      <c r="G38" s="140"/>
    </row>
    <row r="39" spans="1:7" ht="15" thickBot="1">
      <c r="A39" s="74"/>
      <c r="B39" s="76"/>
      <c r="C39" s="76"/>
      <c r="D39" s="90">
        <v>3</v>
      </c>
      <c r="E39" s="179" t="s">
        <v>280</v>
      </c>
      <c r="F39" s="180"/>
      <c r="G39" s="140">
        <v>139982</v>
      </c>
    </row>
    <row r="40" spans="1:7" ht="15" thickBot="1">
      <c r="A40" s="74"/>
      <c r="B40" s="76"/>
      <c r="C40" s="76" t="s">
        <v>79</v>
      </c>
      <c r="D40" s="199" t="s">
        <v>281</v>
      </c>
      <c r="E40" s="199"/>
      <c r="F40" s="200"/>
      <c r="G40" s="140"/>
    </row>
    <row r="41" spans="1:7" ht="15" thickBot="1">
      <c r="A41" s="74"/>
      <c r="B41" s="76"/>
      <c r="C41" s="76"/>
      <c r="D41" s="90">
        <v>1</v>
      </c>
      <c r="E41" s="179" t="s">
        <v>282</v>
      </c>
      <c r="F41" s="180"/>
      <c r="G41" s="140"/>
    </row>
    <row r="42" spans="1:7" ht="24.05" customHeight="1" thickBot="1">
      <c r="A42" s="74"/>
      <c r="B42" s="76"/>
      <c r="C42" s="76"/>
      <c r="D42" s="90">
        <v>2</v>
      </c>
      <c r="E42" s="179" t="s">
        <v>283</v>
      </c>
      <c r="F42" s="180"/>
      <c r="G42" s="140"/>
    </row>
    <row r="43" spans="1:7" ht="15" thickBot="1">
      <c r="A43" s="74"/>
      <c r="B43" s="76"/>
      <c r="C43" s="76"/>
      <c r="D43" s="90">
        <v>3</v>
      </c>
      <c r="E43" s="179" t="s">
        <v>284</v>
      </c>
      <c r="F43" s="180"/>
      <c r="G43" s="140"/>
    </row>
    <row r="44" spans="1:7" ht="15" thickBot="1">
      <c r="A44" s="79"/>
      <c r="B44" s="80"/>
      <c r="C44" s="80" t="s">
        <v>81</v>
      </c>
      <c r="D44" s="199" t="s">
        <v>285</v>
      </c>
      <c r="E44" s="199"/>
      <c r="F44" s="200"/>
      <c r="G44" s="140"/>
    </row>
    <row r="45" spans="1:7" ht="15" thickBot="1">
      <c r="A45" s="81"/>
      <c r="G45" s="129"/>
    </row>
    <row r="46" spans="1:7" ht="15" thickBot="1">
      <c r="A46" s="82"/>
      <c r="B46" s="83" t="s">
        <v>286</v>
      </c>
      <c r="C46" s="184" t="s">
        <v>287</v>
      </c>
      <c r="D46" s="184"/>
      <c r="E46" s="184"/>
      <c r="F46" s="185"/>
      <c r="G46" s="142">
        <v>110000</v>
      </c>
    </row>
    <row r="47" spans="1:7" ht="15" thickBot="1">
      <c r="A47" s="74"/>
      <c r="B47" s="76"/>
      <c r="C47" s="76" t="s">
        <v>72</v>
      </c>
      <c r="D47" s="179" t="s">
        <v>288</v>
      </c>
      <c r="E47" s="179"/>
      <c r="F47" s="180"/>
      <c r="G47" s="140">
        <v>110000</v>
      </c>
    </row>
    <row r="48" spans="1:7" ht="15" thickBot="1">
      <c r="A48" s="74"/>
      <c r="B48" s="76"/>
      <c r="C48" s="76"/>
      <c r="D48" s="90">
        <v>1</v>
      </c>
      <c r="E48" s="179" t="s">
        <v>289</v>
      </c>
      <c r="F48" s="180"/>
      <c r="G48" s="140"/>
    </row>
    <row r="49" spans="1:7" ht="15" thickBot="1">
      <c r="A49" s="74"/>
      <c r="B49" s="76"/>
      <c r="C49" s="76"/>
      <c r="D49" s="90">
        <v>2</v>
      </c>
      <c r="E49" s="179" t="s">
        <v>290</v>
      </c>
      <c r="F49" s="180"/>
      <c r="G49" s="140">
        <v>110000</v>
      </c>
    </row>
    <row r="50" spans="1:7" ht="15" thickBot="1">
      <c r="A50" s="74"/>
      <c r="B50" s="76"/>
      <c r="C50" s="76" t="s">
        <v>73</v>
      </c>
      <c r="D50" s="199" t="s">
        <v>291</v>
      </c>
      <c r="E50" s="199"/>
      <c r="F50" s="200"/>
      <c r="G50" s="140"/>
    </row>
    <row r="51" spans="1:7" ht="15" thickBot="1">
      <c r="A51" s="74"/>
      <c r="B51" s="76"/>
      <c r="C51" s="76" t="s">
        <v>75</v>
      </c>
      <c r="D51" s="179" t="s">
        <v>292</v>
      </c>
      <c r="E51" s="179"/>
      <c r="F51" s="180"/>
      <c r="G51" s="140"/>
    </row>
    <row r="52" spans="1:7" ht="15" thickBot="1">
      <c r="A52" s="74"/>
      <c r="B52" s="76"/>
      <c r="C52" s="76" t="s">
        <v>77</v>
      </c>
      <c r="D52" s="179" t="s">
        <v>293</v>
      </c>
      <c r="E52" s="179"/>
      <c r="F52" s="180"/>
      <c r="G52" s="140"/>
    </row>
    <row r="53" spans="1:7" ht="15" thickBot="1">
      <c r="A53" s="74"/>
      <c r="B53" s="76"/>
      <c r="C53" s="76" t="s">
        <v>79</v>
      </c>
      <c r="D53" s="179" t="s">
        <v>294</v>
      </c>
      <c r="E53" s="179"/>
      <c r="F53" s="180"/>
      <c r="G53" s="140"/>
    </row>
    <row r="54" spans="1:7" ht="15" thickBot="1">
      <c r="A54" s="74"/>
      <c r="B54" s="76"/>
      <c r="C54" s="76" t="s">
        <v>81</v>
      </c>
      <c r="D54" s="179" t="s">
        <v>295</v>
      </c>
      <c r="E54" s="179"/>
      <c r="F54" s="180"/>
      <c r="G54" s="140"/>
    </row>
    <row r="55" spans="1:7" ht="15" thickBot="1">
      <c r="A55" s="74"/>
      <c r="B55" s="75" t="s">
        <v>296</v>
      </c>
      <c r="C55" s="194" t="s">
        <v>297</v>
      </c>
      <c r="D55" s="194"/>
      <c r="E55" s="194"/>
      <c r="F55" s="195"/>
      <c r="G55" s="140">
        <f>SUM(G56:G58)</f>
        <v>286533422</v>
      </c>
    </row>
    <row r="56" spans="1:7" ht="25.5" customHeight="1" thickBot="1">
      <c r="A56" s="74"/>
      <c r="B56" s="76"/>
      <c r="C56" s="76" t="s">
        <v>72</v>
      </c>
      <c r="D56" s="179" t="s">
        <v>298</v>
      </c>
      <c r="E56" s="179"/>
      <c r="F56" s="180"/>
      <c r="G56" s="140">
        <v>286533422</v>
      </c>
    </row>
    <row r="57" spans="1:7" ht="25.5" customHeight="1" thickBot="1">
      <c r="A57" s="74"/>
      <c r="B57" s="76"/>
      <c r="C57" s="76" t="s">
        <v>73</v>
      </c>
      <c r="D57" s="179" t="s">
        <v>299</v>
      </c>
      <c r="E57" s="179"/>
      <c r="F57" s="180"/>
      <c r="G57" s="140"/>
    </row>
    <row r="58" spans="1:7" ht="25.5" customHeight="1" thickBot="1">
      <c r="A58" s="74"/>
      <c r="B58" s="76"/>
      <c r="C58" s="76" t="s">
        <v>75</v>
      </c>
      <c r="D58" s="179" t="s">
        <v>300</v>
      </c>
      <c r="E58" s="179"/>
      <c r="F58" s="180"/>
      <c r="G58" s="140"/>
    </row>
    <row r="59" spans="1:7">
      <c r="A59" s="74"/>
      <c r="B59" s="76"/>
      <c r="C59" s="76"/>
      <c r="D59" s="77"/>
      <c r="E59" s="77"/>
      <c r="F59" s="77"/>
      <c r="G59" s="141"/>
    </row>
    <row r="60" spans="1:7" ht="15" thickBot="1">
      <c r="A60" s="73" t="s">
        <v>301</v>
      </c>
      <c r="B60" s="194" t="s">
        <v>302</v>
      </c>
      <c r="C60" s="194"/>
      <c r="D60" s="194"/>
      <c r="E60" s="194"/>
      <c r="F60" s="195"/>
      <c r="G60" s="140">
        <f>G61+G62+G66+G69+G70</f>
        <v>40366861</v>
      </c>
    </row>
    <row r="61" spans="1:7" ht="15" thickBot="1">
      <c r="A61" s="74"/>
      <c r="B61" s="75" t="s">
        <v>303</v>
      </c>
      <c r="C61" s="184" t="s">
        <v>304</v>
      </c>
      <c r="D61" s="184"/>
      <c r="E61" s="184"/>
      <c r="F61" s="185"/>
      <c r="G61" s="140"/>
    </row>
    <row r="62" spans="1:7" ht="15" thickBot="1">
      <c r="A62" s="74"/>
      <c r="B62" s="75" t="s">
        <v>249</v>
      </c>
      <c r="C62" s="184" t="s">
        <v>305</v>
      </c>
      <c r="D62" s="184"/>
      <c r="E62" s="184"/>
      <c r="F62" s="185"/>
      <c r="G62" s="140">
        <v>3900461</v>
      </c>
    </row>
    <row r="63" spans="1:7" ht="15" thickBot="1">
      <c r="A63" s="74"/>
      <c r="B63" s="75"/>
      <c r="C63" s="192" t="s">
        <v>306</v>
      </c>
      <c r="D63" s="192"/>
      <c r="E63" s="192"/>
      <c r="F63" s="193"/>
      <c r="G63" s="140"/>
    </row>
    <row r="64" spans="1:7" ht="15" thickBot="1">
      <c r="A64" s="74"/>
      <c r="B64" s="76"/>
      <c r="C64" s="84" t="s">
        <v>72</v>
      </c>
      <c r="D64" s="179" t="s">
        <v>307</v>
      </c>
      <c r="E64" s="179"/>
      <c r="F64" s="78"/>
      <c r="G64" s="140">
        <v>3716461</v>
      </c>
    </row>
    <row r="65" spans="1:7" ht="15" thickBot="1">
      <c r="A65" s="74"/>
      <c r="B65" s="76"/>
      <c r="C65" s="76" t="s">
        <v>73</v>
      </c>
      <c r="D65" s="179" t="s">
        <v>308</v>
      </c>
      <c r="E65" s="179"/>
      <c r="F65" s="78"/>
      <c r="G65" s="140"/>
    </row>
    <row r="66" spans="1:7" ht="15" thickBot="1">
      <c r="A66" s="74"/>
      <c r="B66" s="75" t="s">
        <v>286</v>
      </c>
      <c r="C66" s="194" t="s">
        <v>309</v>
      </c>
      <c r="D66" s="194"/>
      <c r="E66" s="194"/>
      <c r="F66" s="195"/>
      <c r="G66" s="140"/>
    </row>
    <row r="67" spans="1:7" ht="15" thickBot="1">
      <c r="A67" s="74"/>
      <c r="B67" s="76"/>
      <c r="C67" s="76" t="s">
        <v>72</v>
      </c>
      <c r="D67" s="179" t="s">
        <v>310</v>
      </c>
      <c r="E67" s="179"/>
      <c r="F67" s="180"/>
      <c r="G67" s="140"/>
    </row>
    <row r="68" spans="1:7" ht="15" thickBot="1">
      <c r="A68" s="74"/>
      <c r="B68" s="76"/>
      <c r="C68" s="76" t="s">
        <v>73</v>
      </c>
      <c r="D68" s="179" t="s">
        <v>311</v>
      </c>
      <c r="E68" s="179"/>
      <c r="F68" s="180"/>
      <c r="G68" s="140"/>
    </row>
    <row r="69" spans="1:7" ht="15" thickBot="1">
      <c r="A69" s="74"/>
      <c r="B69" s="75" t="s">
        <v>296</v>
      </c>
      <c r="C69" s="194" t="s">
        <v>312</v>
      </c>
      <c r="D69" s="194"/>
      <c r="E69" s="194"/>
      <c r="F69" s="195"/>
      <c r="G69" s="140">
        <v>36466400</v>
      </c>
    </row>
    <row r="70" spans="1:7" ht="15" thickBot="1">
      <c r="A70" s="74"/>
      <c r="B70" s="75" t="s">
        <v>313</v>
      </c>
      <c r="C70" s="184" t="s">
        <v>314</v>
      </c>
      <c r="D70" s="184"/>
      <c r="E70" s="184"/>
      <c r="F70" s="185"/>
      <c r="G70" s="140"/>
    </row>
    <row r="71" spans="1:7" ht="15" thickBot="1">
      <c r="A71" s="79"/>
      <c r="B71" s="80"/>
      <c r="C71" s="80"/>
      <c r="D71" s="78"/>
      <c r="E71" s="78"/>
      <c r="F71" s="78"/>
      <c r="G71" s="140"/>
    </row>
    <row r="72" spans="1:7" ht="15" thickBot="1">
      <c r="A72" s="196" t="s">
        <v>315</v>
      </c>
      <c r="B72" s="197"/>
      <c r="C72" s="197"/>
      <c r="D72" s="197"/>
      <c r="E72" s="197"/>
      <c r="F72" s="198"/>
      <c r="G72" s="140"/>
    </row>
    <row r="73" spans="1:7" ht="15" thickBot="1">
      <c r="A73" s="85" t="s">
        <v>316</v>
      </c>
      <c r="B73" s="184" t="s">
        <v>317</v>
      </c>
      <c r="C73" s="184"/>
      <c r="D73" s="184"/>
      <c r="E73" s="184"/>
      <c r="F73" s="185"/>
      <c r="G73" s="140">
        <f>SUM(G74:G75)</f>
        <v>2432137</v>
      </c>
    </row>
    <row r="74" spans="1:7" ht="15" thickBot="1">
      <c r="A74" s="74"/>
      <c r="B74" s="75" t="s">
        <v>303</v>
      </c>
      <c r="C74" s="184" t="s">
        <v>318</v>
      </c>
      <c r="D74" s="184"/>
      <c r="E74" s="184"/>
      <c r="F74" s="185"/>
      <c r="G74" s="140"/>
    </row>
    <row r="75" spans="1:7" ht="15" thickBot="1">
      <c r="A75" s="74"/>
      <c r="B75" s="75" t="s">
        <v>249</v>
      </c>
      <c r="C75" s="184" t="s">
        <v>319</v>
      </c>
      <c r="D75" s="184"/>
      <c r="E75" s="184"/>
      <c r="F75" s="185"/>
      <c r="G75" s="140">
        <v>2432137</v>
      </c>
    </row>
    <row r="76" spans="1:7" ht="15" thickBot="1">
      <c r="A76" s="74"/>
      <c r="B76" s="75" t="s">
        <v>286</v>
      </c>
      <c r="C76" s="184" t="s">
        <v>320</v>
      </c>
      <c r="D76" s="184"/>
      <c r="E76" s="184"/>
      <c r="F76" s="185"/>
      <c r="G76" s="140">
        <v>27096897</v>
      </c>
    </row>
    <row r="77" spans="1:7" ht="15" thickBot="1">
      <c r="A77" s="86"/>
      <c r="B77" s="87"/>
      <c r="C77" s="87"/>
      <c r="D77" s="88"/>
      <c r="E77" s="88"/>
      <c r="F77" s="88"/>
      <c r="G77" s="143"/>
    </row>
    <row r="78" spans="1:7" ht="15" thickBot="1">
      <c r="A78" s="189" t="s">
        <v>321</v>
      </c>
      <c r="B78" s="190"/>
      <c r="C78" s="190"/>
      <c r="D78" s="190"/>
      <c r="E78" s="190"/>
      <c r="F78" s="191"/>
      <c r="G78" s="140"/>
    </row>
    <row r="79" spans="1:7" ht="15" thickBot="1">
      <c r="A79" s="86"/>
      <c r="B79" s="87"/>
      <c r="C79" s="87"/>
      <c r="D79" s="88"/>
      <c r="E79" s="88"/>
      <c r="F79" s="88"/>
      <c r="G79" s="143"/>
    </row>
    <row r="80" spans="1:7" ht="15" thickBot="1">
      <c r="A80" s="183" t="s">
        <v>322</v>
      </c>
      <c r="B80" s="184"/>
      <c r="C80" s="184"/>
      <c r="D80" s="184"/>
      <c r="E80" s="184"/>
      <c r="F80" s="185"/>
      <c r="G80" s="140"/>
    </row>
    <row r="81" spans="1:7" ht="15" thickBot="1">
      <c r="A81" s="74"/>
      <c r="B81" s="179" t="s">
        <v>323</v>
      </c>
      <c r="C81" s="179"/>
      <c r="D81" s="179"/>
      <c r="E81" s="179"/>
      <c r="F81" s="180"/>
      <c r="G81" s="140">
        <v>14265254</v>
      </c>
    </row>
    <row r="82" spans="1:7" ht="15" thickBot="1">
      <c r="A82" s="74"/>
      <c r="B82" s="179" t="s">
        <v>324</v>
      </c>
      <c r="C82" s="179"/>
      <c r="D82" s="179"/>
      <c r="E82" s="179"/>
      <c r="F82" s="180"/>
      <c r="G82" s="140"/>
    </row>
    <row r="83" spans="1:7" ht="24.8" customHeight="1" thickBot="1">
      <c r="A83" s="74"/>
      <c r="B83" s="179" t="s">
        <v>325</v>
      </c>
      <c r="C83" s="179"/>
      <c r="D83" s="179"/>
      <c r="E83" s="179"/>
      <c r="F83" s="180"/>
      <c r="G83" s="140"/>
    </row>
    <row r="84" spans="1:7" ht="15" thickBot="1">
      <c r="A84" s="74"/>
      <c r="B84" s="76"/>
      <c r="C84" s="179" t="s">
        <v>326</v>
      </c>
      <c r="D84" s="179"/>
      <c r="E84" s="179"/>
      <c r="F84" s="180"/>
      <c r="G84" s="140"/>
    </row>
    <row r="85" spans="1:7" ht="15" thickBot="1">
      <c r="A85" s="74"/>
      <c r="B85" s="76"/>
      <c r="C85" s="179" t="s">
        <v>327</v>
      </c>
      <c r="D85" s="179"/>
      <c r="E85" s="179"/>
      <c r="F85" s="180"/>
      <c r="G85" s="140"/>
    </row>
    <row r="86" spans="1:7" ht="15" thickBot="1">
      <c r="A86" s="74"/>
      <c r="B86" s="76"/>
      <c r="C86" s="179" t="s">
        <v>328</v>
      </c>
      <c r="D86" s="179"/>
      <c r="E86" s="179"/>
      <c r="F86" s="180"/>
      <c r="G86" s="140"/>
    </row>
    <row r="87" spans="1:7" ht="15" thickBot="1">
      <c r="A87" s="74"/>
      <c r="B87" s="76"/>
      <c r="C87" s="179" t="s">
        <v>329</v>
      </c>
      <c r="D87" s="179"/>
      <c r="E87" s="179"/>
      <c r="F87" s="78"/>
      <c r="G87" s="140"/>
    </row>
    <row r="88" spans="1:7" ht="15" thickBot="1">
      <c r="A88" s="74"/>
      <c r="B88" s="76"/>
      <c r="C88" s="179" t="s">
        <v>330</v>
      </c>
      <c r="D88" s="179"/>
      <c r="E88" s="179"/>
      <c r="F88" s="180"/>
      <c r="G88" s="140"/>
    </row>
    <row r="89" spans="1:7" ht="15" thickBot="1">
      <c r="A89" s="86"/>
      <c r="B89" s="87"/>
      <c r="C89" s="87"/>
      <c r="D89" s="88"/>
      <c r="E89" s="88"/>
      <c r="F89" s="88"/>
      <c r="G89" s="143"/>
    </row>
    <row r="90" spans="1:7" ht="15" thickBot="1">
      <c r="A90" s="183" t="s">
        <v>331</v>
      </c>
      <c r="B90" s="184"/>
      <c r="C90" s="184"/>
      <c r="D90" s="184"/>
      <c r="E90" s="184"/>
      <c r="F90" s="185"/>
      <c r="G90" s="140"/>
    </row>
    <row r="91" spans="1:7" ht="15" thickBot="1">
      <c r="A91" s="74"/>
      <c r="B91" s="179" t="s">
        <v>332</v>
      </c>
      <c r="C91" s="179"/>
      <c r="D91" s="179"/>
      <c r="E91" s="179"/>
      <c r="F91" s="180"/>
      <c r="G91" s="140"/>
    </row>
    <row r="92" spans="1:7" ht="15" thickBot="1">
      <c r="A92" s="74"/>
      <c r="B92" s="179" t="s">
        <v>333</v>
      </c>
      <c r="C92" s="179"/>
      <c r="D92" s="179"/>
      <c r="E92" s="179"/>
      <c r="F92" s="180"/>
      <c r="G92" s="140"/>
    </row>
    <row r="93" spans="1:7" ht="15" thickBot="1">
      <c r="A93" s="86"/>
      <c r="B93" s="87"/>
      <c r="C93" s="87"/>
      <c r="D93" s="88"/>
      <c r="E93" s="88"/>
      <c r="F93" s="88"/>
      <c r="G93" s="143"/>
    </row>
    <row r="94" spans="1:7" ht="15" thickBot="1">
      <c r="A94" s="186" t="s">
        <v>334</v>
      </c>
      <c r="B94" s="187"/>
      <c r="C94" s="187"/>
      <c r="D94" s="187"/>
      <c r="E94" s="187"/>
      <c r="F94" s="188"/>
      <c r="G94" s="140"/>
    </row>
    <row r="95" spans="1:7" ht="15" thickBot="1">
      <c r="A95" s="74"/>
      <c r="B95" s="179" t="s">
        <v>335</v>
      </c>
      <c r="C95" s="179"/>
      <c r="D95" s="179"/>
      <c r="E95" s="179"/>
      <c r="F95" s="180"/>
      <c r="G95" s="140"/>
    </row>
    <row r="96" spans="1:7" ht="15" thickBot="1">
      <c r="A96" s="74"/>
      <c r="B96" s="179" t="s">
        <v>336</v>
      </c>
      <c r="C96" s="179"/>
      <c r="D96" s="179"/>
      <c r="E96" s="179"/>
      <c r="F96" s="180"/>
      <c r="G96" s="140"/>
    </row>
    <row r="97" spans="1:7" ht="15" thickBot="1">
      <c r="A97" s="74"/>
      <c r="B97" s="179" t="s">
        <v>337</v>
      </c>
      <c r="C97" s="179"/>
      <c r="D97" s="179"/>
      <c r="E97" s="179"/>
      <c r="F97" s="180"/>
      <c r="G97" s="140"/>
    </row>
    <row r="98" spans="1:7" ht="15" thickBot="1">
      <c r="A98" s="74"/>
      <c r="B98" s="179" t="s">
        <v>338</v>
      </c>
      <c r="C98" s="179"/>
      <c r="D98" s="179"/>
      <c r="E98" s="179"/>
      <c r="F98" s="180"/>
      <c r="G98" s="140"/>
    </row>
    <row r="99" spans="1:7" ht="15" thickBot="1">
      <c r="A99" s="79"/>
      <c r="B99" s="179" t="s">
        <v>339</v>
      </c>
      <c r="C99" s="179"/>
      <c r="D99" s="179"/>
      <c r="E99" s="179"/>
      <c r="F99" s="180"/>
      <c r="G99" s="140"/>
    </row>
  </sheetData>
  <mergeCells count="77">
    <mergeCell ref="D8:F8"/>
    <mergeCell ref="A3:F3"/>
    <mergeCell ref="A4:F4"/>
    <mergeCell ref="B5:F5"/>
    <mergeCell ref="C6:F6"/>
    <mergeCell ref="D7:F7"/>
    <mergeCell ref="E35:F35"/>
    <mergeCell ref="C9:F9"/>
    <mergeCell ref="D10:F10"/>
    <mergeCell ref="E11:F11"/>
    <mergeCell ref="E17:F17"/>
    <mergeCell ref="E24:F24"/>
    <mergeCell ref="D29:F29"/>
    <mergeCell ref="E30:F30"/>
    <mergeCell ref="E31:F31"/>
    <mergeCell ref="E32:F32"/>
    <mergeCell ref="D33:F33"/>
    <mergeCell ref="E34:F34"/>
    <mergeCell ref="E48:F48"/>
    <mergeCell ref="D36:F36"/>
    <mergeCell ref="E37:F37"/>
    <mergeCell ref="E38:F38"/>
    <mergeCell ref="E39:F39"/>
    <mergeCell ref="D40:F40"/>
    <mergeCell ref="E41:F41"/>
    <mergeCell ref="E42:F42"/>
    <mergeCell ref="E43:F43"/>
    <mergeCell ref="D44:F44"/>
    <mergeCell ref="C46:F46"/>
    <mergeCell ref="D47:F47"/>
    <mergeCell ref="C61:F61"/>
    <mergeCell ref="E49:F49"/>
    <mergeCell ref="D50:F50"/>
    <mergeCell ref="D51:F51"/>
    <mergeCell ref="D52:F52"/>
    <mergeCell ref="D53:F53"/>
    <mergeCell ref="D54:F54"/>
    <mergeCell ref="C55:F55"/>
    <mergeCell ref="D56:F56"/>
    <mergeCell ref="D57:F57"/>
    <mergeCell ref="D58:F58"/>
    <mergeCell ref="B60:F60"/>
    <mergeCell ref="C74:F74"/>
    <mergeCell ref="C62:F62"/>
    <mergeCell ref="C63:F63"/>
    <mergeCell ref="D64:E64"/>
    <mergeCell ref="D65:E65"/>
    <mergeCell ref="C66:F66"/>
    <mergeCell ref="D67:F67"/>
    <mergeCell ref="D68:F68"/>
    <mergeCell ref="C69:F69"/>
    <mergeCell ref="C70:F70"/>
    <mergeCell ref="A72:F72"/>
    <mergeCell ref="B73:F73"/>
    <mergeCell ref="C88:F88"/>
    <mergeCell ref="C75:F75"/>
    <mergeCell ref="C76:F76"/>
    <mergeCell ref="A78:F78"/>
    <mergeCell ref="A80:F80"/>
    <mergeCell ref="B81:F81"/>
    <mergeCell ref="B82:F82"/>
    <mergeCell ref="B97:F97"/>
    <mergeCell ref="B98:F98"/>
    <mergeCell ref="B99:F99"/>
    <mergeCell ref="A1:G1"/>
    <mergeCell ref="A2:G2"/>
    <mergeCell ref="A90:F90"/>
    <mergeCell ref="B91:F91"/>
    <mergeCell ref="B92:F92"/>
    <mergeCell ref="A94:F94"/>
    <mergeCell ref="B95:F95"/>
    <mergeCell ref="B96:F96"/>
    <mergeCell ref="B83:F83"/>
    <mergeCell ref="C84:F84"/>
    <mergeCell ref="C85:F85"/>
    <mergeCell ref="C86:F86"/>
    <mergeCell ref="C87:E8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view="pageBreakPreview" zoomScale="60" zoomScaleNormal="100" workbookViewId="0">
      <selection activeCell="A3" sqref="A3"/>
    </sheetView>
  </sheetViews>
  <sheetFormatPr defaultRowHeight="14.4"/>
  <cols>
    <col min="1" max="4" width="26" customWidth="1"/>
  </cols>
  <sheetData>
    <row r="1" spans="1:4">
      <c r="A1" s="204" t="s">
        <v>351</v>
      </c>
      <c r="B1" s="204"/>
      <c r="C1" s="204"/>
      <c r="D1" s="204"/>
    </row>
    <row r="2" spans="1:4">
      <c r="A2" s="205" t="s">
        <v>378</v>
      </c>
      <c r="B2" s="205"/>
      <c r="C2" s="205"/>
      <c r="D2" s="205"/>
    </row>
    <row r="3" spans="1:4" ht="15" thickBot="1">
      <c r="A3" s="91"/>
      <c r="B3" s="92"/>
      <c r="C3" s="91"/>
      <c r="D3" s="92" t="s">
        <v>340</v>
      </c>
    </row>
    <row r="4" spans="1:4" ht="42.05">
      <c r="A4" s="93" t="s">
        <v>341</v>
      </c>
      <c r="B4" s="94" t="s">
        <v>342</v>
      </c>
      <c r="C4" s="94" t="s">
        <v>343</v>
      </c>
      <c r="D4" s="95" t="s">
        <v>344</v>
      </c>
    </row>
    <row r="5" spans="1:4">
      <c r="A5" s="96" t="s">
        <v>20</v>
      </c>
      <c r="B5" s="97">
        <v>100</v>
      </c>
      <c r="C5" s="97">
        <v>100</v>
      </c>
      <c r="D5" s="97">
        <v>100</v>
      </c>
    </row>
    <row r="6" spans="1:4">
      <c r="A6" s="96" t="s">
        <v>345</v>
      </c>
      <c r="B6" s="97">
        <v>495</v>
      </c>
      <c r="C6" s="97">
        <v>495</v>
      </c>
      <c r="D6" s="97">
        <v>495</v>
      </c>
    </row>
    <row r="7" spans="1:4">
      <c r="A7" s="96"/>
      <c r="B7" s="97"/>
      <c r="C7" s="97"/>
      <c r="D7" s="97"/>
    </row>
    <row r="8" spans="1:4">
      <c r="A8" s="98"/>
      <c r="B8" s="97"/>
      <c r="C8" s="97"/>
      <c r="D8" s="97"/>
    </row>
    <row r="9" spans="1:4">
      <c r="A9" s="96"/>
      <c r="B9" s="97"/>
      <c r="C9" s="97"/>
      <c r="D9" s="97"/>
    </row>
    <row r="10" spans="1:4">
      <c r="A10" s="96"/>
      <c r="B10" s="97"/>
      <c r="C10" s="97"/>
      <c r="D10" s="97"/>
    </row>
    <row r="11" spans="1:4">
      <c r="A11" s="99"/>
      <c r="B11" s="97"/>
      <c r="C11" s="97"/>
      <c r="D11" s="97"/>
    </row>
    <row r="12" spans="1:4" ht="17.3" thickBot="1">
      <c r="A12" s="100" t="s">
        <v>346</v>
      </c>
      <c r="B12" s="101">
        <v>595</v>
      </c>
      <c r="C12" s="101">
        <v>595</v>
      </c>
      <c r="D12" s="101">
        <v>595</v>
      </c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topLeftCell="A7" zoomScaleNormal="100" zoomScaleSheetLayoutView="100" workbookViewId="0">
      <selection activeCell="A2" sqref="A2:F2"/>
    </sheetView>
  </sheetViews>
  <sheetFormatPr defaultRowHeight="14.4"/>
  <cols>
    <col min="1" max="6" width="20.8984375" customWidth="1"/>
  </cols>
  <sheetData>
    <row r="1" spans="1:6" ht="22.5">
      <c r="A1" s="144" t="s">
        <v>430</v>
      </c>
      <c r="B1" s="144"/>
      <c r="C1" s="144"/>
      <c r="D1" s="144"/>
      <c r="E1" s="144"/>
      <c r="F1" s="144"/>
    </row>
    <row r="2" spans="1:6" ht="22.5">
      <c r="A2" s="152" t="s">
        <v>396</v>
      </c>
      <c r="B2" s="152"/>
      <c r="C2" s="152"/>
      <c r="D2" s="152"/>
      <c r="E2" s="152"/>
      <c r="F2" s="152"/>
    </row>
    <row r="3" spans="1:6" ht="22.5">
      <c r="A3" s="150" t="s">
        <v>19</v>
      </c>
      <c r="B3" s="150"/>
      <c r="C3" s="146"/>
      <c r="D3" s="146"/>
      <c r="E3" s="146"/>
      <c r="F3" s="146"/>
    </row>
    <row r="4" spans="1:6" ht="22.5">
      <c r="A4" s="8"/>
      <c r="B4" s="8"/>
      <c r="C4" s="13"/>
      <c r="D4" s="13"/>
      <c r="E4" s="13"/>
      <c r="F4" s="13"/>
    </row>
    <row r="5" spans="1:6" ht="44.95">
      <c r="A5" s="148" t="s">
        <v>1</v>
      </c>
      <c r="B5" s="148"/>
      <c r="C5" s="2" t="s">
        <v>381</v>
      </c>
      <c r="D5" s="2" t="s">
        <v>353</v>
      </c>
      <c r="E5" s="2" t="s">
        <v>354</v>
      </c>
      <c r="F5" s="2" t="s">
        <v>3</v>
      </c>
    </row>
    <row r="6" spans="1:6" ht="22.5">
      <c r="A6" s="151" t="s">
        <v>20</v>
      </c>
      <c r="B6" s="151"/>
      <c r="C6" s="6">
        <v>3000000</v>
      </c>
      <c r="D6" s="6">
        <v>3000000</v>
      </c>
      <c r="E6" s="6">
        <v>3295733</v>
      </c>
      <c r="F6" s="14">
        <f t="shared" ref="F6:F12" si="0">E6/D6*100</f>
        <v>109.85776666666666</v>
      </c>
    </row>
    <row r="7" spans="1:6" ht="22.5">
      <c r="A7" s="149" t="s">
        <v>21</v>
      </c>
      <c r="B7" s="149"/>
      <c r="C7" s="6">
        <v>1500000</v>
      </c>
      <c r="D7" s="6">
        <v>1500000</v>
      </c>
      <c r="E7" s="6">
        <v>1342323</v>
      </c>
      <c r="F7" s="14">
        <f t="shared" si="0"/>
        <v>89.488199999999992</v>
      </c>
    </row>
    <row r="8" spans="1:6" ht="22.5">
      <c r="A8" s="153" t="s">
        <v>22</v>
      </c>
      <c r="B8" s="153"/>
      <c r="C8" s="6">
        <v>100000</v>
      </c>
      <c r="D8" s="6">
        <v>100000</v>
      </c>
      <c r="E8" s="6">
        <v>2235559</v>
      </c>
      <c r="F8" s="14">
        <f t="shared" si="0"/>
        <v>2235.5589999999997</v>
      </c>
    </row>
    <row r="9" spans="1:6" ht="22.5">
      <c r="A9" s="153" t="s">
        <v>23</v>
      </c>
      <c r="B9" s="153"/>
      <c r="C9" s="6">
        <v>3500000</v>
      </c>
      <c r="D9" s="6">
        <v>3500000</v>
      </c>
      <c r="E9" s="6">
        <v>4909984</v>
      </c>
      <c r="F9" s="14">
        <f t="shared" si="0"/>
        <v>140.28525714285712</v>
      </c>
    </row>
    <row r="10" spans="1:6" s="51" customFormat="1" ht="22.5">
      <c r="A10" s="153" t="s">
        <v>24</v>
      </c>
      <c r="B10" s="153"/>
      <c r="C10" s="6">
        <v>5000000</v>
      </c>
      <c r="D10" s="6">
        <v>5000000</v>
      </c>
      <c r="E10" s="6">
        <v>5264132</v>
      </c>
      <c r="F10" s="14">
        <f>E10/D10*100</f>
        <v>105.28264</v>
      </c>
    </row>
    <row r="11" spans="1:6" ht="22.5">
      <c r="A11" s="153" t="s">
        <v>358</v>
      </c>
      <c r="B11" s="153"/>
      <c r="C11" s="6">
        <v>500000</v>
      </c>
      <c r="D11" s="6">
        <v>500000</v>
      </c>
      <c r="E11" s="6"/>
      <c r="F11" s="14">
        <f>E11/D11*100</f>
        <v>0</v>
      </c>
    </row>
    <row r="12" spans="1:6" ht="22.5">
      <c r="A12" s="147" t="s">
        <v>25</v>
      </c>
      <c r="B12" s="147"/>
      <c r="C12" s="11">
        <f>SUM(C6:C11)</f>
        <v>13600000</v>
      </c>
      <c r="D12" s="11">
        <f>SUM(D6:D11)</f>
        <v>13600000</v>
      </c>
      <c r="E12" s="11">
        <f>SUM(E6:E11)</f>
        <v>17047731</v>
      </c>
      <c r="F12" s="15">
        <f t="shared" si="0"/>
        <v>125.35096323529412</v>
      </c>
    </row>
    <row r="13" spans="1:6" ht="22.5">
      <c r="A13" s="149"/>
      <c r="B13" s="149"/>
      <c r="C13" s="7"/>
      <c r="D13" s="7"/>
      <c r="E13" s="7"/>
      <c r="F13" s="7"/>
    </row>
    <row r="14" spans="1:6" ht="22.5">
      <c r="A14" s="150" t="s">
        <v>26</v>
      </c>
      <c r="B14" s="150"/>
      <c r="C14" s="146"/>
      <c r="D14" s="146"/>
      <c r="E14" s="146"/>
      <c r="F14" s="146"/>
    </row>
    <row r="15" spans="1:6" ht="22.5">
      <c r="A15" s="8"/>
      <c r="B15" s="8"/>
      <c r="C15" s="13"/>
      <c r="D15" s="13"/>
      <c r="E15" s="13"/>
      <c r="F15" s="13"/>
    </row>
    <row r="16" spans="1:6" ht="44.95">
      <c r="A16" s="148" t="s">
        <v>1</v>
      </c>
      <c r="B16" s="148"/>
      <c r="C16" s="2" t="s">
        <v>381</v>
      </c>
      <c r="D16" s="2" t="s">
        <v>353</v>
      </c>
      <c r="E16" s="2" t="s">
        <v>354</v>
      </c>
      <c r="F16" s="2" t="s">
        <v>3</v>
      </c>
    </row>
    <row r="17" spans="1:6" ht="22.5">
      <c r="A17" s="149" t="s">
        <v>8</v>
      </c>
      <c r="B17" s="149"/>
      <c r="C17" s="6">
        <v>1800000</v>
      </c>
      <c r="D17" s="6">
        <v>1800000</v>
      </c>
      <c r="E17" s="6">
        <v>2256288</v>
      </c>
      <c r="F17" s="6">
        <f>E17/D17*100</f>
        <v>125.34933333333333</v>
      </c>
    </row>
    <row r="18" spans="1:6" ht="22.5">
      <c r="A18" s="149"/>
      <c r="B18" s="149"/>
      <c r="C18" s="7"/>
      <c r="D18" s="7"/>
      <c r="E18" s="7"/>
      <c r="F18" s="16"/>
    </row>
    <row r="19" spans="1:6" ht="22.5">
      <c r="A19" s="147" t="s">
        <v>25</v>
      </c>
      <c r="B19" s="147"/>
      <c r="C19" s="11">
        <f>SUM(C17:C18)</f>
        <v>1800000</v>
      </c>
      <c r="D19" s="11">
        <f>SUM(D17:D18)</f>
        <v>1800000</v>
      </c>
      <c r="E19" s="11">
        <f>SUM(E17:E18)</f>
        <v>2256288</v>
      </c>
      <c r="F19" s="11">
        <f>E19/D19*100</f>
        <v>125.34933333333333</v>
      </c>
    </row>
    <row r="20" spans="1:6" ht="22.5">
      <c r="A20" s="7"/>
      <c r="B20" s="7"/>
      <c r="C20" s="7"/>
      <c r="D20" s="7"/>
      <c r="E20" s="7"/>
      <c r="F20" s="7"/>
    </row>
  </sheetData>
  <mergeCells count="19">
    <mergeCell ref="A12:B12"/>
    <mergeCell ref="C14:F14"/>
    <mergeCell ref="A11:B11"/>
    <mergeCell ref="A7:B7"/>
    <mergeCell ref="A8:B8"/>
    <mergeCell ref="A9:B9"/>
    <mergeCell ref="A10:B10"/>
    <mergeCell ref="A6:B6"/>
    <mergeCell ref="A1:F1"/>
    <mergeCell ref="A2:F2"/>
    <mergeCell ref="A3:B3"/>
    <mergeCell ref="C3:F3"/>
    <mergeCell ref="A5:B5"/>
    <mergeCell ref="A16:B16"/>
    <mergeCell ref="A17:B17"/>
    <mergeCell ref="A18:B18"/>
    <mergeCell ref="A19:B19"/>
    <mergeCell ref="A13:B13"/>
    <mergeCell ref="A14:B14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topLeftCell="A5" zoomScaleNormal="100" zoomScaleSheetLayoutView="100" workbookViewId="0">
      <selection activeCell="A2" sqref="A2:F2"/>
    </sheetView>
  </sheetViews>
  <sheetFormatPr defaultRowHeight="14.4"/>
  <cols>
    <col min="2" max="2" width="57.3984375" customWidth="1"/>
    <col min="3" max="3" width="20.59765625" bestFit="1" customWidth="1"/>
    <col min="4" max="4" width="21.69921875" bestFit="1" customWidth="1"/>
    <col min="5" max="5" width="20.59765625" bestFit="1" customWidth="1"/>
    <col min="6" max="6" width="12.3984375" customWidth="1"/>
  </cols>
  <sheetData>
    <row r="1" spans="1:6" ht="22.5">
      <c r="A1" s="144" t="s">
        <v>429</v>
      </c>
      <c r="B1" s="144"/>
      <c r="C1" s="144"/>
      <c r="D1" s="144"/>
      <c r="E1" s="144"/>
      <c r="F1" s="144"/>
    </row>
    <row r="2" spans="1:6" ht="22.5">
      <c r="A2" s="154" t="s">
        <v>395</v>
      </c>
      <c r="B2" s="154"/>
      <c r="C2" s="154"/>
      <c r="D2" s="154"/>
      <c r="E2" s="154"/>
      <c r="F2" s="154"/>
    </row>
    <row r="3" spans="1:6" ht="22.5">
      <c r="A3" s="146"/>
      <c r="B3" s="146"/>
      <c r="C3" s="146"/>
      <c r="D3" s="146"/>
      <c r="E3" s="146"/>
      <c r="F3" s="146"/>
    </row>
    <row r="4" spans="1:6" ht="44.95">
      <c r="A4" s="1" t="s">
        <v>0</v>
      </c>
      <c r="B4" s="1" t="s">
        <v>1</v>
      </c>
      <c r="C4" s="2" t="s">
        <v>381</v>
      </c>
      <c r="D4" s="2" t="s">
        <v>353</v>
      </c>
      <c r="E4" s="2" t="s">
        <v>354</v>
      </c>
      <c r="F4" s="2" t="s">
        <v>3</v>
      </c>
    </row>
    <row r="5" spans="1:6" ht="22.5">
      <c r="A5" s="17">
        <v>1</v>
      </c>
      <c r="B5" s="7" t="s">
        <v>27</v>
      </c>
      <c r="C5" s="6">
        <v>29625235</v>
      </c>
      <c r="D5" s="6">
        <v>33631395</v>
      </c>
      <c r="E5" s="6">
        <f>12101667+21421706</f>
        <v>33523373</v>
      </c>
      <c r="F5" s="14">
        <f t="shared" ref="F5:F14" si="0">E5/D5*100</f>
        <v>99.678806067961204</v>
      </c>
    </row>
    <row r="6" spans="1:6" ht="22.5">
      <c r="A6" s="17">
        <v>2</v>
      </c>
      <c r="B6" s="7" t="s">
        <v>28</v>
      </c>
      <c r="C6" s="6">
        <v>6673593</v>
      </c>
      <c r="D6" s="6">
        <v>7362969</v>
      </c>
      <c r="E6" s="6">
        <f>2524353+4838616</f>
        <v>7362969</v>
      </c>
      <c r="F6" s="14">
        <f t="shared" si="0"/>
        <v>100</v>
      </c>
    </row>
    <row r="7" spans="1:6" ht="22.5">
      <c r="A7" s="17">
        <v>3</v>
      </c>
      <c r="B7" s="7" t="s">
        <v>29</v>
      </c>
      <c r="C7" s="6">
        <v>42048709</v>
      </c>
      <c r="D7" s="6">
        <v>51321642</v>
      </c>
      <c r="E7" s="6">
        <f>34051771+16608854</f>
        <v>50660625</v>
      </c>
      <c r="F7" s="14">
        <f t="shared" si="0"/>
        <v>98.712011201823984</v>
      </c>
    </row>
    <row r="8" spans="1:6" ht="22.5">
      <c r="A8" s="17">
        <v>4</v>
      </c>
      <c r="B8" s="7" t="s">
        <v>384</v>
      </c>
      <c r="C8" s="6">
        <f>3387732-C15</f>
        <v>986441</v>
      </c>
      <c r="D8" s="6">
        <f>4964176-D15</f>
        <v>2562885</v>
      </c>
      <c r="E8" s="6">
        <v>2523729</v>
      </c>
      <c r="F8" s="14">
        <f t="shared" si="0"/>
        <v>98.472190519668274</v>
      </c>
    </row>
    <row r="9" spans="1:6" ht="22.5">
      <c r="A9" s="17">
        <v>5</v>
      </c>
      <c r="B9" s="7" t="s">
        <v>30</v>
      </c>
      <c r="C9" s="6">
        <v>1176000</v>
      </c>
      <c r="D9" s="6">
        <v>5222289</v>
      </c>
      <c r="E9" s="6">
        <f>2420998+230558</f>
        <v>2651556</v>
      </c>
      <c r="F9" s="14">
        <f t="shared" si="0"/>
        <v>50.773827338931262</v>
      </c>
    </row>
    <row r="10" spans="1:6" ht="22.5">
      <c r="A10" s="17">
        <v>6</v>
      </c>
      <c r="B10" s="7" t="s">
        <v>31</v>
      </c>
      <c r="C10" s="6">
        <v>5050000</v>
      </c>
      <c r="D10" s="6">
        <v>4410152</v>
      </c>
      <c r="E10" s="6">
        <v>4248152</v>
      </c>
      <c r="F10" s="14">
        <f t="shared" si="0"/>
        <v>96.326657221791905</v>
      </c>
    </row>
    <row r="11" spans="1:6" ht="22.5">
      <c r="A11" s="17">
        <v>7</v>
      </c>
      <c r="B11" s="7" t="s">
        <v>32</v>
      </c>
      <c r="C11" s="6">
        <v>20199407</v>
      </c>
      <c r="D11" s="6">
        <v>26324556</v>
      </c>
      <c r="E11" s="6"/>
      <c r="F11" s="14">
        <f t="shared" si="0"/>
        <v>0</v>
      </c>
    </row>
    <row r="12" spans="1:6" ht="22.5">
      <c r="A12" s="17">
        <v>8</v>
      </c>
      <c r="B12" s="4" t="s">
        <v>33</v>
      </c>
      <c r="C12" s="5">
        <f>SUM(C13:C15)</f>
        <v>14788113</v>
      </c>
      <c r="D12" s="5">
        <f>SUM(D13:D15)</f>
        <v>35954962</v>
      </c>
      <c r="E12" s="5">
        <f>SUM(E13:E13)</f>
        <v>21687171</v>
      </c>
      <c r="F12" s="14">
        <f t="shared" si="0"/>
        <v>60.317602338169628</v>
      </c>
    </row>
    <row r="13" spans="1:6" ht="22.5">
      <c r="A13" s="17"/>
      <c r="B13" s="7" t="s">
        <v>376</v>
      </c>
      <c r="C13" s="6">
        <v>12206822</v>
      </c>
      <c r="D13" s="6">
        <v>33373671</v>
      </c>
      <c r="E13" s="6">
        <f>21664172+22999</f>
        <v>21687171</v>
      </c>
      <c r="F13" s="14">
        <f t="shared" si="0"/>
        <v>64.982875273145709</v>
      </c>
    </row>
    <row r="14" spans="1:6" ht="22.5">
      <c r="A14" s="17"/>
      <c r="B14" s="7" t="s">
        <v>35</v>
      </c>
      <c r="C14" s="6">
        <v>180000</v>
      </c>
      <c r="D14" s="6">
        <v>180000</v>
      </c>
      <c r="E14" s="6"/>
      <c r="F14" s="14">
        <f t="shared" si="0"/>
        <v>0</v>
      </c>
    </row>
    <row r="15" spans="1:6" ht="22.5">
      <c r="A15" s="17">
        <v>9</v>
      </c>
      <c r="B15" s="7" t="s">
        <v>356</v>
      </c>
      <c r="C15" s="6">
        <v>2401291</v>
      </c>
      <c r="D15" s="6">
        <v>2401291</v>
      </c>
      <c r="E15" s="6">
        <v>2401291</v>
      </c>
      <c r="F15" s="14">
        <f t="shared" ref="F15:F16" si="1">E15/D15*100</f>
        <v>100</v>
      </c>
    </row>
    <row r="16" spans="1:6" ht="22.5">
      <c r="A16" s="17"/>
      <c r="B16" s="4" t="s">
        <v>36</v>
      </c>
      <c r="C16" s="6">
        <f>SUM(C5:C12,)</f>
        <v>120547498</v>
      </c>
      <c r="D16" s="6">
        <f>SUM(D5:D12,)</f>
        <v>166790850</v>
      </c>
      <c r="E16" s="6">
        <f>SUM(E5:E12,E15)</f>
        <v>125058866</v>
      </c>
      <c r="F16" s="14">
        <f t="shared" si="1"/>
        <v>74.979452410009301</v>
      </c>
    </row>
    <row r="17" spans="1:6" ht="22.5">
      <c r="A17" s="147" t="s">
        <v>37</v>
      </c>
      <c r="B17" s="147"/>
      <c r="C17" s="11">
        <f>SUM(C16)</f>
        <v>120547498</v>
      </c>
      <c r="D17" s="11">
        <f>SUM(D16)</f>
        <v>166790850</v>
      </c>
      <c r="E17" s="11">
        <f>SUM(E16)</f>
        <v>125058866</v>
      </c>
      <c r="F17" s="15">
        <f>E17/D17*100</f>
        <v>74.979452410009301</v>
      </c>
    </row>
    <row r="18" spans="1:6" ht="22.5">
      <c r="A18" s="155"/>
      <c r="B18" s="155"/>
      <c r="C18" s="155"/>
      <c r="D18" s="155"/>
      <c r="E18" s="155"/>
      <c r="F18" s="155"/>
    </row>
    <row r="19" spans="1:6" ht="22.5">
      <c r="A19" s="144"/>
      <c r="B19" s="144"/>
      <c r="C19" s="144"/>
      <c r="D19" s="144"/>
      <c r="E19" s="144"/>
      <c r="F19" s="144"/>
    </row>
    <row r="20" spans="1:6" ht="48.85" customHeight="1">
      <c r="A20" s="154" t="s">
        <v>394</v>
      </c>
      <c r="B20" s="154"/>
      <c r="C20" s="154"/>
      <c r="D20" s="154"/>
      <c r="E20" s="154"/>
      <c r="F20" s="154"/>
    </row>
    <row r="21" spans="1:6" ht="22.5">
      <c r="A21" s="146"/>
      <c r="B21" s="146"/>
      <c r="C21" s="146"/>
      <c r="D21" s="146"/>
      <c r="E21" s="146"/>
      <c r="F21" s="146"/>
    </row>
    <row r="22" spans="1:6" ht="44.95">
      <c r="A22" s="1" t="s">
        <v>0</v>
      </c>
      <c r="B22" s="1" t="s">
        <v>1</v>
      </c>
      <c r="C22" s="2" t="s">
        <v>381</v>
      </c>
      <c r="D22" s="2" t="s">
        <v>353</v>
      </c>
      <c r="E22" s="2" t="s">
        <v>354</v>
      </c>
      <c r="F22" s="2" t="s">
        <v>3</v>
      </c>
    </row>
    <row r="23" spans="1:6" ht="22.5">
      <c r="A23" s="17">
        <v>1</v>
      </c>
      <c r="B23" s="7" t="s">
        <v>27</v>
      </c>
      <c r="C23" s="6">
        <v>9678835</v>
      </c>
      <c r="D23" s="6">
        <v>12209689</v>
      </c>
      <c r="E23" s="6">
        <v>12101667</v>
      </c>
      <c r="F23" s="14">
        <f t="shared" ref="F23:F32" si="2">E23/D23*100</f>
        <v>99.115276400570067</v>
      </c>
    </row>
    <row r="24" spans="1:6" ht="22.5">
      <c r="A24" s="17">
        <v>2</v>
      </c>
      <c r="B24" s="7" t="s">
        <v>28</v>
      </c>
      <c r="C24" s="6">
        <v>2084667</v>
      </c>
      <c r="D24" s="6">
        <v>2524353</v>
      </c>
      <c r="E24" s="6">
        <v>2524353</v>
      </c>
      <c r="F24" s="14">
        <f t="shared" si="2"/>
        <v>100</v>
      </c>
    </row>
    <row r="25" spans="1:6" ht="22.5">
      <c r="A25" s="17">
        <v>3</v>
      </c>
      <c r="B25" s="7" t="s">
        <v>29</v>
      </c>
      <c r="C25" s="6">
        <v>25519360</v>
      </c>
      <c r="D25" s="6">
        <v>34712788</v>
      </c>
      <c r="E25" s="6">
        <v>34051771</v>
      </c>
      <c r="F25" s="14">
        <f t="shared" si="2"/>
        <v>98.095753645601732</v>
      </c>
    </row>
    <row r="26" spans="1:6" ht="22.5">
      <c r="A26" s="17">
        <v>4</v>
      </c>
      <c r="B26" s="7" t="s">
        <v>385</v>
      </c>
      <c r="C26" s="6">
        <f>3387732-C33</f>
        <v>986441</v>
      </c>
      <c r="D26" s="6">
        <f>4964176-D33</f>
        <v>2562885</v>
      </c>
      <c r="E26" s="6">
        <v>2523729</v>
      </c>
      <c r="F26" s="14">
        <f t="shared" si="2"/>
        <v>98.472190519668274</v>
      </c>
    </row>
    <row r="27" spans="1:6" ht="22.5">
      <c r="A27" s="17">
        <v>5</v>
      </c>
      <c r="B27" s="7" t="s">
        <v>386</v>
      </c>
      <c r="C27" s="6">
        <v>1176000</v>
      </c>
      <c r="D27" s="6">
        <f>5222289-D33</f>
        <v>2820998</v>
      </c>
      <c r="E27" s="6">
        <f>2420998+230558</f>
        <v>2651556</v>
      </c>
      <c r="F27" s="14">
        <f t="shared" si="2"/>
        <v>93.993544128709061</v>
      </c>
    </row>
    <row r="28" spans="1:6" ht="22.5">
      <c r="A28" s="17">
        <v>6</v>
      </c>
      <c r="B28" s="7" t="s">
        <v>31</v>
      </c>
      <c r="C28" s="6">
        <v>5050000</v>
      </c>
      <c r="D28" s="6">
        <v>4410152</v>
      </c>
      <c r="E28" s="6">
        <v>4248152</v>
      </c>
      <c r="F28" s="14">
        <f t="shared" si="2"/>
        <v>96.326657221791905</v>
      </c>
    </row>
    <row r="29" spans="1:6" ht="22.5">
      <c r="A29" s="17"/>
      <c r="B29" s="7" t="s">
        <v>32</v>
      </c>
      <c r="C29" s="6">
        <v>20199407</v>
      </c>
      <c r="D29" s="6">
        <v>25674315</v>
      </c>
      <c r="E29" s="6"/>
      <c r="F29" s="14">
        <f t="shared" si="2"/>
        <v>0</v>
      </c>
    </row>
    <row r="30" spans="1:6" ht="22.5">
      <c r="A30" s="17">
        <v>7</v>
      </c>
      <c r="B30" s="4" t="s">
        <v>33</v>
      </c>
      <c r="C30" s="5">
        <f>SUM(C31:C33)</f>
        <v>14788113</v>
      </c>
      <c r="D30" s="5">
        <f>SUM(D31:D33)</f>
        <v>35931963</v>
      </c>
      <c r="E30" s="5">
        <f>SUM(E31:E33)</f>
        <v>24065463</v>
      </c>
      <c r="F30" s="14">
        <f t="shared" si="2"/>
        <v>66.975085663981119</v>
      </c>
    </row>
    <row r="31" spans="1:6" ht="22.5">
      <c r="A31" s="17"/>
      <c r="B31" s="7" t="s">
        <v>34</v>
      </c>
      <c r="C31" s="6">
        <v>12206822</v>
      </c>
      <c r="D31" s="6">
        <v>33350672</v>
      </c>
      <c r="E31" s="6">
        <v>21664172</v>
      </c>
      <c r="F31" s="14">
        <f t="shared" si="2"/>
        <v>64.958727068528034</v>
      </c>
    </row>
    <row r="32" spans="1:6" ht="22.5">
      <c r="A32" s="17"/>
      <c r="B32" s="7" t="s">
        <v>357</v>
      </c>
      <c r="C32" s="6">
        <v>180000</v>
      </c>
      <c r="D32" s="6">
        <v>180000</v>
      </c>
      <c r="E32" s="6"/>
      <c r="F32" s="14">
        <f t="shared" si="2"/>
        <v>0</v>
      </c>
    </row>
    <row r="33" spans="1:8" ht="22.5">
      <c r="A33" s="17">
        <v>9</v>
      </c>
      <c r="B33" s="7" t="s">
        <v>356</v>
      </c>
      <c r="C33" s="6">
        <v>2401291</v>
      </c>
      <c r="D33" s="6">
        <v>2401291</v>
      </c>
      <c r="E33" s="6">
        <v>2401291</v>
      </c>
      <c r="F33" s="14">
        <v>100</v>
      </c>
      <c r="H33" s="129"/>
    </row>
    <row r="34" spans="1:8" ht="22.5">
      <c r="A34" s="17"/>
      <c r="B34" s="4" t="s">
        <v>36</v>
      </c>
      <c r="C34" s="6">
        <f>SUM(C23:C30,)</f>
        <v>79482823</v>
      </c>
      <c r="D34" s="6">
        <f>SUM(D23:D30,D33)</f>
        <v>123248434</v>
      </c>
      <c r="E34" s="6">
        <f>SUM(E23:E30,E33)</f>
        <v>84567982</v>
      </c>
      <c r="F34" s="14">
        <f>E34/D34*100</f>
        <v>68.615867362663607</v>
      </c>
    </row>
    <row r="35" spans="1:8" ht="22.5">
      <c r="A35" s="147" t="s">
        <v>37</v>
      </c>
      <c r="B35" s="147"/>
      <c r="C35" s="11">
        <f>SUM(C34)</f>
        <v>79482823</v>
      </c>
      <c r="D35" s="11">
        <f>SUM(D34)</f>
        <v>123248434</v>
      </c>
      <c r="E35" s="11">
        <f>SUM(E34)</f>
        <v>84567982</v>
      </c>
      <c r="F35" s="15">
        <f>E35/D35*100</f>
        <v>68.615867362663607</v>
      </c>
    </row>
    <row r="36" spans="1:8" ht="22.5">
      <c r="A36" s="155"/>
      <c r="B36" s="155"/>
      <c r="C36" s="155"/>
      <c r="D36" s="155"/>
      <c r="E36" s="155"/>
      <c r="F36" s="155"/>
    </row>
    <row r="37" spans="1:8" ht="22.5">
      <c r="A37" s="7"/>
      <c r="B37" s="7"/>
      <c r="C37" s="7"/>
      <c r="D37" s="7"/>
      <c r="E37" s="7"/>
      <c r="F37" s="7"/>
    </row>
    <row r="38" spans="1:8">
      <c r="E38" s="129"/>
    </row>
  </sheetData>
  <mergeCells count="10">
    <mergeCell ref="A20:F20"/>
    <mergeCell ref="A21:F21"/>
    <mergeCell ref="A35:B35"/>
    <mergeCell ref="A36:F36"/>
    <mergeCell ref="A1:F1"/>
    <mergeCell ref="A2:F2"/>
    <mergeCell ref="A3:F3"/>
    <mergeCell ref="A17:B17"/>
    <mergeCell ref="A18:F18"/>
    <mergeCell ref="A19:F19"/>
  </mergeCells>
  <pageMargins left="0.7" right="0.7" top="0.75" bottom="0.75" header="0.3" footer="0.3"/>
  <pageSetup paperSize="9" scale="92" orientation="landscape" r:id="rId1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zoomScale="85" zoomScaleNormal="100" zoomScaleSheetLayoutView="85" workbookViewId="0">
      <selection activeCell="A2" sqref="A2:F2"/>
    </sheetView>
  </sheetViews>
  <sheetFormatPr defaultRowHeight="14.4"/>
  <cols>
    <col min="1" max="1" width="26.8984375" customWidth="1"/>
    <col min="2" max="2" width="32.69921875" customWidth="1"/>
    <col min="3" max="4" width="20.59765625" customWidth="1"/>
    <col min="5" max="5" width="18.69921875" bestFit="1" customWidth="1"/>
    <col min="6" max="6" width="17.69921875" customWidth="1"/>
  </cols>
  <sheetData>
    <row r="1" spans="1:8" ht="22.5">
      <c r="A1" s="144" t="s">
        <v>428</v>
      </c>
      <c r="B1" s="144"/>
      <c r="C1" s="144"/>
      <c r="D1" s="144"/>
      <c r="E1" s="144"/>
      <c r="F1" s="144"/>
    </row>
    <row r="2" spans="1:8" ht="22.5">
      <c r="A2" s="152" t="s">
        <v>393</v>
      </c>
      <c r="B2" s="152"/>
      <c r="C2" s="152"/>
      <c r="D2" s="152"/>
      <c r="E2" s="152"/>
      <c r="F2" s="152"/>
    </row>
    <row r="3" spans="1:8" ht="22.5">
      <c r="A3" s="146"/>
      <c r="B3" s="146"/>
      <c r="C3" s="146"/>
      <c r="D3" s="146"/>
      <c r="E3" s="146"/>
      <c r="F3" s="146"/>
    </row>
    <row r="4" spans="1:8" ht="67.400000000000006">
      <c r="A4" s="1" t="s">
        <v>39</v>
      </c>
      <c r="B4" s="1" t="s">
        <v>1</v>
      </c>
      <c r="C4" s="2" t="s">
        <v>352</v>
      </c>
      <c r="D4" s="2" t="s">
        <v>353</v>
      </c>
      <c r="E4" s="2" t="s">
        <v>354</v>
      </c>
      <c r="F4" s="2" t="s">
        <v>3</v>
      </c>
    </row>
    <row r="5" spans="1:8" ht="22.5">
      <c r="A5" s="156" t="s">
        <v>34</v>
      </c>
      <c r="B5" s="156"/>
      <c r="C5" s="5"/>
      <c r="D5" s="5"/>
      <c r="E5" s="5"/>
      <c r="F5" s="6"/>
    </row>
    <row r="6" spans="1:8" ht="22.5">
      <c r="A6" s="18"/>
      <c r="B6" s="19" t="s">
        <v>387</v>
      </c>
      <c r="C6" s="6">
        <v>4844950</v>
      </c>
      <c r="D6" s="6">
        <v>1665366.5988670457</v>
      </c>
      <c r="E6" s="6">
        <f>2038438+550378</f>
        <v>2588816</v>
      </c>
      <c r="F6" s="6">
        <f t="shared" ref="F6:F20" si="0">E6/D6*100</f>
        <v>155.45021749332429</v>
      </c>
    </row>
    <row r="7" spans="1:8" ht="22.5">
      <c r="A7" s="17"/>
      <c r="B7" s="7" t="s">
        <v>388</v>
      </c>
      <c r="C7" s="6">
        <v>6415722</v>
      </c>
      <c r="D7" s="6">
        <v>3088858</v>
      </c>
      <c r="E7" s="6">
        <v>2582323</v>
      </c>
      <c r="F7" s="6">
        <f t="shared" si="0"/>
        <v>83.601220904295374</v>
      </c>
      <c r="H7" s="129"/>
    </row>
    <row r="8" spans="1:8" ht="22.5">
      <c r="A8" s="17"/>
      <c r="B8" s="7" t="s">
        <v>389</v>
      </c>
      <c r="C8" s="6">
        <v>946150</v>
      </c>
      <c r="D8" s="6">
        <v>745000</v>
      </c>
      <c r="E8" s="6">
        <f>140000+37800</f>
        <v>177800</v>
      </c>
      <c r="F8" s="6"/>
    </row>
    <row r="9" spans="1:8" s="128" customFormat="1" ht="22.5">
      <c r="A9" s="17"/>
      <c r="B9" s="7" t="s">
        <v>400</v>
      </c>
      <c r="C9" s="6"/>
      <c r="D9" s="6"/>
      <c r="E9" s="6">
        <v>111024</v>
      </c>
      <c r="F9" s="6"/>
    </row>
    <row r="10" spans="1:8" s="128" customFormat="1" ht="22.5">
      <c r="A10" s="17"/>
      <c r="B10" s="7" t="s">
        <v>401</v>
      </c>
      <c r="C10" s="6"/>
      <c r="D10" s="6"/>
      <c r="E10" s="6">
        <f>45276+12225</f>
        <v>57501</v>
      </c>
      <c r="F10" s="6"/>
    </row>
    <row r="11" spans="1:8" s="128" customFormat="1" ht="22.5">
      <c r="A11" s="17"/>
      <c r="B11" s="7" t="s">
        <v>402</v>
      </c>
      <c r="C11" s="6"/>
      <c r="D11" s="6"/>
      <c r="E11" s="6">
        <f>43307+11693</f>
        <v>55000</v>
      </c>
      <c r="F11" s="6"/>
    </row>
    <row r="12" spans="1:8" s="128" customFormat="1" ht="22.5">
      <c r="A12" s="17"/>
      <c r="B12" s="7" t="s">
        <v>403</v>
      </c>
      <c r="C12" s="6"/>
      <c r="D12" s="6"/>
      <c r="E12" s="6">
        <f>215669+58231</f>
        <v>273900</v>
      </c>
      <c r="F12" s="6"/>
    </row>
    <row r="13" spans="1:8" s="128" customFormat="1" ht="22.5">
      <c r="A13" s="17"/>
      <c r="B13" s="7" t="s">
        <v>404</v>
      </c>
      <c r="C13" s="6"/>
      <c r="D13" s="6"/>
      <c r="E13" s="6">
        <f>148159+40003</f>
        <v>188162</v>
      </c>
      <c r="F13" s="6"/>
    </row>
    <row r="14" spans="1:8" s="128" customFormat="1" ht="22.5">
      <c r="A14" s="17"/>
      <c r="B14" s="7" t="s">
        <v>405</v>
      </c>
      <c r="C14" s="6"/>
      <c r="D14" s="6"/>
      <c r="E14" s="6">
        <f>2362200+637800</f>
        <v>3000000</v>
      </c>
      <c r="F14" s="6"/>
    </row>
    <row r="15" spans="1:8" s="128" customFormat="1" ht="22.5">
      <c r="A15" s="17"/>
      <c r="B15" s="7" t="s">
        <v>392</v>
      </c>
      <c r="C15" s="6">
        <v>127000</v>
      </c>
      <c r="D15" s="6"/>
      <c r="E15" s="6"/>
      <c r="F15" s="6"/>
    </row>
    <row r="16" spans="1:8" s="51" customFormat="1" ht="22.5">
      <c r="A16" s="17"/>
      <c r="B16" s="7" t="s">
        <v>390</v>
      </c>
      <c r="C16" s="6"/>
      <c r="D16" s="6">
        <v>27851448</v>
      </c>
      <c r="E16" s="6">
        <v>12599670</v>
      </c>
      <c r="F16" s="6"/>
    </row>
    <row r="17" spans="1:6" s="51" customFormat="1" ht="22.5">
      <c r="A17" s="17"/>
      <c r="B17" s="7" t="s">
        <v>391</v>
      </c>
      <c r="C17" s="6"/>
      <c r="D17" s="6">
        <v>22999</v>
      </c>
      <c r="E17" s="6">
        <v>22999</v>
      </c>
      <c r="F17" s="6"/>
    </row>
    <row r="18" spans="1:6" ht="22.5">
      <c r="A18" s="157" t="s">
        <v>40</v>
      </c>
      <c r="B18" s="157"/>
      <c r="C18" s="5">
        <f>SUM(C6:C8)</f>
        <v>12206822</v>
      </c>
      <c r="D18" s="5">
        <f>SUM(D6:D17)</f>
        <v>33373671.598867044</v>
      </c>
      <c r="E18" s="5">
        <f>SUM(E6:E17)</f>
        <v>21657195</v>
      </c>
      <c r="F18" s="6">
        <f t="shared" si="0"/>
        <v>64.893054801723437</v>
      </c>
    </row>
    <row r="19" spans="1:6" ht="22.5">
      <c r="A19" s="7"/>
      <c r="B19" s="7"/>
      <c r="C19" s="6"/>
      <c r="D19" s="6"/>
      <c r="E19" s="6"/>
      <c r="F19" s="6"/>
    </row>
    <row r="20" spans="1:6" ht="22.5">
      <c r="A20" s="147" t="s">
        <v>41</v>
      </c>
      <c r="B20" s="147"/>
      <c r="C20" s="11">
        <f>C18</f>
        <v>12206822</v>
      </c>
      <c r="D20" s="11">
        <f>D18</f>
        <v>33373671.598867044</v>
      </c>
      <c r="E20" s="11">
        <f>E18</f>
        <v>21657195</v>
      </c>
      <c r="F20" s="6">
        <f t="shared" si="0"/>
        <v>64.893054801723437</v>
      </c>
    </row>
    <row r="21" spans="1:6" ht="22.5">
      <c r="A21" s="20"/>
      <c r="B21" s="20"/>
      <c r="C21" s="21"/>
      <c r="D21" s="21"/>
      <c r="E21" s="21"/>
      <c r="F21" s="6"/>
    </row>
    <row r="22" spans="1:6" ht="22.5">
      <c r="A22" s="20"/>
      <c r="B22" s="20"/>
      <c r="C22" s="21"/>
      <c r="D22" s="21"/>
      <c r="E22" s="21"/>
      <c r="F22" s="6"/>
    </row>
    <row r="23" spans="1:6" ht="22.5">
      <c r="A23" s="20"/>
      <c r="B23" s="20"/>
      <c r="C23" s="21"/>
      <c r="D23" s="21"/>
      <c r="E23" s="21"/>
      <c r="F23" s="6"/>
    </row>
  </sheetData>
  <mergeCells count="6">
    <mergeCell ref="A20:B20"/>
    <mergeCell ref="A1:F1"/>
    <mergeCell ref="A2:F2"/>
    <mergeCell ref="A3:F3"/>
    <mergeCell ref="A5:B5"/>
    <mergeCell ref="A18:B18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115" zoomScaleNormal="85" zoomScaleSheetLayoutView="115" workbookViewId="0">
      <selection activeCell="A3" sqref="A3:F3"/>
    </sheetView>
  </sheetViews>
  <sheetFormatPr defaultRowHeight="14.4"/>
  <cols>
    <col min="1" max="1" width="15.296875" customWidth="1"/>
    <col min="2" max="2" width="59.296875" customWidth="1"/>
    <col min="3" max="5" width="20" customWidth="1"/>
    <col min="6" max="6" width="15.09765625" customWidth="1"/>
  </cols>
  <sheetData>
    <row r="1" spans="1:6" ht="22.5">
      <c r="A1" s="144" t="s">
        <v>426</v>
      </c>
      <c r="B1" s="144"/>
      <c r="C1" s="144"/>
      <c r="D1" s="144"/>
      <c r="E1" s="144"/>
      <c r="F1" s="144"/>
    </row>
    <row r="2" spans="1:6" ht="22.5">
      <c r="A2" s="152" t="s">
        <v>427</v>
      </c>
      <c r="B2" s="152"/>
      <c r="C2" s="152"/>
      <c r="D2" s="152"/>
      <c r="E2" s="152"/>
      <c r="F2" s="152"/>
    </row>
    <row r="3" spans="1:6" ht="22.5">
      <c r="A3" s="158"/>
      <c r="B3" s="158"/>
      <c r="C3" s="158"/>
      <c r="D3" s="158"/>
      <c r="E3" s="158"/>
      <c r="F3" s="158"/>
    </row>
    <row r="4" spans="1:6" ht="67.400000000000006">
      <c r="A4" s="1" t="s">
        <v>0</v>
      </c>
      <c r="B4" s="1" t="s">
        <v>1</v>
      </c>
      <c r="C4" s="2" t="s">
        <v>352</v>
      </c>
      <c r="D4" s="2" t="s">
        <v>353</v>
      </c>
      <c r="E4" s="2" t="s">
        <v>354</v>
      </c>
      <c r="F4" s="2" t="s">
        <v>3</v>
      </c>
    </row>
    <row r="5" spans="1:6" ht="22.5">
      <c r="A5" s="22"/>
      <c r="B5" s="22"/>
      <c r="C5" s="22"/>
      <c r="D5" s="22"/>
      <c r="E5" s="6"/>
      <c r="F5" s="14"/>
    </row>
    <row r="6" spans="1:6" ht="22.5">
      <c r="A6" s="17"/>
      <c r="B6" s="7" t="s">
        <v>362</v>
      </c>
      <c r="C6" s="7">
        <v>2220000</v>
      </c>
      <c r="D6" s="6">
        <v>2220000</v>
      </c>
      <c r="E6" s="6">
        <v>2225000</v>
      </c>
      <c r="F6" s="14">
        <f t="shared" ref="F6:F11" si="0">E6/D6*100</f>
        <v>100.22522522522523</v>
      </c>
    </row>
    <row r="7" spans="1:6" ht="22.5">
      <c r="A7" s="17"/>
      <c r="B7" s="7" t="s">
        <v>42</v>
      </c>
      <c r="C7" s="7">
        <v>250000</v>
      </c>
      <c r="D7" s="6">
        <v>250000</v>
      </c>
      <c r="E7" s="6">
        <v>200000</v>
      </c>
      <c r="F7" s="14">
        <f t="shared" si="0"/>
        <v>80</v>
      </c>
    </row>
    <row r="8" spans="1:6" ht="22.5">
      <c r="A8" s="17"/>
      <c r="B8" s="7" t="s">
        <v>363</v>
      </c>
      <c r="C8" s="7">
        <v>1980000</v>
      </c>
      <c r="D8" s="6">
        <v>1340152</v>
      </c>
      <c r="E8" s="6">
        <v>1127269</v>
      </c>
      <c r="F8" s="14">
        <f t="shared" si="0"/>
        <v>84.115010834591899</v>
      </c>
    </row>
    <row r="9" spans="1:6" ht="22.5">
      <c r="A9" s="17"/>
      <c r="B9" s="7" t="s">
        <v>361</v>
      </c>
      <c r="C9" s="7">
        <v>50000</v>
      </c>
      <c r="D9" s="6">
        <v>50000</v>
      </c>
      <c r="E9" s="6">
        <v>45000</v>
      </c>
      <c r="F9" s="14">
        <f t="shared" si="0"/>
        <v>90</v>
      </c>
    </row>
    <row r="10" spans="1:6" ht="22.5">
      <c r="A10" s="17"/>
      <c r="B10" s="7" t="s">
        <v>398</v>
      </c>
      <c r="C10" s="7">
        <v>550000</v>
      </c>
      <c r="D10" s="6">
        <v>550000</v>
      </c>
      <c r="E10" s="6">
        <v>212883</v>
      </c>
      <c r="F10" s="14">
        <f>E10/D10*100</f>
        <v>38.706000000000003</v>
      </c>
    </row>
    <row r="11" spans="1:6" ht="22.5">
      <c r="A11" s="17"/>
      <c r="B11" s="7" t="s">
        <v>43</v>
      </c>
      <c r="C11" s="7">
        <v>180000</v>
      </c>
      <c r="D11" s="17">
        <v>180000</v>
      </c>
      <c r="E11" s="17"/>
      <c r="F11" s="14">
        <f t="shared" si="0"/>
        <v>0</v>
      </c>
    </row>
    <row r="12" spans="1:6" ht="22.5">
      <c r="A12" s="17"/>
      <c r="B12" s="7" t="s">
        <v>44</v>
      </c>
      <c r="C12" s="7"/>
      <c r="D12" s="6"/>
      <c r="E12" s="6">
        <v>438000</v>
      </c>
      <c r="F12" s="14">
        <v>100</v>
      </c>
    </row>
    <row r="13" spans="1:6" ht="22.5">
      <c r="A13" s="147" t="s">
        <v>25</v>
      </c>
      <c r="B13" s="147"/>
      <c r="C13" s="11">
        <f>SUM(C5:C12)</f>
        <v>5230000</v>
      </c>
      <c r="D13" s="11">
        <f>SUM(D5:D12)</f>
        <v>4590152</v>
      </c>
      <c r="E13" s="11">
        <f>SUM(E5:E12)</f>
        <v>4248152</v>
      </c>
      <c r="F13" s="14">
        <f>E13/D13*100</f>
        <v>92.549266342378203</v>
      </c>
    </row>
  </sheetData>
  <mergeCells count="4">
    <mergeCell ref="A1:F1"/>
    <mergeCell ref="A2:F2"/>
    <mergeCell ref="A3:F3"/>
    <mergeCell ref="A13:B13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view="pageBreakPreview" zoomScaleNormal="70" zoomScaleSheetLayoutView="100" workbookViewId="0">
      <selection activeCell="A16" sqref="A16:F16"/>
    </sheetView>
  </sheetViews>
  <sheetFormatPr defaultRowHeight="14.4"/>
  <cols>
    <col min="2" max="2" width="53.09765625" customWidth="1"/>
    <col min="3" max="6" width="18.3984375" customWidth="1"/>
  </cols>
  <sheetData>
    <row r="1" spans="1:6" ht="22.5">
      <c r="A1" s="144" t="s">
        <v>424</v>
      </c>
      <c r="B1" s="144"/>
      <c r="C1" s="144"/>
      <c r="D1" s="144"/>
      <c r="E1" s="144"/>
      <c r="F1" s="144"/>
    </row>
    <row r="2" spans="1:6" ht="22.5">
      <c r="A2" s="152" t="s">
        <v>45</v>
      </c>
      <c r="B2" s="152"/>
      <c r="C2" s="152"/>
      <c r="D2" s="152"/>
      <c r="E2" s="152"/>
      <c r="F2" s="152"/>
    </row>
    <row r="3" spans="1:6" ht="22.5">
      <c r="A3" s="152" t="s">
        <v>397</v>
      </c>
      <c r="B3" s="152"/>
      <c r="C3" s="152"/>
      <c r="D3" s="152"/>
      <c r="E3" s="152"/>
      <c r="F3" s="152"/>
    </row>
    <row r="4" spans="1:6" ht="22.5">
      <c r="A4" s="146"/>
      <c r="B4" s="146"/>
      <c r="C4" s="146"/>
      <c r="D4" s="146"/>
      <c r="E4" s="146"/>
      <c r="F4" s="146"/>
    </row>
    <row r="5" spans="1:6" ht="67.400000000000006">
      <c r="A5" s="1" t="s">
        <v>0</v>
      </c>
      <c r="B5" s="1" t="s">
        <v>1</v>
      </c>
      <c r="C5" s="2" t="s">
        <v>381</v>
      </c>
      <c r="D5" s="2" t="s">
        <v>353</v>
      </c>
      <c r="E5" s="2" t="s">
        <v>354</v>
      </c>
      <c r="F5" s="2" t="s">
        <v>3</v>
      </c>
    </row>
    <row r="6" spans="1:6" ht="22.5">
      <c r="A6" s="17">
        <v>1</v>
      </c>
      <c r="B6" s="7" t="s">
        <v>27</v>
      </c>
      <c r="C6" s="6">
        <v>19946400</v>
      </c>
      <c r="D6" s="6">
        <v>21421706</v>
      </c>
      <c r="E6" s="6">
        <v>21421706</v>
      </c>
      <c r="F6" s="6">
        <f>E6/D6*100</f>
        <v>100</v>
      </c>
    </row>
    <row r="7" spans="1:6" ht="22.5">
      <c r="A7" s="17">
        <v>2</v>
      </c>
      <c r="B7" s="7" t="s">
        <v>28</v>
      </c>
      <c r="C7" s="6">
        <v>4588926</v>
      </c>
      <c r="D7" s="6">
        <v>4838616</v>
      </c>
      <c r="E7" s="6">
        <v>4838616</v>
      </c>
      <c r="F7" s="6">
        <f>E7/D7*100</f>
        <v>100</v>
      </c>
    </row>
    <row r="8" spans="1:6" ht="22.5">
      <c r="A8" s="17">
        <v>3</v>
      </c>
      <c r="B8" s="7" t="s">
        <v>29</v>
      </c>
      <c r="C8" s="6">
        <v>16529349</v>
      </c>
      <c r="D8" s="6">
        <v>16608854</v>
      </c>
      <c r="E8" s="6">
        <v>16608854</v>
      </c>
      <c r="F8" s="6">
        <f>E8/D8*100</f>
        <v>100</v>
      </c>
    </row>
    <row r="9" spans="1:6" ht="22.5">
      <c r="A9" s="17">
        <v>4</v>
      </c>
      <c r="B9" s="7" t="s">
        <v>364</v>
      </c>
      <c r="C9" s="6"/>
      <c r="D9" s="6">
        <v>22999</v>
      </c>
      <c r="E9" s="6">
        <v>22999</v>
      </c>
      <c r="F9" s="6">
        <f>E9/D9*100</f>
        <v>100</v>
      </c>
    </row>
    <row r="10" spans="1:6" ht="22.5">
      <c r="A10" s="17">
        <v>5</v>
      </c>
      <c r="B10" s="7" t="s">
        <v>32</v>
      </c>
      <c r="D10" s="6">
        <v>650241</v>
      </c>
    </row>
    <row r="11" spans="1:6" ht="22.5">
      <c r="A11" s="147" t="s">
        <v>40</v>
      </c>
      <c r="B11" s="147"/>
      <c r="C11" s="11">
        <f>SUM(C6:C9)</f>
        <v>41064675</v>
      </c>
      <c r="D11" s="11">
        <f>SUM(D6:D10)</f>
        <v>43542416</v>
      </c>
      <c r="E11" s="11">
        <f>SUM(E6:E9)</f>
        <v>42892175</v>
      </c>
      <c r="F11" s="11">
        <f>E11/D11*100</f>
        <v>98.506649240593362</v>
      </c>
    </row>
    <row r="12" spans="1:6" ht="22.5">
      <c r="A12" s="7"/>
      <c r="B12" s="7"/>
      <c r="C12" s="7"/>
      <c r="D12" s="7"/>
      <c r="E12" s="7"/>
      <c r="F12" s="7"/>
    </row>
    <row r="13" spans="1:6" ht="22.5">
      <c r="A13" s="7"/>
      <c r="B13" s="7"/>
      <c r="C13" s="7"/>
      <c r="D13" s="7"/>
      <c r="E13" s="7"/>
      <c r="F13" s="7"/>
    </row>
    <row r="14" spans="1:6" ht="22.5">
      <c r="A14" s="152" t="s">
        <v>45</v>
      </c>
      <c r="B14" s="152"/>
      <c r="C14" s="152"/>
      <c r="D14" s="152"/>
      <c r="E14" s="152"/>
      <c r="F14" s="152"/>
    </row>
    <row r="15" spans="1:6" ht="22.5">
      <c r="A15" s="152" t="s">
        <v>425</v>
      </c>
      <c r="B15" s="152"/>
      <c r="C15" s="152"/>
      <c r="D15" s="152"/>
      <c r="E15" s="152"/>
      <c r="F15" s="152"/>
    </row>
    <row r="16" spans="1:6" ht="22.5">
      <c r="A16" s="146"/>
      <c r="B16" s="146"/>
      <c r="C16" s="146"/>
      <c r="D16" s="146"/>
      <c r="E16" s="146"/>
      <c r="F16" s="146"/>
    </row>
    <row r="17" spans="1:6" ht="67.400000000000006">
      <c r="A17" s="1" t="s">
        <v>0</v>
      </c>
      <c r="B17" s="1" t="s">
        <v>1</v>
      </c>
      <c r="C17" s="2" t="s">
        <v>381</v>
      </c>
      <c r="D17" s="2" t="s">
        <v>353</v>
      </c>
      <c r="E17" s="2" t="s">
        <v>354</v>
      </c>
      <c r="F17" s="2" t="s">
        <v>3</v>
      </c>
    </row>
    <row r="18" spans="1:6" ht="22.5">
      <c r="A18" s="17">
        <v>1</v>
      </c>
      <c r="B18" s="7" t="s">
        <v>46</v>
      </c>
      <c r="C18" s="6">
        <v>34717341</v>
      </c>
      <c r="D18" s="6">
        <v>36628664</v>
      </c>
      <c r="E18" s="6">
        <v>36628664</v>
      </c>
      <c r="F18" s="6">
        <f>E18/D18*100</f>
        <v>100</v>
      </c>
    </row>
    <row r="19" spans="1:6" ht="22.5">
      <c r="A19" s="17">
        <v>2</v>
      </c>
      <c r="B19" s="7" t="s">
        <v>47</v>
      </c>
      <c r="C19" s="6">
        <v>6337925</v>
      </c>
      <c r="D19" s="6">
        <v>6828732</v>
      </c>
      <c r="E19" s="6">
        <v>6828732</v>
      </c>
      <c r="F19" s="6">
        <f>E19/D19*100</f>
        <v>100</v>
      </c>
    </row>
    <row r="20" spans="1:6" s="51" customFormat="1" ht="22.5">
      <c r="A20" s="17">
        <v>3</v>
      </c>
      <c r="B20" s="7" t="s">
        <v>365</v>
      </c>
      <c r="C20" s="6"/>
      <c r="D20" s="6">
        <v>57040</v>
      </c>
      <c r="E20" s="6">
        <v>57040</v>
      </c>
      <c r="F20" s="6">
        <v>100</v>
      </c>
    </row>
    <row r="21" spans="1:6" ht="22.5">
      <c r="A21" s="17">
        <v>4</v>
      </c>
      <c r="B21" s="7" t="s">
        <v>48</v>
      </c>
      <c r="C21" s="6">
        <v>9409</v>
      </c>
      <c r="D21" s="6">
        <v>27980</v>
      </c>
      <c r="E21" s="6">
        <v>27980</v>
      </c>
      <c r="F21" s="6">
        <f>E21/D21*100</f>
        <v>100</v>
      </c>
    </row>
    <row r="22" spans="1:6" ht="22.5">
      <c r="A22" s="147" t="s">
        <v>40</v>
      </c>
      <c r="B22" s="147"/>
      <c r="C22" s="11">
        <f>SUM(C18:C21)</f>
        <v>41064675</v>
      </c>
      <c r="D22" s="11">
        <f>SUM(D18:D21)</f>
        <v>43542416</v>
      </c>
      <c r="E22" s="11">
        <f>SUM(E18:E21)</f>
        <v>43542416</v>
      </c>
      <c r="F22" s="11">
        <f>E22/D22*100</f>
        <v>100</v>
      </c>
    </row>
  </sheetData>
  <mergeCells count="9">
    <mergeCell ref="A15:F15"/>
    <mergeCell ref="A16:F16"/>
    <mergeCell ref="A22:B22"/>
    <mergeCell ref="A1:F1"/>
    <mergeCell ref="A2:F2"/>
    <mergeCell ref="A3:F3"/>
    <mergeCell ref="A4:F4"/>
    <mergeCell ref="A11:B11"/>
    <mergeCell ref="A14:F14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B5" sqref="B5"/>
    </sheetView>
  </sheetViews>
  <sheetFormatPr defaultRowHeight="14.4"/>
  <cols>
    <col min="2" max="2" width="36" customWidth="1"/>
    <col min="3" max="8" width="12" customWidth="1"/>
  </cols>
  <sheetData>
    <row r="1" spans="1:8" ht="15.55">
      <c r="A1" s="159" t="s">
        <v>422</v>
      </c>
      <c r="B1" s="159"/>
      <c r="C1" s="159"/>
      <c r="D1" s="159"/>
      <c r="E1" s="159"/>
      <c r="F1" s="159"/>
      <c r="G1" s="159"/>
      <c r="H1" s="159"/>
    </row>
    <row r="2" spans="1:8" ht="15.55">
      <c r="A2" s="24"/>
      <c r="B2" s="165" t="s">
        <v>55</v>
      </c>
      <c r="C2" s="165"/>
      <c r="D2" s="165"/>
      <c r="E2" s="165"/>
      <c r="F2" s="165"/>
      <c r="G2" s="165"/>
      <c r="H2" s="165"/>
    </row>
    <row r="3" spans="1:8" ht="15.55">
      <c r="A3" s="24"/>
      <c r="B3" s="165" t="s">
        <v>56</v>
      </c>
      <c r="C3" s="165"/>
      <c r="D3" s="165"/>
      <c r="E3" s="165"/>
      <c r="F3" s="165"/>
      <c r="G3" s="165"/>
      <c r="H3" s="165"/>
    </row>
    <row r="4" spans="1:8" ht="15.55">
      <c r="A4" s="24"/>
      <c r="B4" s="165" t="s">
        <v>423</v>
      </c>
      <c r="C4" s="165"/>
      <c r="D4" s="165"/>
      <c r="E4" s="165"/>
      <c r="F4" s="165"/>
      <c r="G4" s="165"/>
      <c r="H4" s="165"/>
    </row>
    <row r="5" spans="1:8" ht="15.55">
      <c r="A5" s="24"/>
      <c r="B5" s="23"/>
      <c r="C5" s="23"/>
      <c r="D5" s="23"/>
      <c r="E5" s="23"/>
      <c r="F5" s="23"/>
      <c r="G5" s="23"/>
      <c r="H5" s="23"/>
    </row>
    <row r="6" spans="1:8" ht="15.55">
      <c r="A6" s="24"/>
      <c r="B6" s="25"/>
      <c r="C6" s="25"/>
      <c r="D6" s="25"/>
      <c r="E6" s="25"/>
      <c r="F6" s="25"/>
      <c r="G6" s="25"/>
      <c r="H6" s="25"/>
    </row>
    <row r="7" spans="1:8" ht="15.55">
      <c r="A7" s="24"/>
      <c r="B7" s="25"/>
      <c r="C7" s="25"/>
      <c r="D7" s="25"/>
      <c r="E7" s="25"/>
      <c r="F7" s="25"/>
      <c r="G7" s="25"/>
      <c r="H7" s="45" t="s">
        <v>57</v>
      </c>
    </row>
    <row r="8" spans="1:8">
      <c r="A8" s="161" t="s">
        <v>58</v>
      </c>
      <c r="B8" s="26" t="s">
        <v>59</v>
      </c>
      <c r="C8" s="26" t="s">
        <v>60</v>
      </c>
      <c r="D8" s="26" t="s">
        <v>61</v>
      </c>
      <c r="E8" s="27" t="s">
        <v>62</v>
      </c>
      <c r="F8" s="27" t="s">
        <v>63</v>
      </c>
      <c r="G8" s="27" t="s">
        <v>64</v>
      </c>
      <c r="H8" s="27" t="s">
        <v>65</v>
      </c>
    </row>
    <row r="9" spans="1:8">
      <c r="A9" s="162"/>
      <c r="B9" s="164" t="s">
        <v>66</v>
      </c>
      <c r="C9" s="160" t="s">
        <v>67</v>
      </c>
      <c r="D9" s="160" t="s">
        <v>68</v>
      </c>
      <c r="E9" s="160" t="s">
        <v>69</v>
      </c>
      <c r="F9" s="160" t="s">
        <v>70</v>
      </c>
      <c r="G9" s="160" t="s">
        <v>68</v>
      </c>
      <c r="H9" s="160" t="s">
        <v>71</v>
      </c>
    </row>
    <row r="10" spans="1:8">
      <c r="A10" s="162"/>
      <c r="B10" s="164"/>
      <c r="C10" s="160"/>
      <c r="D10" s="160"/>
      <c r="E10" s="160"/>
      <c r="F10" s="160"/>
      <c r="G10" s="160"/>
      <c r="H10" s="160"/>
    </row>
    <row r="11" spans="1:8">
      <c r="A11" s="163"/>
      <c r="B11" s="164"/>
      <c r="C11" s="160"/>
      <c r="D11" s="160"/>
      <c r="E11" s="160"/>
      <c r="F11" s="160"/>
      <c r="G11" s="160"/>
      <c r="H11" s="160"/>
    </row>
    <row r="12" spans="1:8">
      <c r="A12" s="28" t="s">
        <v>72</v>
      </c>
      <c r="B12" s="29" t="s">
        <v>66</v>
      </c>
      <c r="C12" s="30"/>
      <c r="D12" s="30"/>
      <c r="E12" s="30"/>
      <c r="F12" s="30"/>
      <c r="G12" s="30"/>
      <c r="H12" s="30"/>
    </row>
    <row r="13" spans="1:8">
      <c r="A13" s="28" t="s">
        <v>73</v>
      </c>
      <c r="B13" s="31" t="s">
        <v>74</v>
      </c>
      <c r="C13" s="32">
        <f>SUM(C14:C17)</f>
        <v>705103208</v>
      </c>
      <c r="D13" s="32"/>
      <c r="E13" s="32">
        <f>SUM(E14:E17)</f>
        <v>705103208</v>
      </c>
      <c r="F13" s="32">
        <f>SUM(F14:F17)</f>
        <v>701495134</v>
      </c>
      <c r="G13" s="32"/>
      <c r="H13" s="32">
        <f>SUM(H14:H17)</f>
        <v>701495134</v>
      </c>
    </row>
    <row r="14" spans="1:8">
      <c r="A14" s="28" t="s">
        <v>75</v>
      </c>
      <c r="B14" s="33" t="s">
        <v>76</v>
      </c>
      <c r="C14" s="107"/>
      <c r="D14" s="34"/>
      <c r="E14" s="129"/>
      <c r="F14" s="34">
        <v>1670371</v>
      </c>
      <c r="G14" s="34"/>
      <c r="H14" s="34">
        <v>1670371</v>
      </c>
    </row>
    <row r="15" spans="1:8">
      <c r="A15" s="28" t="s">
        <v>77</v>
      </c>
      <c r="B15" s="33" t="s">
        <v>78</v>
      </c>
      <c r="C15" s="108">
        <f>256650+402752910</f>
        <v>403009560</v>
      </c>
      <c r="D15" s="34"/>
      <c r="E15" s="129">
        <f>256650+402752910</f>
        <v>403009560</v>
      </c>
      <c r="F15" s="109">
        <f>204469+412976872</f>
        <v>413181341</v>
      </c>
      <c r="G15" s="34"/>
      <c r="H15" s="129">
        <f>204469+412976872</f>
        <v>413181341</v>
      </c>
    </row>
    <row r="16" spans="1:8">
      <c r="A16" s="28" t="s">
        <v>79</v>
      </c>
      <c r="B16" s="33" t="s">
        <v>80</v>
      </c>
      <c r="C16" s="34">
        <v>110000</v>
      </c>
      <c r="D16" s="34"/>
      <c r="E16" s="34">
        <v>110000</v>
      </c>
      <c r="F16" s="34">
        <v>110000</v>
      </c>
      <c r="G16" s="44"/>
      <c r="H16" s="34">
        <v>110000</v>
      </c>
    </row>
    <row r="17" spans="1:8">
      <c r="A17" s="28" t="s">
        <v>81</v>
      </c>
      <c r="B17" s="33" t="s">
        <v>82</v>
      </c>
      <c r="C17" s="110">
        <v>301983648</v>
      </c>
      <c r="D17" s="34"/>
      <c r="E17" s="129">
        <v>301983648</v>
      </c>
      <c r="F17" s="111">
        <v>286533422</v>
      </c>
      <c r="G17" s="34"/>
      <c r="H17" s="129">
        <v>286533422</v>
      </c>
    </row>
    <row r="18" spans="1:8" ht="15.55">
      <c r="A18" s="24"/>
      <c r="B18" s="33"/>
      <c r="C18" s="34"/>
      <c r="D18" s="35"/>
      <c r="E18" s="34"/>
      <c r="F18" s="34"/>
      <c r="G18" s="34"/>
      <c r="H18" s="34"/>
    </row>
    <row r="19" spans="1:8">
      <c r="A19" s="28" t="s">
        <v>83</v>
      </c>
      <c r="B19" s="31" t="s">
        <v>84</v>
      </c>
      <c r="C19" s="32">
        <f>SUM(C20:C24)</f>
        <v>43288345</v>
      </c>
      <c r="D19" s="32"/>
      <c r="E19" s="32">
        <f>SUM(E20:E24)</f>
        <v>43288345</v>
      </c>
      <c r="F19" s="32">
        <f>SUM(F20:F24)</f>
        <v>41677741</v>
      </c>
      <c r="G19" s="32"/>
      <c r="H19" s="32">
        <f>SUM(H20:H24)</f>
        <v>41677741</v>
      </c>
    </row>
    <row r="20" spans="1:8">
      <c r="A20" s="28" t="s">
        <v>85</v>
      </c>
      <c r="B20" s="33" t="s">
        <v>86</v>
      </c>
      <c r="C20" s="112">
        <v>191178</v>
      </c>
      <c r="D20" s="36"/>
      <c r="E20" s="129">
        <v>191178</v>
      </c>
      <c r="F20" s="113"/>
      <c r="G20" s="36"/>
      <c r="H20" s="129"/>
    </row>
    <row r="21" spans="1:8">
      <c r="A21" s="28" t="s">
        <v>87</v>
      </c>
      <c r="B21" s="33" t="s">
        <v>88</v>
      </c>
      <c r="C21" s="114">
        <v>6282093</v>
      </c>
      <c r="D21" s="36"/>
      <c r="E21" s="129">
        <v>6282093</v>
      </c>
      <c r="F21" s="115">
        <v>3900461</v>
      </c>
      <c r="G21" s="36"/>
      <c r="H21" s="129">
        <v>3900461</v>
      </c>
    </row>
    <row r="22" spans="1:8">
      <c r="A22" s="28" t="s">
        <v>89</v>
      </c>
      <c r="B22" s="33" t="s">
        <v>90</v>
      </c>
      <c r="C22" s="36"/>
      <c r="D22" s="36"/>
      <c r="E22" s="36"/>
      <c r="F22" s="36"/>
      <c r="G22" s="36"/>
      <c r="H22" s="36"/>
    </row>
    <row r="23" spans="1:8">
      <c r="A23" s="28" t="s">
        <v>91</v>
      </c>
      <c r="B23" s="33" t="s">
        <v>92</v>
      </c>
      <c r="C23" s="116">
        <f>9409+36061094</f>
        <v>36070503</v>
      </c>
      <c r="D23" s="36"/>
      <c r="E23" s="129">
        <f>9409+36061094</f>
        <v>36070503</v>
      </c>
      <c r="F23" s="117">
        <f>1376880+36466400</f>
        <v>37843280</v>
      </c>
      <c r="G23" s="36"/>
      <c r="H23" s="129">
        <f>1376880+36466400</f>
        <v>37843280</v>
      </c>
    </row>
    <row r="24" spans="1:8">
      <c r="A24" s="28" t="s">
        <v>93</v>
      </c>
      <c r="B24" s="37" t="s">
        <v>94</v>
      </c>
      <c r="C24" s="36">
        <v>744571</v>
      </c>
      <c r="D24" s="36"/>
      <c r="E24" s="36">
        <v>744571</v>
      </c>
      <c r="F24" s="36">
        <v>-66000</v>
      </c>
      <c r="G24" s="36"/>
      <c r="H24" s="36">
        <v>-66000</v>
      </c>
    </row>
    <row r="25" spans="1:8">
      <c r="A25" s="28" t="s">
        <v>95</v>
      </c>
      <c r="B25" s="38" t="s">
        <v>96</v>
      </c>
      <c r="C25" s="106">
        <f>C13+C19</f>
        <v>748391553</v>
      </c>
      <c r="D25" s="106"/>
      <c r="E25" s="106">
        <f>E13+E19</f>
        <v>748391553</v>
      </c>
      <c r="F25" s="106">
        <f t="shared" ref="F25" si="0">F13+F19</f>
        <v>743172875</v>
      </c>
      <c r="G25" s="106"/>
      <c r="H25" s="106">
        <f t="shared" ref="H25" si="1">H13+H19</f>
        <v>743172875</v>
      </c>
    </row>
    <row r="26" spans="1:8" ht="15.55">
      <c r="A26" s="24"/>
      <c r="B26" s="37"/>
      <c r="C26" s="36"/>
      <c r="D26" s="40"/>
      <c r="E26" s="36"/>
      <c r="F26" s="36"/>
      <c r="G26" s="40"/>
      <c r="H26" s="36"/>
    </row>
    <row r="27" spans="1:8" ht="17.850000000000001">
      <c r="A27" s="28" t="s">
        <v>97</v>
      </c>
      <c r="B27" s="29" t="s">
        <v>98</v>
      </c>
      <c r="C27" s="41"/>
      <c r="D27" s="42"/>
      <c r="E27" s="41"/>
      <c r="F27" s="41"/>
      <c r="G27" s="43"/>
      <c r="H27" s="41"/>
    </row>
    <row r="28" spans="1:8">
      <c r="A28" s="28" t="s">
        <v>99</v>
      </c>
      <c r="B28" s="38" t="s">
        <v>100</v>
      </c>
      <c r="C28" s="39">
        <f>SUM(C29:C31)</f>
        <v>734747200</v>
      </c>
      <c r="D28" s="39"/>
      <c r="E28" s="39">
        <f>SUM(E29:E31)</f>
        <v>734747200</v>
      </c>
      <c r="F28" s="39">
        <f>SUM(F29:F31)</f>
        <v>711483247</v>
      </c>
      <c r="G28" s="39"/>
      <c r="H28" s="39">
        <f>SUM(H29:H31)</f>
        <v>711483247</v>
      </c>
    </row>
    <row r="29" spans="1:8">
      <c r="A29" s="28" t="s">
        <v>101</v>
      </c>
      <c r="B29" s="37" t="s">
        <v>102</v>
      </c>
      <c r="C29" s="123">
        <f>1097233+994990647</f>
        <v>996087880</v>
      </c>
      <c r="D29" s="36"/>
      <c r="E29" s="129">
        <f>1097233+994990647</f>
        <v>996087880</v>
      </c>
      <c r="F29" s="129">
        <f>1097233+994990647</f>
        <v>996087880</v>
      </c>
      <c r="G29" s="36"/>
      <c r="H29" s="129">
        <f>1097233+994990647</f>
        <v>996087880</v>
      </c>
    </row>
    <row r="30" spans="1:8">
      <c r="A30" s="28" t="s">
        <v>103</v>
      </c>
      <c r="B30" s="37" t="s">
        <v>104</v>
      </c>
      <c r="C30" s="121">
        <f>-453380-78232216</f>
        <v>-78685596</v>
      </c>
      <c r="D30" s="36"/>
      <c r="E30" s="129">
        <f>-453380-78232216</f>
        <v>-78685596</v>
      </c>
      <c r="F30" s="122">
        <f>-1050954-260289726</f>
        <v>-261340680</v>
      </c>
      <c r="G30" s="36"/>
      <c r="H30" s="129">
        <f>-1050954-260289726</f>
        <v>-261340680</v>
      </c>
    </row>
    <row r="31" spans="1:8" ht="15.55">
      <c r="A31" s="28" t="s">
        <v>105</v>
      </c>
      <c r="B31" s="37" t="s">
        <v>106</v>
      </c>
      <c r="C31" s="119">
        <f>-597574-182057510</f>
        <v>-182655084</v>
      </c>
      <c r="D31" s="40"/>
      <c r="E31" s="129">
        <f>-597574-182057510</f>
        <v>-182655084</v>
      </c>
      <c r="F31" s="120">
        <f>-691524-22572429</f>
        <v>-23263953</v>
      </c>
      <c r="G31" s="36"/>
      <c r="H31" s="129">
        <f>-691524-22572429</f>
        <v>-23263953</v>
      </c>
    </row>
    <row r="32" spans="1:8">
      <c r="A32" s="28" t="s">
        <v>107</v>
      </c>
      <c r="B32" s="38" t="s">
        <v>108</v>
      </c>
      <c r="C32" s="39">
        <v>0</v>
      </c>
      <c r="D32" s="39"/>
      <c r="E32" s="39">
        <v>0</v>
      </c>
      <c r="F32" s="39">
        <v>0</v>
      </c>
      <c r="G32" s="39"/>
      <c r="H32" s="39">
        <v>0</v>
      </c>
    </row>
    <row r="33" spans="1:8">
      <c r="A33" s="28" t="s">
        <v>109</v>
      </c>
      <c r="B33" s="37" t="s">
        <v>110</v>
      </c>
      <c r="C33" s="36"/>
      <c r="D33" s="36"/>
      <c r="E33" s="36"/>
      <c r="F33" s="36"/>
      <c r="G33" s="36"/>
      <c r="H33" s="36"/>
    </row>
    <row r="34" spans="1:8">
      <c r="A34" s="28" t="s">
        <v>111</v>
      </c>
      <c r="B34" s="37" t="s">
        <v>112</v>
      </c>
      <c r="C34" s="36"/>
      <c r="D34" s="36"/>
      <c r="E34" s="36"/>
      <c r="F34" s="36"/>
      <c r="G34" s="36"/>
      <c r="H34" s="36"/>
    </row>
    <row r="35" spans="1:8">
      <c r="A35" s="28" t="s">
        <v>113</v>
      </c>
      <c r="B35" s="38" t="s">
        <v>114</v>
      </c>
      <c r="C35" s="39">
        <f>SUM(C36:C38)</f>
        <v>13644353</v>
      </c>
      <c r="D35" s="39"/>
      <c r="E35" s="39">
        <f>SUM(E36:E38)</f>
        <v>13644353</v>
      </c>
      <c r="F35" s="39">
        <f>SUM(F36:F38)</f>
        <v>31689628</v>
      </c>
      <c r="G35" s="39"/>
      <c r="H35" s="39">
        <f>SUM(H36:H38)</f>
        <v>31689628</v>
      </c>
    </row>
    <row r="36" spans="1:8">
      <c r="A36" s="28" t="s">
        <v>115</v>
      </c>
      <c r="B36" s="37" t="s">
        <v>116</v>
      </c>
      <c r="C36" s="36"/>
      <c r="D36" s="36"/>
      <c r="E36" s="36"/>
      <c r="F36" s="36"/>
      <c r="G36" s="36"/>
      <c r="H36" s="36"/>
    </row>
    <row r="37" spans="1:8">
      <c r="A37" s="28" t="s">
        <v>117</v>
      </c>
      <c r="B37" s="37" t="s">
        <v>118</v>
      </c>
      <c r="C37" s="124">
        <v>2892126</v>
      </c>
      <c r="D37" s="36"/>
      <c r="E37" s="129">
        <v>2892126</v>
      </c>
      <c r="F37" s="127">
        <v>2432137</v>
      </c>
      <c r="G37" s="36"/>
      <c r="H37" s="129">
        <v>2432137</v>
      </c>
    </row>
    <row r="38" spans="1:8">
      <c r="A38" s="28" t="s">
        <v>119</v>
      </c>
      <c r="B38" s="37" t="s">
        <v>120</v>
      </c>
      <c r="C38" s="125">
        <f>964351+9787876</f>
        <v>10752227</v>
      </c>
      <c r="D38" s="36"/>
      <c r="E38" s="129">
        <f>964351+9787876</f>
        <v>10752227</v>
      </c>
      <c r="F38" s="126">
        <f>2160594+27096897</f>
        <v>29257491</v>
      </c>
      <c r="G38" s="36"/>
      <c r="H38" s="129">
        <f>2160594+27096897</f>
        <v>29257491</v>
      </c>
    </row>
    <row r="39" spans="1:8">
      <c r="A39" s="28" t="s">
        <v>121</v>
      </c>
      <c r="B39" s="38" t="s">
        <v>122</v>
      </c>
      <c r="C39" s="106">
        <f>C28+C32+C35</f>
        <v>748391553</v>
      </c>
      <c r="D39" s="106"/>
      <c r="E39" s="106">
        <f>E28+E32+E35</f>
        <v>748391553</v>
      </c>
      <c r="F39" s="106">
        <f t="shared" ref="F39" si="2">F28+F32+F35</f>
        <v>743172875</v>
      </c>
      <c r="G39" s="106"/>
      <c r="H39" s="106">
        <f t="shared" ref="H39" si="3">H28+H32+H35</f>
        <v>743172875</v>
      </c>
    </row>
    <row r="40" spans="1:8" ht="15.55">
      <c r="A40" s="24"/>
      <c r="B40" s="37"/>
      <c r="C40" s="40"/>
      <c r="D40" s="40"/>
      <c r="E40" s="40"/>
      <c r="F40" s="40"/>
      <c r="G40" s="40"/>
      <c r="H40" s="40"/>
    </row>
  </sheetData>
  <mergeCells count="12">
    <mergeCell ref="A1:H1"/>
    <mergeCell ref="E9:E11"/>
    <mergeCell ref="F9:F11"/>
    <mergeCell ref="G9:G11"/>
    <mergeCell ref="H9:H11"/>
    <mergeCell ref="A8:A11"/>
    <mergeCell ref="B9:B11"/>
    <mergeCell ref="C9:C11"/>
    <mergeCell ref="D9:D11"/>
    <mergeCell ref="B2:H2"/>
    <mergeCell ref="B3:H3"/>
    <mergeCell ref="B4:H4"/>
  </mergeCell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topLeftCell="A7" zoomScale="85" zoomScaleNormal="85" zoomScaleSheetLayoutView="85" workbookViewId="0">
      <selection activeCell="A2" sqref="A2:F2"/>
    </sheetView>
  </sheetViews>
  <sheetFormatPr defaultRowHeight="14.4"/>
  <cols>
    <col min="1" max="6" width="26.09765625" customWidth="1"/>
  </cols>
  <sheetData>
    <row r="1" spans="1:6" ht="22.5">
      <c r="A1" s="144" t="s">
        <v>421</v>
      </c>
      <c r="B1" s="144"/>
      <c r="C1" s="144"/>
      <c r="D1" s="144"/>
      <c r="E1" s="144"/>
      <c r="F1" s="144"/>
    </row>
    <row r="2" spans="1:6" ht="22.5">
      <c r="A2" s="158" t="s">
        <v>406</v>
      </c>
      <c r="B2" s="158"/>
      <c r="C2" s="158"/>
      <c r="D2" s="158"/>
      <c r="E2" s="158"/>
      <c r="F2" s="158"/>
    </row>
    <row r="3" spans="1:6" ht="22.5">
      <c r="A3" s="146" t="s">
        <v>359</v>
      </c>
      <c r="B3" s="146"/>
      <c r="C3" s="146"/>
      <c r="D3" s="146"/>
      <c r="E3" s="146"/>
      <c r="F3" s="146"/>
    </row>
    <row r="4" spans="1:6" ht="22.5">
      <c r="A4" s="146"/>
      <c r="B4" s="146"/>
      <c r="C4" s="146"/>
      <c r="D4" s="146"/>
      <c r="E4" s="146"/>
      <c r="F4" s="146"/>
    </row>
    <row r="5" spans="1:6" ht="22.5">
      <c r="A5" s="149" t="s">
        <v>49</v>
      </c>
      <c r="B5" s="149"/>
      <c r="C5" s="149"/>
      <c r="D5" s="149"/>
      <c r="E5" s="166">
        <v>35197359</v>
      </c>
      <c r="F5" s="166"/>
    </row>
    <row r="6" spans="1:6" ht="22.5">
      <c r="A6" s="149" t="s">
        <v>50</v>
      </c>
      <c r="B6" s="149"/>
      <c r="C6" s="149"/>
      <c r="D6" s="149"/>
      <c r="E6" s="167">
        <v>863735</v>
      </c>
      <c r="F6" s="167"/>
    </row>
    <row r="7" spans="1:6" ht="22.5">
      <c r="A7" s="149" t="s">
        <v>51</v>
      </c>
      <c r="B7" s="149"/>
      <c r="C7" s="149"/>
      <c r="D7" s="149"/>
      <c r="E7" s="166">
        <f>SUM(E5:F6)</f>
        <v>36061094</v>
      </c>
      <c r="F7" s="166"/>
    </row>
    <row r="8" spans="1:6" ht="22.5">
      <c r="A8" s="149"/>
      <c r="B8" s="149"/>
      <c r="C8" s="149"/>
      <c r="D8" s="149"/>
      <c r="E8" s="149"/>
      <c r="F8" s="149"/>
    </row>
    <row r="9" spans="1:6" ht="22.5">
      <c r="A9" s="149"/>
      <c r="B9" s="149"/>
      <c r="C9" s="149"/>
      <c r="D9" s="149"/>
      <c r="E9" s="149"/>
      <c r="F9" s="149"/>
    </row>
    <row r="10" spans="1:6" ht="22.5">
      <c r="A10" s="149" t="s">
        <v>52</v>
      </c>
      <c r="B10" s="149"/>
      <c r="C10" s="149"/>
      <c r="D10" s="149"/>
      <c r="E10" s="166">
        <v>36449255</v>
      </c>
      <c r="F10" s="166"/>
    </row>
    <row r="11" spans="1:6" ht="22.5">
      <c r="A11" s="149" t="s">
        <v>53</v>
      </c>
      <c r="B11" s="149"/>
      <c r="C11" s="149"/>
      <c r="D11" s="149"/>
      <c r="E11" s="167">
        <v>17145</v>
      </c>
      <c r="F11" s="167"/>
    </row>
    <row r="12" spans="1:6" ht="22.5">
      <c r="A12" s="149" t="s">
        <v>54</v>
      </c>
      <c r="B12" s="149"/>
      <c r="C12" s="149"/>
      <c r="D12" s="149"/>
      <c r="E12" s="166">
        <f>SUM(E10:F11)</f>
        <v>36466400</v>
      </c>
      <c r="F12" s="166"/>
    </row>
    <row r="13" spans="1:6" ht="22.5">
      <c r="A13" s="7"/>
      <c r="B13" s="7"/>
      <c r="C13" s="7"/>
      <c r="D13" s="7"/>
      <c r="E13" s="7"/>
      <c r="F13" s="7"/>
    </row>
    <row r="14" spans="1:6" ht="22.5">
      <c r="A14" s="149"/>
      <c r="B14" s="149"/>
      <c r="C14" s="149"/>
      <c r="D14" s="149"/>
      <c r="E14" s="149"/>
      <c r="F14" s="149"/>
    </row>
    <row r="15" spans="1:6" ht="22.5">
      <c r="A15" s="144"/>
      <c r="B15" s="144"/>
      <c r="C15" s="144"/>
      <c r="D15" s="144"/>
      <c r="E15" s="144"/>
      <c r="F15" s="144"/>
    </row>
    <row r="16" spans="1:6" ht="22.5">
      <c r="A16" s="158" t="s">
        <v>407</v>
      </c>
      <c r="B16" s="158"/>
      <c r="C16" s="158"/>
      <c r="D16" s="158"/>
      <c r="E16" s="158"/>
      <c r="F16" s="158"/>
    </row>
    <row r="17" spans="1:6" ht="22.5">
      <c r="A17" s="146" t="s">
        <v>359</v>
      </c>
      <c r="B17" s="146"/>
      <c r="C17" s="146"/>
      <c r="D17" s="146"/>
      <c r="E17" s="146"/>
      <c r="F17" s="146"/>
    </row>
    <row r="18" spans="1:6" ht="22.5">
      <c r="A18" s="146"/>
      <c r="B18" s="146"/>
      <c r="C18" s="146"/>
      <c r="D18" s="146"/>
      <c r="E18" s="146"/>
      <c r="F18" s="146"/>
    </row>
    <row r="19" spans="1:6" ht="22.5">
      <c r="A19" s="149" t="s">
        <v>49</v>
      </c>
      <c r="B19" s="149"/>
      <c r="C19" s="149"/>
      <c r="D19" s="149"/>
      <c r="E19" s="166">
        <v>6199</v>
      </c>
      <c r="F19" s="166"/>
    </row>
    <row r="20" spans="1:6" ht="22.5">
      <c r="A20" s="149" t="s">
        <v>50</v>
      </c>
      <c r="B20" s="149"/>
      <c r="C20" s="149"/>
      <c r="D20" s="149"/>
      <c r="E20" s="168">
        <v>3210</v>
      </c>
      <c r="F20" s="168"/>
    </row>
    <row r="21" spans="1:6" ht="22.5">
      <c r="A21" s="149" t="s">
        <v>51</v>
      </c>
      <c r="B21" s="149"/>
      <c r="C21" s="149"/>
      <c r="D21" s="149"/>
      <c r="E21" s="166">
        <f>SUM(E19:F20)</f>
        <v>9409</v>
      </c>
      <c r="F21" s="166"/>
    </row>
    <row r="22" spans="1:6" ht="22.5">
      <c r="A22" s="149"/>
      <c r="B22" s="149"/>
      <c r="C22" s="149"/>
      <c r="D22" s="149"/>
      <c r="E22" s="149"/>
      <c r="F22" s="149"/>
    </row>
    <row r="23" spans="1:6" ht="22.5">
      <c r="A23" s="149"/>
      <c r="B23" s="149"/>
      <c r="C23" s="149"/>
      <c r="D23" s="149"/>
      <c r="E23" s="149"/>
      <c r="F23" s="149"/>
    </row>
    <row r="24" spans="1:6" ht="22.5">
      <c r="A24" s="149" t="s">
        <v>52</v>
      </c>
      <c r="B24" s="149"/>
      <c r="C24" s="149"/>
      <c r="D24" s="149"/>
      <c r="E24" s="166">
        <v>1322125</v>
      </c>
      <c r="F24" s="166"/>
    </row>
    <row r="25" spans="1:6" ht="22.5">
      <c r="A25" s="149" t="s">
        <v>53</v>
      </c>
      <c r="B25" s="149"/>
      <c r="C25" s="149"/>
      <c r="D25" s="149"/>
      <c r="E25" s="167">
        <v>54755</v>
      </c>
      <c r="F25" s="167"/>
    </row>
    <row r="26" spans="1:6" ht="22.5">
      <c r="A26" s="149" t="s">
        <v>54</v>
      </c>
      <c r="B26" s="149"/>
      <c r="C26" s="149"/>
      <c r="D26" s="149"/>
      <c r="E26" s="166">
        <f>SUM(E24:F25)</f>
        <v>1376880</v>
      </c>
      <c r="F26" s="166"/>
    </row>
    <row r="27" spans="1:6" ht="22.5">
      <c r="A27" s="7"/>
      <c r="B27" s="7"/>
      <c r="C27" s="7"/>
      <c r="D27" s="7"/>
      <c r="E27" s="7"/>
      <c r="F27" s="7"/>
    </row>
    <row r="28" spans="1:6" ht="22.5">
      <c r="A28" s="7"/>
      <c r="B28" s="7"/>
      <c r="C28" s="7"/>
      <c r="D28" s="7"/>
      <c r="E28" s="7"/>
      <c r="F28" s="7"/>
    </row>
  </sheetData>
  <mergeCells count="37">
    <mergeCell ref="A9:F9"/>
    <mergeCell ref="A1:F1"/>
    <mergeCell ref="A2:F2"/>
    <mergeCell ref="A3:F3"/>
    <mergeCell ref="A4:F4"/>
    <mergeCell ref="A5:D5"/>
    <mergeCell ref="E5:F5"/>
    <mergeCell ref="A6:D6"/>
    <mergeCell ref="E6:F6"/>
    <mergeCell ref="A7:D7"/>
    <mergeCell ref="E7:F7"/>
    <mergeCell ref="A8:F8"/>
    <mergeCell ref="A10:D10"/>
    <mergeCell ref="E10:F10"/>
    <mergeCell ref="A11:D11"/>
    <mergeCell ref="E11:F11"/>
    <mergeCell ref="A12:D12"/>
    <mergeCell ref="E12:F12"/>
    <mergeCell ref="A23:F23"/>
    <mergeCell ref="A14:F14"/>
    <mergeCell ref="A15:F15"/>
    <mergeCell ref="A16:F16"/>
    <mergeCell ref="A17:F17"/>
    <mergeCell ref="A18:F18"/>
    <mergeCell ref="A19:D19"/>
    <mergeCell ref="E19:F19"/>
    <mergeCell ref="A20:D20"/>
    <mergeCell ref="E20:F20"/>
    <mergeCell ref="A21:D21"/>
    <mergeCell ref="E21:F21"/>
    <mergeCell ref="A22:F22"/>
    <mergeCell ref="A24:D24"/>
    <mergeCell ref="E24:F24"/>
    <mergeCell ref="A25:D25"/>
    <mergeCell ref="E25:F25"/>
    <mergeCell ref="A26:D26"/>
    <mergeCell ref="E26:F26"/>
  </mergeCells>
  <pageMargins left="0.7" right="0.7" top="0.75" bottom="0.75" header="0.3" footer="0.3"/>
  <pageSetup paperSize="9" scale="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view="pageBreakPreview" topLeftCell="A4" zoomScale="130" zoomScaleNormal="130" zoomScaleSheetLayoutView="130" workbookViewId="0">
      <selection activeCell="A3" sqref="A3"/>
    </sheetView>
  </sheetViews>
  <sheetFormatPr defaultRowHeight="14.4"/>
  <cols>
    <col min="1" max="1" width="77.8984375" customWidth="1"/>
    <col min="2" max="2" width="13.69921875" customWidth="1"/>
  </cols>
  <sheetData>
    <row r="1" spans="1:2">
      <c r="A1" s="105" t="s">
        <v>123</v>
      </c>
    </row>
    <row r="2" spans="1:2">
      <c r="A2" s="105" t="s">
        <v>420</v>
      </c>
    </row>
    <row r="4" spans="1:2" ht="16.149999999999999">
      <c r="A4" s="46" t="s">
        <v>408</v>
      </c>
    </row>
    <row r="5" spans="1:2" ht="16.149999999999999">
      <c r="A5" s="47"/>
    </row>
    <row r="6" spans="1:2" ht="16.149999999999999">
      <c r="B6" s="47" t="s">
        <v>360</v>
      </c>
    </row>
    <row r="7" spans="1:2" ht="16.149999999999999">
      <c r="A7" s="47" t="s">
        <v>124</v>
      </c>
      <c r="B7" s="104">
        <f>B15+B23</f>
        <v>37771380</v>
      </c>
    </row>
    <row r="8" spans="1:2" ht="16.149999999999999">
      <c r="A8" s="47" t="s">
        <v>125</v>
      </c>
      <c r="B8" s="104">
        <f>B16+B24</f>
        <v>71900</v>
      </c>
    </row>
    <row r="9" spans="1:2" ht="16.149999999999999">
      <c r="A9" s="47"/>
    </row>
    <row r="10" spans="1:2" ht="16.149999999999999">
      <c r="A10" s="47" t="s">
        <v>126</v>
      </c>
      <c r="B10" s="104">
        <f>SUM(B7:B9)</f>
        <v>37843280</v>
      </c>
    </row>
    <row r="11" spans="1:2" ht="16.149999999999999">
      <c r="A11" s="46"/>
    </row>
    <row r="12" spans="1:2" ht="16.149999999999999">
      <c r="A12" s="46" t="s">
        <v>410</v>
      </c>
    </row>
    <row r="13" spans="1:2" ht="16.149999999999999">
      <c r="A13" s="47"/>
    </row>
    <row r="14" spans="1:2" ht="16.149999999999999">
      <c r="B14" s="47" t="s">
        <v>360</v>
      </c>
    </row>
    <row r="15" spans="1:2" ht="16.149999999999999">
      <c r="A15" s="47" t="s">
        <v>127</v>
      </c>
      <c r="B15" s="104">
        <f>Munka8!E10</f>
        <v>36449255</v>
      </c>
    </row>
    <row r="16" spans="1:2" ht="16.149999999999999">
      <c r="A16" s="47" t="s">
        <v>125</v>
      </c>
      <c r="B16" s="104">
        <f>Munka8!E11</f>
        <v>17145</v>
      </c>
    </row>
    <row r="17" spans="1:2" ht="16.149999999999999">
      <c r="A17" s="47"/>
    </row>
    <row r="18" spans="1:2" ht="16.149999999999999">
      <c r="A18" s="47" t="s">
        <v>126</v>
      </c>
      <c r="B18" s="104">
        <f>SUM(B15:B17)</f>
        <v>36466400</v>
      </c>
    </row>
    <row r="19" spans="1:2" ht="16.149999999999999">
      <c r="A19" s="47"/>
    </row>
    <row r="20" spans="1:2" ht="16.149999999999999">
      <c r="A20" s="46" t="s">
        <v>409</v>
      </c>
    </row>
    <row r="21" spans="1:2" ht="16.149999999999999">
      <c r="A21" s="47"/>
    </row>
    <row r="22" spans="1:2" ht="16.149999999999999">
      <c r="B22" s="47" t="s">
        <v>360</v>
      </c>
    </row>
    <row r="23" spans="1:2" ht="16.149999999999999">
      <c r="A23" s="47" t="s">
        <v>128</v>
      </c>
      <c r="B23" s="104">
        <f>Munka8!E24</f>
        <v>1322125</v>
      </c>
    </row>
    <row r="24" spans="1:2" ht="16.149999999999999">
      <c r="A24" s="47" t="s">
        <v>129</v>
      </c>
      <c r="B24" s="104">
        <f>Munka8!E25</f>
        <v>54755</v>
      </c>
    </row>
    <row r="25" spans="1:2" ht="16.149999999999999">
      <c r="A25" s="47"/>
    </row>
    <row r="26" spans="1:2" ht="16.149999999999999">
      <c r="A26" s="47" t="s">
        <v>126</v>
      </c>
      <c r="B26" s="104">
        <f>SUM(B23:B25)</f>
        <v>1376880</v>
      </c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Munka1!Nyomtatási_terület</vt:lpstr>
      <vt:lpstr>Munka13!OLE_LINK1</vt:lpstr>
    </vt:vector>
  </TitlesOfParts>
  <Company>Sármelléki Közös Önkormányzati Hivatal Nemesbük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 Péter</dc:creator>
  <cp:lastModifiedBy>Aljegyző</cp:lastModifiedBy>
  <cp:lastPrinted>2018-04-19T11:01:46Z</cp:lastPrinted>
  <dcterms:created xsi:type="dcterms:W3CDTF">2016-04-21T07:08:11Z</dcterms:created>
  <dcterms:modified xsi:type="dcterms:W3CDTF">2018-05-03T07:34:20Z</dcterms:modified>
</cp:coreProperties>
</file>