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7. évi költségvetés\"/>
    </mc:Choice>
  </mc:AlternateContent>
  <bookViews>
    <workbookView xWindow="0" yWindow="0" windowWidth="20490" windowHeight="7530" tabRatio="727" firstSheet="13" activeTab="19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2.1.sz.mell  " sheetId="73" r:id="rId5"/>
    <sheet name="2.2.sz.mell  " sheetId="61" r:id="rId6"/>
    <sheet name="ELLENŐRZÉS-1.sz.2.a.sz.2.b.sz." sheetId="76" r:id="rId7"/>
    <sheet name="3.sz.mell.  " sheetId="62" r:id="rId8"/>
    <sheet name="4.sz.mell." sheetId="77" r:id="rId9"/>
    <sheet name="5.sz.mell." sheetId="78" r:id="rId10"/>
    <sheet name="6.sz.mell." sheetId="63" r:id="rId11"/>
    <sheet name="7.sz.mell." sheetId="132" r:id="rId12"/>
    <sheet name="8. sz. mell. " sheetId="71" r:id="rId13"/>
    <sheet name="9.1. sz. mell" sheetId="3" r:id="rId14"/>
    <sheet name="9.1.1. sz. mell " sheetId="119" r:id="rId15"/>
    <sheet name="9.1.2. sz. mell " sheetId="120" r:id="rId16"/>
    <sheet name="9.2. sz. mell" sheetId="79" r:id="rId17"/>
    <sheet name="9.3. sz. mell" sheetId="129" r:id="rId18"/>
    <sheet name="9.3.1. sz. mell" sheetId="125" r:id="rId19"/>
    <sheet name="9.3.2. sz. mell" sheetId="126" r:id="rId20"/>
    <sheet name="Munka1" sheetId="94" r:id="rId21"/>
  </sheets>
  <externalReferences>
    <externalReference r:id="rId22"/>
    <externalReference r:id="rId23"/>
  </externalReferences>
  <definedNames>
    <definedName name="_xlnm.Print_Titles" localSheetId="13">'9.1. sz. mell'!$1:$6</definedName>
    <definedName name="_xlnm.Print_Titles" localSheetId="14">'9.1.1. sz. mell '!$1:$6</definedName>
    <definedName name="_xlnm.Print_Titles" localSheetId="15">'9.1.2. sz. mell '!$1:$6</definedName>
    <definedName name="_xlnm.Print_Titles" localSheetId="16">'9.2. sz. mell'!$1:$6</definedName>
    <definedName name="_xlnm.Print_Titles" localSheetId="17">'9.3. sz. mell'!$1:$6</definedName>
    <definedName name="_xlnm.Print_Titles" localSheetId="18">'9.3.1. sz. mell'!$1:$6</definedName>
    <definedName name="_xlnm.Print_Titles" localSheetId="19">'9.3.2. sz. mell'!$1:$6</definedName>
    <definedName name="_xlnm.Print_Area" localSheetId="1">'1.1.sz.mell.'!$A$1:$D$147</definedName>
    <definedName name="_xlnm.Print_Area" localSheetId="2">'1.2.sz.mell.'!$A$1:$D$147</definedName>
    <definedName name="_xlnm.Print_Area" localSheetId="3">'1.3.sz.mell.'!$A$1:$D$147</definedName>
  </definedNames>
  <calcPr calcId="162913"/>
</workbook>
</file>

<file path=xl/calcChain.xml><?xml version="1.0" encoding="utf-8"?>
<calcChain xmlns="http://schemas.openxmlformats.org/spreadsheetml/2006/main">
  <c r="D1" i="126" l="1"/>
  <c r="D1" i="125"/>
  <c r="D1" i="129"/>
  <c r="D1" i="79"/>
  <c r="D1" i="120"/>
  <c r="D1" i="119"/>
  <c r="D1" i="3"/>
  <c r="H1" i="61"/>
  <c r="H1" i="73"/>
  <c r="D102" i="1" l="1"/>
  <c r="C51" i="126"/>
  <c r="C45" i="126"/>
  <c r="C57" i="126" s="1"/>
  <c r="C37" i="126"/>
  <c r="C30" i="126"/>
  <c r="C26" i="126"/>
  <c r="C20" i="126"/>
  <c r="C8" i="126"/>
  <c r="C36" i="126" s="1"/>
  <c r="C41" i="126" s="1"/>
  <c r="C51" i="125"/>
  <c r="C45" i="125"/>
  <c r="C57" i="125" s="1"/>
  <c r="C37" i="125"/>
  <c r="C30" i="125"/>
  <c r="C26" i="125"/>
  <c r="C20" i="125"/>
  <c r="C8" i="125"/>
  <c r="C36" i="125" s="1"/>
  <c r="C41" i="125" s="1"/>
  <c r="C52" i="79"/>
  <c r="C46" i="79"/>
  <c r="C58" i="79" s="1"/>
  <c r="C38" i="79"/>
  <c r="C31" i="79"/>
  <c r="C26" i="79"/>
  <c r="C20" i="79"/>
  <c r="C8" i="79"/>
  <c r="C37" i="79" s="1"/>
  <c r="C42" i="79" s="1"/>
  <c r="C131" i="120"/>
  <c r="C125" i="120"/>
  <c r="C118" i="120"/>
  <c r="C114" i="120"/>
  <c r="C139" i="120" s="1"/>
  <c r="C99" i="120"/>
  <c r="C83" i="120"/>
  <c r="C78" i="120" s="1"/>
  <c r="C113" i="120" s="1"/>
  <c r="C71" i="120"/>
  <c r="C68" i="120"/>
  <c r="C75" i="120" s="1"/>
  <c r="C60" i="120"/>
  <c r="C55" i="120"/>
  <c r="C49" i="120"/>
  <c r="C37" i="120"/>
  <c r="C29" i="120"/>
  <c r="C22" i="120"/>
  <c r="C15" i="120"/>
  <c r="C8" i="120"/>
  <c r="C65" i="120" s="1"/>
  <c r="D74" i="3"/>
  <c r="C74" i="3"/>
  <c r="D81" i="119"/>
  <c r="C129" i="119"/>
  <c r="C123" i="119"/>
  <c r="C116" i="119"/>
  <c r="C112" i="119"/>
  <c r="C137" i="119" s="1"/>
  <c r="C102" i="119"/>
  <c r="C97" i="119" s="1"/>
  <c r="C94" i="119"/>
  <c r="C81" i="119"/>
  <c r="C76" i="119"/>
  <c r="C111" i="119" s="1"/>
  <c r="C138" i="119" s="1"/>
  <c r="C68" i="119"/>
  <c r="C73" i="119" s="1"/>
  <c r="C60" i="119"/>
  <c r="C55" i="119"/>
  <c r="C49" i="119"/>
  <c r="C37" i="119"/>
  <c r="C29" i="119"/>
  <c r="C22" i="119"/>
  <c r="C15" i="119"/>
  <c r="C8" i="119"/>
  <c r="C65" i="119" s="1"/>
  <c r="C74" i="119" s="1"/>
  <c r="D84" i="3"/>
  <c r="C120" i="3"/>
  <c r="C115" i="3"/>
  <c r="C129" i="3" s="1"/>
  <c r="C100" i="3"/>
  <c r="C97" i="3"/>
  <c r="C84" i="3"/>
  <c r="C79" i="3" s="1"/>
  <c r="C114" i="3" s="1"/>
  <c r="C130" i="3" s="1"/>
  <c r="C68" i="3"/>
  <c r="C60" i="3"/>
  <c r="C55" i="3"/>
  <c r="C49" i="3"/>
  <c r="C37" i="3"/>
  <c r="C29" i="3"/>
  <c r="C22" i="3"/>
  <c r="C15" i="3"/>
  <c r="C8" i="3"/>
  <c r="C65" i="3" s="1"/>
  <c r="C133" i="117"/>
  <c r="C128" i="117"/>
  <c r="C121" i="117"/>
  <c r="C117" i="117"/>
  <c r="C141" i="117" s="1"/>
  <c r="C102" i="117"/>
  <c r="C86" i="117"/>
  <c r="C81" i="117" s="1"/>
  <c r="C116" i="117" s="1"/>
  <c r="D79" i="117"/>
  <c r="C68" i="117"/>
  <c r="C63" i="117"/>
  <c r="C75" i="117" s="1"/>
  <c r="C57" i="117"/>
  <c r="C52" i="117"/>
  <c r="C46" i="117"/>
  <c r="C34" i="117"/>
  <c r="C26" i="117"/>
  <c r="C19" i="117"/>
  <c r="C12" i="117"/>
  <c r="C5" i="117"/>
  <c r="C62" i="117" s="1"/>
  <c r="C76" i="117" s="1"/>
  <c r="D86" i="116"/>
  <c r="C147" i="116"/>
  <c r="C146" i="116"/>
  <c r="C133" i="116"/>
  <c r="C128" i="116"/>
  <c r="C121" i="116"/>
  <c r="C117" i="116"/>
  <c r="C141" i="116" s="1"/>
  <c r="C102" i="116"/>
  <c r="C99" i="116"/>
  <c r="C86" i="116"/>
  <c r="C81" i="116" s="1"/>
  <c r="C116" i="116" s="1"/>
  <c r="C68" i="116"/>
  <c r="C65" i="116"/>
  <c r="C75" i="116" s="1"/>
  <c r="C57" i="116"/>
  <c r="C52" i="116"/>
  <c r="C46" i="116"/>
  <c r="C34" i="116"/>
  <c r="C26" i="116"/>
  <c r="C19" i="116"/>
  <c r="C12" i="116"/>
  <c r="C5" i="116"/>
  <c r="C62" i="116" s="1"/>
  <c r="C76" i="116" s="1"/>
  <c r="D86" i="1"/>
  <c r="C76" i="120" l="1"/>
  <c r="C140" i="120"/>
  <c r="C75" i="3"/>
  <c r="C142" i="117"/>
  <c r="C142" i="116"/>
  <c r="C133" i="1"/>
  <c r="C128" i="1"/>
  <c r="C121" i="1"/>
  <c r="C117" i="1"/>
  <c r="C102" i="1"/>
  <c r="C99" i="1"/>
  <c r="C86" i="1"/>
  <c r="C81" i="1" s="1"/>
  <c r="C116" i="1" s="1"/>
  <c r="C68" i="1"/>
  <c r="C63" i="1"/>
  <c r="C75" i="1" s="1"/>
  <c r="C57" i="1"/>
  <c r="C52" i="1"/>
  <c r="C46" i="1"/>
  <c r="C34" i="1"/>
  <c r="C26" i="1"/>
  <c r="C19" i="1"/>
  <c r="C12" i="1"/>
  <c r="C5" i="1"/>
  <c r="C51" i="129"/>
  <c r="C45" i="129"/>
  <c r="C57" i="129" s="1"/>
  <c r="C37" i="129"/>
  <c r="C30" i="129"/>
  <c r="C26" i="129"/>
  <c r="C20" i="129"/>
  <c r="C8" i="129"/>
  <c r="F20" i="63"/>
  <c r="C62" i="1" l="1"/>
  <c r="C36" i="129"/>
  <c r="C41" i="129" s="1"/>
  <c r="C141" i="1"/>
  <c r="C147" i="1" s="1"/>
  <c r="F30" i="61"/>
  <c r="F17" i="61"/>
  <c r="C24" i="61"/>
  <c r="C18" i="61"/>
  <c r="C30" i="61" s="1"/>
  <c r="C17" i="61"/>
  <c r="C32" i="61" s="1"/>
  <c r="F27" i="73"/>
  <c r="F16" i="73"/>
  <c r="C22" i="73"/>
  <c r="C17" i="73"/>
  <c r="C16" i="73"/>
  <c r="C29" i="73" s="1"/>
  <c r="D99" i="116"/>
  <c r="D81" i="116" s="1"/>
  <c r="D86" i="117"/>
  <c r="D81" i="117" s="1"/>
  <c r="E24" i="132"/>
  <c r="D24" i="132"/>
  <c r="B24" i="132"/>
  <c r="F23" i="132"/>
  <c r="F22" i="132"/>
  <c r="F21" i="132"/>
  <c r="F20" i="132"/>
  <c r="F19" i="132"/>
  <c r="F18" i="132"/>
  <c r="F17" i="132"/>
  <c r="F16" i="132"/>
  <c r="F15" i="132"/>
  <c r="F14" i="132"/>
  <c r="F13" i="132"/>
  <c r="F12" i="132"/>
  <c r="F11" i="132"/>
  <c r="F10" i="132"/>
  <c r="F9" i="132"/>
  <c r="F8" i="132"/>
  <c r="F7" i="132"/>
  <c r="F6" i="132"/>
  <c r="F5" i="132"/>
  <c r="F24" i="132" s="1"/>
  <c r="F3" i="132"/>
  <c r="D3" i="132"/>
  <c r="F2" i="132"/>
  <c r="A1" i="78"/>
  <c r="D51" i="129"/>
  <c r="D45" i="129"/>
  <c r="D57" i="129" s="1"/>
  <c r="D37" i="129"/>
  <c r="D30" i="129"/>
  <c r="D26" i="129"/>
  <c r="D20" i="129"/>
  <c r="D8" i="129"/>
  <c r="D102" i="119"/>
  <c r="D97" i="119" s="1"/>
  <c r="D94" i="119"/>
  <c r="D76" i="119" s="1"/>
  <c r="D29" i="3"/>
  <c r="D78" i="120"/>
  <c r="D99" i="1"/>
  <c r="D81" i="1" s="1"/>
  <c r="D97" i="3"/>
  <c r="D79" i="3" s="1"/>
  <c r="D18" i="61"/>
  <c r="D2" i="116"/>
  <c r="D2" i="117" s="1"/>
  <c r="D78" i="117" s="1"/>
  <c r="D145" i="117" s="1"/>
  <c r="D78" i="1"/>
  <c r="D145" i="1"/>
  <c r="D29" i="120"/>
  <c r="D29" i="119"/>
  <c r="D26" i="117"/>
  <c r="D26" i="116"/>
  <c r="D26" i="1"/>
  <c r="C3" i="77"/>
  <c r="D16" i="73"/>
  <c r="D131" i="120"/>
  <c r="D125" i="120"/>
  <c r="D129" i="119"/>
  <c r="D123" i="119"/>
  <c r="D120" i="3"/>
  <c r="D51" i="126"/>
  <c r="D45" i="126"/>
  <c r="D57" i="126" s="1"/>
  <c r="D51" i="125"/>
  <c r="D57" i="125" s="1"/>
  <c r="D45" i="125"/>
  <c r="D37" i="126"/>
  <c r="D30" i="126"/>
  <c r="D26" i="126"/>
  <c r="D20" i="126"/>
  <c r="D8" i="126"/>
  <c r="D37" i="125"/>
  <c r="D30" i="125"/>
  <c r="D36" i="125" s="1"/>
  <c r="D41" i="125" s="1"/>
  <c r="D26" i="125"/>
  <c r="D20" i="125"/>
  <c r="D8" i="125"/>
  <c r="D118" i="120"/>
  <c r="D114" i="120"/>
  <c r="D99" i="120"/>
  <c r="D71" i="120"/>
  <c r="D68" i="120"/>
  <c r="D75" i="120" s="1"/>
  <c r="D60" i="120"/>
  <c r="D55" i="120"/>
  <c r="D49" i="120"/>
  <c r="D37" i="120"/>
  <c r="D22" i="120"/>
  <c r="D15" i="120"/>
  <c r="D8" i="120"/>
  <c r="D116" i="119"/>
  <c r="D137" i="119" s="1"/>
  <c r="D112" i="119"/>
  <c r="D68" i="119"/>
  <c r="D73" i="119" s="1"/>
  <c r="D60" i="119"/>
  <c r="D55" i="119"/>
  <c r="D49" i="119"/>
  <c r="D37" i="119"/>
  <c r="D22" i="119"/>
  <c r="D15" i="119"/>
  <c r="D8" i="119"/>
  <c r="D133" i="117"/>
  <c r="D128" i="117"/>
  <c r="D141" i="117" s="1"/>
  <c r="D147" i="117" s="1"/>
  <c r="D121" i="117"/>
  <c r="D117" i="117"/>
  <c r="D102" i="117"/>
  <c r="D116" i="117"/>
  <c r="D142" i="117" s="1"/>
  <c r="D68" i="117"/>
  <c r="D63" i="117"/>
  <c r="D57" i="117"/>
  <c r="D52" i="117"/>
  <c r="D46" i="117"/>
  <c r="D34" i="117"/>
  <c r="D19" i="117"/>
  <c r="D12" i="117"/>
  <c r="D5" i="117"/>
  <c r="D79" i="116"/>
  <c r="D133" i="116"/>
  <c r="D141" i="116" s="1"/>
  <c r="D128" i="116"/>
  <c r="D121" i="116"/>
  <c r="D117" i="116"/>
  <c r="D102" i="116"/>
  <c r="D68" i="116"/>
  <c r="D65" i="116"/>
  <c r="D57" i="116"/>
  <c r="D52" i="116"/>
  <c r="D46" i="116"/>
  <c r="D34" i="116"/>
  <c r="D19" i="116"/>
  <c r="D12" i="116"/>
  <c r="D5" i="116"/>
  <c r="D26" i="79"/>
  <c r="G27" i="73"/>
  <c r="D14" i="76" s="1"/>
  <c r="D133" i="1"/>
  <c r="D121" i="1"/>
  <c r="A47" i="71"/>
  <c r="D4" i="71"/>
  <c r="D14" i="71" s="1"/>
  <c r="D27" i="71" s="1"/>
  <c r="D37" i="71" s="1"/>
  <c r="C4" i="71"/>
  <c r="C14" i="71" s="1"/>
  <c r="C27" i="71" s="1"/>
  <c r="C37" i="71" s="1"/>
  <c r="B4" i="71"/>
  <c r="B14" i="71" s="1"/>
  <c r="B27" i="71" s="1"/>
  <c r="B37" i="71" s="1"/>
  <c r="G3" i="63"/>
  <c r="D3" i="63"/>
  <c r="C4" i="62"/>
  <c r="D4" i="62" s="1"/>
  <c r="E4" i="62" s="1"/>
  <c r="A12" i="75"/>
  <c r="A11" i="76" s="1"/>
  <c r="A4" i="76"/>
  <c r="D52" i="79"/>
  <c r="D58" i="79" s="1"/>
  <c r="D38" i="79"/>
  <c r="D31" i="79"/>
  <c r="D20" i="79"/>
  <c r="D115" i="3"/>
  <c r="D129" i="3" s="1"/>
  <c r="D100" i="3"/>
  <c r="D68" i="3"/>
  <c r="D60" i="3"/>
  <c r="D55" i="3"/>
  <c r="D49" i="3"/>
  <c r="D37" i="3"/>
  <c r="D22" i="3"/>
  <c r="D15" i="3"/>
  <c r="D8" i="3"/>
  <c r="G17" i="61"/>
  <c r="D17" i="61"/>
  <c r="D32" i="61" s="1"/>
  <c r="D128" i="1"/>
  <c r="D117" i="1"/>
  <c r="D141" i="1" s="1"/>
  <c r="D68" i="1"/>
  <c r="D75" i="1" s="1"/>
  <c r="B7" i="76" s="1"/>
  <c r="D63" i="1"/>
  <c r="D57" i="1"/>
  <c r="D52" i="1"/>
  <c r="D46" i="1"/>
  <c r="D34" i="1"/>
  <c r="D19" i="1"/>
  <c r="D12" i="1"/>
  <c r="D5" i="1"/>
  <c r="G30" i="61"/>
  <c r="G16" i="73"/>
  <c r="D17" i="73"/>
  <c r="D24" i="61"/>
  <c r="D30" i="61" s="1"/>
  <c r="D31" i="61" s="1"/>
  <c r="D22" i="73"/>
  <c r="D46" i="79"/>
  <c r="D8" i="79"/>
  <c r="D37" i="79" s="1"/>
  <c r="D42" i="79" s="1"/>
  <c r="C8" i="78"/>
  <c r="C11" i="77"/>
  <c r="C11" i="62"/>
  <c r="D11" i="62"/>
  <c r="E11" i="62"/>
  <c r="F8" i="62"/>
  <c r="F9" i="62"/>
  <c r="F10" i="62"/>
  <c r="F7" i="62"/>
  <c r="F11" i="62"/>
  <c r="F6" i="62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2" i="71" s="1"/>
  <c r="E10" i="71"/>
  <c r="E11" i="71"/>
  <c r="D12" i="71"/>
  <c r="C12" i="71"/>
  <c r="B12" i="71"/>
  <c r="E6" i="71"/>
  <c r="E15" i="71"/>
  <c r="E16" i="71"/>
  <c r="E22" i="71" s="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2" i="71"/>
  <c r="G5" i="63"/>
  <c r="G7" i="63"/>
  <c r="G10" i="63"/>
  <c r="G11" i="63"/>
  <c r="G12" i="63"/>
  <c r="G13" i="63"/>
  <c r="G14" i="63"/>
  <c r="G15" i="63"/>
  <c r="G16" i="63"/>
  <c r="G17" i="63"/>
  <c r="G18" i="63"/>
  <c r="G19" i="63"/>
  <c r="B20" i="63"/>
  <c r="D20" i="63"/>
  <c r="E20" i="63"/>
  <c r="G2" i="61"/>
  <c r="C2" i="77" s="1"/>
  <c r="C2" i="78" s="1"/>
  <c r="G2" i="63" s="1"/>
  <c r="D4" i="125"/>
  <c r="D4" i="126"/>
  <c r="G31" i="61"/>
  <c r="D4" i="119"/>
  <c r="D4" i="120" s="1"/>
  <c r="D26" i="71"/>
  <c r="D4" i="129"/>
  <c r="D75" i="117"/>
  <c r="D62" i="117"/>
  <c r="D75" i="116"/>
  <c r="D147" i="116" s="1"/>
  <c r="D78" i="116"/>
  <c r="D145" i="116" s="1"/>
  <c r="D79" i="1"/>
  <c r="D4" i="61"/>
  <c r="G29" i="73" l="1"/>
  <c r="D113" i="120"/>
  <c r="D139" i="120"/>
  <c r="D140" i="120" s="1"/>
  <c r="D65" i="120"/>
  <c r="D76" i="120" s="1"/>
  <c r="D65" i="119"/>
  <c r="D74" i="119" s="1"/>
  <c r="D114" i="3"/>
  <c r="D65" i="3"/>
  <c r="D62" i="116"/>
  <c r="D76" i="116" s="1"/>
  <c r="D116" i="1"/>
  <c r="D142" i="1" s="1"/>
  <c r="B15" i="76" s="1"/>
  <c r="D62" i="1"/>
  <c r="B6" i="76" s="1"/>
  <c r="D75" i="3"/>
  <c r="D111" i="119"/>
  <c r="D138" i="119" s="1"/>
  <c r="E35" i="71"/>
  <c r="D36" i="129"/>
  <c r="D41" i="129" s="1"/>
  <c r="D146" i="117"/>
  <c r="D36" i="126"/>
  <c r="D41" i="126" s="1"/>
  <c r="C142" i="1"/>
  <c r="E2" i="62"/>
  <c r="E45" i="71"/>
  <c r="D29" i="73"/>
  <c r="D76" i="117"/>
  <c r="F32" i="61"/>
  <c r="C76" i="1"/>
  <c r="C146" i="1"/>
  <c r="C27" i="73"/>
  <c r="C28" i="73" s="1"/>
  <c r="C30" i="73" s="1"/>
  <c r="G20" i="63"/>
  <c r="G32" i="61"/>
  <c r="D6" i="76"/>
  <c r="F31" i="61"/>
  <c r="F33" i="61" s="1"/>
  <c r="C31" i="61"/>
  <c r="G28" i="73"/>
  <c r="D15" i="76" s="1"/>
  <c r="D13" i="76"/>
  <c r="D27" i="73"/>
  <c r="D7" i="76" s="1"/>
  <c r="E7" i="76" s="1"/>
  <c r="F29" i="73"/>
  <c r="F28" i="73"/>
  <c r="G4" i="73"/>
  <c r="G4" i="61"/>
  <c r="G33" i="61"/>
  <c r="D33" i="61"/>
  <c r="D76" i="1"/>
  <c r="B8" i="76" s="1"/>
  <c r="B14" i="76"/>
  <c r="E14" i="76" s="1"/>
  <c r="D147" i="1"/>
  <c r="D28" i="73"/>
  <c r="B13" i="76"/>
  <c r="D130" i="3"/>
  <c r="E13" i="76" l="1"/>
  <c r="E6" i="76"/>
  <c r="D146" i="1"/>
  <c r="C33" i="61"/>
  <c r="E15" i="76"/>
  <c r="F30" i="73"/>
  <c r="G30" i="73"/>
  <c r="D30" i="73"/>
  <c r="D8" i="76"/>
  <c r="E8" i="76" s="1"/>
  <c r="D116" i="116"/>
  <c r="D142" i="116" s="1"/>
  <c r="D146" i="116" l="1"/>
</calcChain>
</file>

<file path=xl/sharedStrings.xml><?xml version="1.0" encoding="utf-8"?>
<sst xmlns="http://schemas.openxmlformats.org/spreadsheetml/2006/main" count="2449" uniqueCount="489">
  <si>
    <t>Beruházási (felhalmozási) kiadások előirányzata beruházásonként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</si>
  <si>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</si>
  <si>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</si>
  <si>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</si>
  <si>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</si>
  <si>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</si>
  <si>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</si>
  <si>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</si>
  <si>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</si>
  <si>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</si>
  <si>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</si>
  <si>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</si>
  <si>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</si>
  <si>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</si>
  <si>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</si>
  <si>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</si>
  <si>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</si>
  <si>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</si>
  <si>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</si>
  <si>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</si>
  <si>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</si>
  <si>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</si>
  <si>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</si>
  <si>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</si>
  <si>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</si>
  <si>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</si>
  <si>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</si>
  <si>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</si>
  <si>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</si>
  <si>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</si>
  <si>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</si>
  <si>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</si>
  <si>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</si>
  <si>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</si>
  <si>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</si>
  <si>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</si>
  <si>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</si>
  <si>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</si>
  <si>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</si>
  <si>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</si>
  <si>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</si>
  <si>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</si>
  <si>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</si>
  <si>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</si>
  <si>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</si>
  <si>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</si>
  <si>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</si>
  <si>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</si>
  <si>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</si>
  <si>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</si>
  <si>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</si>
  <si>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</si>
  <si>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</si>
  <si>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</si>
  <si>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</si>
  <si>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</si>
  <si>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</si>
  <si>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</si>
  <si>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</si>
  <si>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</si>
  <si>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</si>
  <si>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</si>
  <si>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</si>
  <si>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</si>
  <si>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</si>
  <si>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</si>
  <si>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</si>
  <si>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</si>
  <si>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</si>
  <si>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</si>
  <si>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</si>
  <si>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</si>
  <si>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</si>
  <si>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</si>
  <si>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</si>
  <si>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</si>
  <si>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</si>
  <si>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</si>
  <si>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</si>
  <si>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</si>
  <si>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</si>
  <si>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</si>
  <si>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</si>
  <si>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</si>
  <si>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</si>
  <si>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</si>
  <si>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</si>
  <si>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</si>
  <si>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</si>
  <si>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</si>
  <si>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</si>
  <si>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</si>
  <si>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</si>
  <si>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</si>
  <si>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</si>
  <si>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</si>
  <si>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</si>
  <si>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</si>
  <si>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</si>
  <si>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</si>
  <si>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</si>
  <si>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</si>
  <si>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</si>
  <si>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</si>
  <si>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</si>
  <si>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</si>
  <si>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</si>
  <si>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</si>
  <si>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</si>
  <si>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</si>
  <si>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</si>
  <si>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</si>
  <si>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</si>
  <si>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</si>
  <si>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</si>
  <si>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</si>
  <si>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</si>
  <si>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</si>
  <si>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</si>
  <si>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</si>
  <si>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</si>
  <si>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</si>
  <si>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</si>
  <si>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</si>
  <si>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</si>
  <si>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</si>
  <si>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</si>
  <si>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</si>
  <si>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</si>
  <si>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</si>
  <si>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</si>
  <si>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</si>
  <si>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</si>
  <si>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</si>
  <si>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</si>
  <si>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</si>
  <si>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</si>
  <si>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</si>
  <si>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</si>
  <si>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</si>
  <si>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</si>
  <si>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</si>
  <si>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</si>
  <si>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</si>
  <si>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</si>
  <si>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</si>
  <si>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</si>
  <si>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</si>
  <si>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</si>
  <si>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</si>
  <si>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</si>
  <si>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</si>
  <si>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</si>
  <si>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</si>
  <si>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</si>
  <si>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</si>
  <si>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</si>
  <si>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</si>
  <si>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</si>
  <si>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</si>
  <si>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</si>
  <si>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</si>
  <si>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</si>
  <si>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</si>
  <si>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</si>
  <si>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</si>
  <si>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</si>
  <si>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</si>
  <si>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</si>
  <si>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</si>
  <si>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</si>
  <si>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</si>
  <si>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</si>
  <si>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</si>
  <si>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</si>
  <si>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</si>
  <si>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</si>
  <si>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</si>
  <si>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</si>
  <si>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</si>
  <si>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</si>
  <si>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</si>
  <si>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</si>
  <si>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</si>
  <si>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</si>
  <si>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</si>
  <si>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</si>
  <si>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</si>
  <si>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</si>
  <si>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</si>
  <si>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</si>
  <si>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</si>
  <si>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</si>
  <si>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</si>
  <si>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</si>
  <si>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</si>
  <si>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</si>
  <si>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</si>
  <si>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</si>
  <si>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</si>
  <si>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</si>
  <si>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</si>
  <si>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</si>
  <si>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</si>
  <si>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</si>
  <si>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</si>
  <si>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</si>
  <si>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</si>
  <si>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</si>
  <si>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</si>
  <si>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</si>
  <si>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</si>
  <si>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</si>
  <si>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</si>
  <si>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</si>
  <si>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</si>
  <si>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</si>
  <si>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</si>
  <si>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</si>
  <si>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</si>
  <si>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</si>
  <si>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</si>
  <si>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</si>
  <si>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</si>
  <si>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</si>
  <si>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</si>
  <si>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</si>
  <si>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</si>
  <si>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</si>
  <si>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</si>
  <si>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</si>
  <si>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</si>
  <si>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</si>
  <si>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</si>
  <si>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</si>
  <si>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</si>
  <si>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</si>
  <si>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</si>
  <si>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</si>
  <si>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</si>
  <si>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</si>
  <si>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</si>
  <si>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</si>
  <si>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</si>
  <si>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</si>
  <si>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</si>
  <si>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</si>
  <si>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10.1.</t>
  </si>
  <si>
    <t>12.1.</t>
  </si>
  <si>
    <t>12.2.</t>
  </si>
  <si>
    <t>13.1.</t>
  </si>
  <si>
    <t>13.2.</t>
  </si>
  <si>
    <t>13.3.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</si>
  <si>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</si>
  <si>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</si>
  <si>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</si>
  <si>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</si>
  <si>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</si>
  <si>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</si>
  <si>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</si>
  <si>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</si>
  <si>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</si>
  <si>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</si>
  <si>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</si>
  <si>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</si>
  <si>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</si>
  <si>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</si>
  <si>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</si>
  <si>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</si>
  <si>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</si>
  <si>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</si>
  <si>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</si>
  <si>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</si>
  <si>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</si>
  <si>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</si>
  <si>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</si>
  <si>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</si>
  <si>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</si>
  <si>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</si>
  <si>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</si>
  <si>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</si>
  <si>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</si>
  <si>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</si>
  <si>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</si>
  <si>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</si>
  <si>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</si>
  <si>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</si>
  <si>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</si>
  <si>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</si>
  <si>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</si>
  <si>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</si>
  <si>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</si>
  <si>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</si>
  <si>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</si>
  <si>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</si>
  <si>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</si>
  <si>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</si>
  <si>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</si>
  <si>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</si>
  <si>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</si>
  <si>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</si>
  <si>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</si>
  <si>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</si>
  <si>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</si>
  <si>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</si>
  <si>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</si>
  <si>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</si>
  <si>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</si>
  <si>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</si>
  <si>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</si>
  <si>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</si>
  <si>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</si>
  <si>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</si>
  <si>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</si>
  <si>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</si>
  <si>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</si>
  <si>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</si>
  <si>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</si>
  <si>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</si>
  <si>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</si>
  <si>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</si>
  <si>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</si>
  <si>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</si>
  <si>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</si>
  <si>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</si>
  <si>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</si>
  <si>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</si>
  <si>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</si>
  <si>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</si>
  <si>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</si>
  <si>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</si>
  <si>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</si>
  <si>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</si>
  <si>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</si>
  <si>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</si>
  <si>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</si>
  <si>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</si>
  <si>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</si>
  <si>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</si>
  <si>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</si>
  <si>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</si>
  <si>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</si>
  <si>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</si>
  <si>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</si>
  <si>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</si>
  <si>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</si>
  <si>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</si>
  <si>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</si>
  <si>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</si>
  <si>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</si>
  <si>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</si>
  <si>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</si>
  <si>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</si>
  <si>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</si>
  <si>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</si>
  <si>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</si>
  <si>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</si>
  <si>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</si>
  <si>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</si>
  <si>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</si>
  <si>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</si>
  <si>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</si>
  <si>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</si>
  <si>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</si>
  <si>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</si>
  <si>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</si>
  <si>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</si>
  <si>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</si>
  <si>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</si>
  <si>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</si>
  <si>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</si>
  <si>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</si>
  <si>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</si>
  <si>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</si>
  <si>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</si>
  <si>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</si>
  <si>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</si>
  <si>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</si>
  <si>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</si>
  <si>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</si>
  <si>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</si>
  <si>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</si>
  <si>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</si>
  <si>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</si>
  <si>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</si>
  <si>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</si>
  <si>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</si>
  <si>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</si>
  <si>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</si>
  <si>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</si>
  <si>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</si>
  <si>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</si>
  <si>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</si>
  <si>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</si>
  <si>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</si>
  <si>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</si>
  <si>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</si>
  <si>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</si>
  <si>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</si>
  <si>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</si>
  <si>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</si>
  <si>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</si>
  <si>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</si>
  <si>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</si>
  <si>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</si>
  <si>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</si>
  <si>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</si>
  <si>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</si>
  <si>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</si>
  <si>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</si>
  <si>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</si>
  <si>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</si>
  <si>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</si>
  <si>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</si>
  <si>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</si>
  <si>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</si>
  <si>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</si>
  <si>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</si>
  <si>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</si>
  <si>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</si>
  <si>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</si>
  <si>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</si>
  <si>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</si>
  <si>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</si>
  <si>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</si>
  <si>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</si>
  <si>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</si>
  <si>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</si>
  <si>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</si>
  <si>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</si>
  <si>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</si>
  <si>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</si>
  <si>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</si>
  <si>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</si>
  <si>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</si>
  <si>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</si>
  <si>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</si>
  <si>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</si>
  <si>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</si>
  <si>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</si>
  <si>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</si>
  <si>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</si>
  <si>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</si>
  <si>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</si>
  <si>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</si>
  <si>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</si>
  <si>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</si>
  <si>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</si>
  <si>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</si>
  <si>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</si>
  <si>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2017. évi előirányzat BEVÉTELEK</t>
  </si>
  <si>
    <t>Bruttó  hiány:</t>
  </si>
  <si>
    <t>Bruttó  többlet:</t>
  </si>
  <si>
    <t>Murakeresztúri Közös Önkormányzati Hivatal</t>
  </si>
  <si>
    <t>Murakeresztúri Óvoda</t>
  </si>
  <si>
    <t>Magánszemélyek kommunális adója</t>
  </si>
  <si>
    <t>Informatikai eszközök beszerzése ASP rendszer bevezetéséhez</t>
  </si>
  <si>
    <t>Kis értékű tárgyi eszköüz beszerzés közfoglalkoztatáshoz</t>
  </si>
  <si>
    <t>2017</t>
  </si>
  <si>
    <t>Kis értékű tárgyi eszköz beszerzés Óvoda</t>
  </si>
  <si>
    <t xml:space="preserve">Belföldi értékpapírok bevételei </t>
  </si>
  <si>
    <t xml:space="preserve">Külföldi finanszírozás bevételei </t>
  </si>
  <si>
    <t xml:space="preserve">Belföldi finanszírozás bevételei </t>
  </si>
  <si>
    <t>Murakeresztúre Község  Önkormányzat saját bevételeinek részletezése az adósságot keletkeztető ügyletből származó tárgyévi fizetési kötelezettség megállapításához</t>
  </si>
  <si>
    <t xml:space="preserve">Hitel-, kölcsönfelvétel államháztartáson kívülről  </t>
  </si>
  <si>
    <t>Belföldi értékpapírok bevételei</t>
  </si>
  <si>
    <t>FINANSZÍROZÁSI BEVÉTELEK ÖSSZESEN: (10. + … +14.)</t>
  </si>
  <si>
    <t>BEVÉTELEK ÖSSZESEN: (9+15)</t>
  </si>
  <si>
    <t>F</t>
  </si>
  <si>
    <t>Murakeresztúr Község Önkormányzat adósságot keletkeztető ügyletekből és kezességvállalásokból fennálló kötelezettségei</t>
  </si>
  <si>
    <t>Felújítási kiadások előirányzata felújításonként</t>
  </si>
  <si>
    <t>Felújítás  megnevezése</t>
  </si>
  <si>
    <t>Murakeresztúr Község Önkormányzata ASP központhoz való csatlakozása       KÖFOP-1.2.1-VEKOP-16-2016-00270</t>
  </si>
  <si>
    <t xml:space="preserve"> Murakeresztúr Község Önkormányzat</t>
  </si>
  <si>
    <t>Murakeresztúr Község Önkormányzat</t>
  </si>
  <si>
    <t xml:space="preserve">Hitel-, kölcsönfelvétel államháztartáson kívülről </t>
  </si>
  <si>
    <t>Külföldi finanszírozás bevételei</t>
  </si>
  <si>
    <t>2017. évi eredeti előirányzat</t>
  </si>
  <si>
    <t>2017. évi módosított előirányzat</t>
  </si>
  <si>
    <t>18.19.</t>
  </si>
  <si>
    <t>Vízmű ingatla lesítését</t>
  </si>
  <si>
    <t>2017.évi módosított előirányzat</t>
  </si>
  <si>
    <t>2016</t>
  </si>
  <si>
    <t>Ravatalozó hangosítás eszközbeszerzése</t>
  </si>
  <si>
    <t>Vízmű ezközök felújítása</t>
  </si>
  <si>
    <t>2017. évi módoított előirányzat</t>
  </si>
  <si>
    <t>2017. évi  módosított előirányzat</t>
  </si>
  <si>
    <t>FINANSZÍROZÁSI BEVÉTELEK ÖSSZESEN: (10. + … +15.)</t>
  </si>
  <si>
    <t>BEVÉTELEK ÖSSZESEN: (9+16)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</si>
</sst>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.0"/>
  </numFmts>
  <fonts count="4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21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20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/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9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4" applyFont="1" applyFill="1" applyBorder="1" applyAlignment="1" applyProtection="1">
      <alignment horizontal="left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0" fontId="6" fillId="0" borderId="27" xfId="0" applyFont="1" applyFill="1" applyBorder="1" applyAlignment="1" applyProtection="1">
      <alignment horizontal="right"/>
    </xf>
    <xf numFmtId="0" fontId="29" fillId="0" borderId="19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23" xfId="4" applyFont="1" applyFill="1" applyBorder="1" applyAlignment="1" applyProtection="1">
      <alignment horizontal="left" vertical="center" wrapText="1" indent="6"/>
    </xf>
    <xf numFmtId="0" fontId="40" fillId="0" borderId="0" xfId="0" applyFont="1" applyFill="1"/>
    <xf numFmtId="0" fontId="41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0" fontId="22" fillId="0" borderId="0" xfId="0" applyFont="1" applyFill="1" applyBorder="1" applyAlignment="1" applyProtection="1">
      <alignment horizontal="right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9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17" xfId="1" applyNumberFormat="1" applyFont="1" applyFill="1" applyBorder="1" applyProtection="1"/>
    <xf numFmtId="165" fontId="29" fillId="0" borderId="29" xfId="1" applyNumberFormat="1" applyFont="1" applyFill="1" applyBorder="1" applyProtection="1">
      <protection locked="0"/>
    </xf>
    <xf numFmtId="165" fontId="29" fillId="0" borderId="20" xfId="1" applyNumberFormat="1" applyFont="1" applyFill="1" applyBorder="1" applyProtection="1">
      <protection locked="0"/>
    </xf>
    <xf numFmtId="165" fontId="29" fillId="0" borderId="21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5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9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0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0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32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164" fontId="8" fillId="0" borderId="35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6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37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6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9" fillId="0" borderId="28" xfId="4" applyNumberFormat="1" applyFont="1" applyFill="1" applyBorder="1" applyAlignment="1" applyProtection="1">
      <alignment horizontal="right" vertical="center" wrapText="1" indent="1"/>
    </xf>
    <xf numFmtId="164" fontId="21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4" fontId="19" fillId="0" borderId="25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27" xfId="0" applyFont="1" applyFill="1" applyBorder="1" applyAlignment="1" applyProtection="1">
      <alignment horizontal="right" vertical="center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31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4" xfId="0" applyNumberFormat="1" applyFont="1" applyFill="1" applyBorder="1" applyAlignment="1" applyProtection="1">
      <alignment horizontal="left" vertical="center" wrapText="1" indent="1"/>
    </xf>
    <xf numFmtId="164" fontId="31" fillId="0" borderId="31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28" xfId="0" applyNumberFormat="1" applyFont="1" applyFill="1" applyBorder="1" applyAlignment="1" applyProtection="1">
      <alignment horizontal="right" vertical="center" wrapText="1" indent="1"/>
    </xf>
    <xf numFmtId="164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5" fontId="29" fillId="0" borderId="46" xfId="1" applyNumberFormat="1" applyFont="1" applyFill="1" applyBorder="1" applyProtection="1">
      <protection locked="0"/>
    </xf>
    <xf numFmtId="165" fontId="29" fillId="0" borderId="39" xfId="1" applyNumberFormat="1" applyFont="1" applyFill="1" applyBorder="1" applyProtection="1">
      <protection locked="0"/>
    </xf>
    <xf numFmtId="165" fontId="29" fillId="0" borderId="35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29" xfId="0" quotePrefix="1" applyFont="1" applyFill="1" applyBorder="1" applyAlignment="1" applyProtection="1">
      <alignment horizontal="right" vertical="center" indent="1"/>
    </xf>
    <xf numFmtId="164" fontId="8" fillId="0" borderId="35" xfId="0" applyNumberFormat="1" applyFont="1" applyFill="1" applyBorder="1" applyAlignment="1" applyProtection="1">
      <alignment horizontal="right" vertical="center" wrapText="1" indent="1"/>
    </xf>
    <xf numFmtId="164" fontId="2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8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9" xfId="0" applyNumberFormat="1" applyFont="1" applyFill="1" applyBorder="1" applyAlignment="1" applyProtection="1">
      <alignment horizontal="right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3" xfId="0" applyFont="1" applyBorder="1" applyAlignment="1">
      <alignment wrapText="1"/>
    </xf>
    <xf numFmtId="0" fontId="42" fillId="0" borderId="0" xfId="0" applyFont="1" applyFill="1" applyAlignment="1" applyProtection="1">
      <alignment horizontal="left"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4" applyNumberFormat="1" applyFont="1" applyFill="1" applyBorder="1" applyAlignment="1" applyProtection="1">
      <alignment horizontal="right" vertical="center" wrapText="1" indent="1"/>
    </xf>
    <xf numFmtId="164" fontId="19" fillId="0" borderId="14" xfId="4" applyNumberFormat="1" applyFont="1" applyFill="1" applyBorder="1" applyAlignment="1" applyProtection="1">
      <alignment horizontal="right" vertical="center" wrapText="1" indent="1"/>
    </xf>
    <xf numFmtId="164" fontId="2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5" xfId="4" applyFont="1" applyFill="1" applyBorder="1" applyAlignment="1" applyProtection="1">
      <alignment horizontal="center" vertical="center" wrapTex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4" fontId="28" fillId="0" borderId="28" xfId="4" applyNumberFormat="1" applyFont="1" applyFill="1" applyBorder="1" applyAlignment="1" applyProtection="1">
      <alignment horizontal="right" vertical="center" wrapText="1" indent="1"/>
    </xf>
    <xf numFmtId="0" fontId="8" fillId="0" borderId="32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164" fontId="1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4" applyFont="1" applyFill="1" applyBorder="1" applyAlignment="1">
      <alignment horizontal="center" vertical="center"/>
    </xf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164" fontId="21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31" fillId="0" borderId="6" xfId="4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164" fontId="19" fillId="0" borderId="30" xfId="4" applyNumberFormat="1" applyFont="1" applyFill="1" applyBorder="1" applyAlignment="1" applyProtection="1">
      <alignment horizontal="right" vertical="center" wrapText="1" indent="1"/>
    </xf>
    <xf numFmtId="0" fontId="21" fillId="0" borderId="23" xfId="4" applyFont="1" applyFill="1" applyBorder="1" applyAlignment="1" applyProtection="1">
      <alignment horizontal="left" vertical="center" wrapText="1" indent="7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7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164" fontId="19" fillId="0" borderId="51" xfId="4" applyNumberFormat="1" applyFont="1" applyFill="1" applyBorder="1" applyAlignment="1" applyProtection="1">
      <alignment horizontal="right" vertical="center" wrapText="1" indent="1"/>
    </xf>
    <xf numFmtId="164" fontId="21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7" xfId="4" applyNumberFormat="1" applyFont="1" applyFill="1" applyBorder="1" applyAlignment="1" applyProtection="1">
      <alignment horizontal="right" vertical="center" wrapText="1" indent="1"/>
    </xf>
    <xf numFmtId="164" fontId="27" fillId="0" borderId="28" xfId="0" applyNumberFormat="1" applyFont="1" applyBorder="1" applyAlignment="1" applyProtection="1">
      <alignment horizontal="right" vertical="center" wrapText="1" indent="1"/>
    </xf>
    <xf numFmtId="164" fontId="27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8" xfId="0" quotePrefix="1" applyNumberFormat="1" applyFont="1" applyBorder="1" applyAlignment="1" applyProtection="1">
      <alignment horizontal="right" vertical="center" wrapText="1" indent="1"/>
    </xf>
    <xf numFmtId="164" fontId="2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4" applyNumberFormat="1" applyFont="1" applyFill="1" applyBorder="1" applyAlignment="1" applyProtection="1">
      <alignment horizontal="right" vertical="center" wrapText="1" indent="1"/>
    </xf>
    <xf numFmtId="164" fontId="27" fillId="0" borderId="14" xfId="0" applyNumberFormat="1" applyFont="1" applyBorder="1" applyAlignment="1" applyProtection="1">
      <alignment horizontal="right" vertical="center" wrapText="1" indent="1"/>
    </xf>
    <xf numFmtId="164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14" xfId="0" quotePrefix="1" applyNumberFormat="1" applyFont="1" applyBorder="1" applyAlignment="1" applyProtection="1">
      <alignment horizontal="right" vertical="center" wrapText="1" indent="1"/>
    </xf>
    <xf numFmtId="0" fontId="26" fillId="0" borderId="6" xfId="0" applyFont="1" applyBorder="1" applyAlignment="1" applyProtection="1">
      <alignment horizontal="left" indent="1"/>
    </xf>
    <xf numFmtId="0" fontId="28" fillId="0" borderId="14" xfId="4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 applyProtection="1">
      <alignment horizontal="center" vertical="center"/>
    </xf>
    <xf numFmtId="164" fontId="28" fillId="0" borderId="30" xfId="0" applyNumberFormat="1" applyFont="1" applyFill="1" applyBorder="1" applyAlignment="1" applyProtection="1">
      <alignment horizontal="center" vertical="center" wrapText="1"/>
    </xf>
    <xf numFmtId="165" fontId="43" fillId="0" borderId="3" xfId="1" applyNumberFormat="1" applyFont="1" applyFill="1" applyBorder="1" applyProtection="1">
      <protection locked="0"/>
    </xf>
    <xf numFmtId="165" fontId="43" fillId="0" borderId="22" xfId="1" applyNumberFormat="1" applyFont="1" applyFill="1" applyBorder="1"/>
    <xf numFmtId="165" fontId="43" fillId="0" borderId="2" xfId="1" applyNumberFormat="1" applyFont="1" applyFill="1" applyBorder="1" applyProtection="1">
      <protection locked="0"/>
    </xf>
    <xf numFmtId="165" fontId="43" fillId="0" borderId="20" xfId="1" applyNumberFormat="1" applyFont="1" applyFill="1" applyBorder="1"/>
    <xf numFmtId="165" fontId="43" fillId="0" borderId="6" xfId="1" applyNumberFormat="1" applyFont="1" applyFill="1" applyBorder="1" applyProtection="1">
      <protection locked="0"/>
    </xf>
    <xf numFmtId="165" fontId="44" fillId="0" borderId="14" xfId="4" applyNumberFormat="1" applyFont="1" applyFill="1" applyBorder="1"/>
    <xf numFmtId="165" fontId="44" fillId="0" borderId="17" xfId="4" applyNumberFormat="1" applyFont="1" applyFill="1" applyBorder="1"/>
    <xf numFmtId="0" fontId="45" fillId="0" borderId="0" xfId="0" applyFont="1" applyAlignment="1" applyProtection="1">
      <alignment horizontal="right" vertical="top"/>
      <protection locked="0"/>
    </xf>
    <xf numFmtId="0" fontId="45" fillId="0" borderId="0" xfId="0" applyFont="1" applyAlignment="1" applyProtection="1">
      <alignment horizontal="right" vertical="top"/>
    </xf>
    <xf numFmtId="0" fontId="27" fillId="0" borderId="0" xfId="0" applyFont="1" applyBorder="1" applyAlignment="1" applyProtection="1">
      <alignment wrapText="1"/>
    </xf>
    <xf numFmtId="0" fontId="19" fillId="0" borderId="53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 wrapText="1"/>
    </xf>
    <xf numFmtId="164" fontId="28" fillId="0" borderId="0" xfId="4" applyNumberFormat="1" applyFont="1" applyFill="1" applyBorder="1" applyAlignment="1" applyProtection="1">
      <alignment horizontal="right" vertical="center" wrapText="1" indent="1"/>
    </xf>
    <xf numFmtId="0" fontId="27" fillId="0" borderId="54" xfId="0" applyFont="1" applyBorder="1" applyAlignment="1" applyProtection="1">
      <alignment horizontal="center" wrapText="1"/>
    </xf>
    <xf numFmtId="0" fontId="27" fillId="0" borderId="48" xfId="0" applyFont="1" applyBorder="1" applyAlignment="1" applyProtection="1">
      <alignment wrapText="1"/>
    </xf>
    <xf numFmtId="164" fontId="28" fillId="0" borderId="48" xfId="4" applyNumberFormat="1" applyFont="1" applyFill="1" applyBorder="1" applyAlignment="1" applyProtection="1">
      <alignment horizontal="righ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</xf>
    <xf numFmtId="164" fontId="8" fillId="0" borderId="17" xfId="0" applyNumberFormat="1" applyFont="1" applyFill="1" applyBorder="1" applyAlignment="1" applyProtection="1">
      <alignment horizontal="center" wrapText="1"/>
    </xf>
    <xf numFmtId="164" fontId="19" fillId="0" borderId="30" xfId="0" applyNumberFormat="1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164" fontId="8" fillId="0" borderId="36" xfId="0" applyNumberFormat="1" applyFont="1" applyFill="1" applyBorder="1" applyAlignment="1" applyProtection="1">
      <alignment horizontal="centerContinuous" vertical="center" wrapText="1"/>
    </xf>
    <xf numFmtId="164" fontId="8" fillId="0" borderId="36" xfId="0" applyNumberFormat="1" applyFont="1" applyFill="1" applyBorder="1" applyAlignment="1" applyProtection="1">
      <alignment horizontal="center" vertical="center" wrapText="1"/>
    </xf>
    <xf numFmtId="164" fontId="8" fillId="0" borderId="38" xfId="0" applyNumberFormat="1" applyFont="1" applyFill="1" applyBorder="1" applyAlignment="1" applyProtection="1">
      <alignment horizontal="centerContinuous" vertical="center" wrapText="1"/>
    </xf>
    <xf numFmtId="164" fontId="28" fillId="0" borderId="38" xfId="0" applyNumberFormat="1" applyFont="1" applyFill="1" applyBorder="1" applyAlignment="1" applyProtection="1">
      <alignment horizontal="center" vertical="center" wrapText="1"/>
    </xf>
    <xf numFmtId="164" fontId="46" fillId="0" borderId="0" xfId="0" applyNumberFormat="1" applyFont="1" applyFill="1" applyBorder="1" applyAlignment="1" applyProtection="1">
      <alignment horizontal="center" vertical="center" wrapText="1"/>
    </xf>
    <xf numFmtId="164" fontId="21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6" xfId="0" applyNumberFormat="1" applyFont="1" applyFill="1" applyBorder="1" applyAlignment="1" applyProtection="1">
      <alignment horizontal="right" vertical="center" wrapText="1" indent="1"/>
    </xf>
    <xf numFmtId="164" fontId="29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</xf>
    <xf numFmtId="164" fontId="31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56" xfId="0" applyNumberFormat="1" applyFont="1" applyFill="1" applyBorder="1" applyAlignment="1" applyProtection="1">
      <alignment horizontal="center" vertical="center" wrapText="1"/>
    </xf>
    <xf numFmtId="164" fontId="19" fillId="0" borderId="67" xfId="0" applyNumberFormat="1" applyFont="1" applyFill="1" applyBorder="1" applyAlignment="1" applyProtection="1">
      <alignment horizontal="center" vertical="center" wrapText="1"/>
    </xf>
    <xf numFmtId="164" fontId="21" fillId="0" borderId="41" xfId="0" applyNumberFormat="1" applyFont="1" applyFill="1" applyBorder="1" applyAlignment="1" applyProtection="1">
      <alignment vertical="center" wrapText="1"/>
      <protection locked="0"/>
    </xf>
    <xf numFmtId="164" fontId="21" fillId="0" borderId="68" xfId="0" applyNumberFormat="1" applyFont="1" applyFill="1" applyBorder="1" applyAlignment="1" applyProtection="1">
      <alignment vertical="center" wrapTex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8" fillId="0" borderId="69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70" xfId="0" applyFont="1" applyFill="1" applyBorder="1" applyAlignment="1" applyProtection="1">
      <alignment horizontal="center" vertical="center" wrapText="1"/>
    </xf>
    <xf numFmtId="0" fontId="19" fillId="0" borderId="56" xfId="0" applyFont="1" applyFill="1" applyBorder="1" applyAlignment="1" applyProtection="1">
      <alignment horizontal="center" vertical="center" wrapText="1"/>
    </xf>
    <xf numFmtId="0" fontId="19" fillId="0" borderId="56" xfId="4" applyFont="1" applyFill="1" applyBorder="1" applyAlignment="1" applyProtection="1">
      <alignment vertical="center" wrapText="1"/>
    </xf>
    <xf numFmtId="0" fontId="4" fillId="0" borderId="38" xfId="0" applyFont="1" applyFill="1" applyBorder="1" applyAlignment="1" applyProtection="1">
      <alignment vertical="center" wrapText="1"/>
    </xf>
    <xf numFmtId="164" fontId="2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right" vertical="center" wrapText="1" indent="1"/>
    </xf>
    <xf numFmtId="164" fontId="19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4" xfId="0" applyNumberFormat="1" applyFont="1" applyFill="1" applyBorder="1" applyAlignment="1" applyProtection="1">
      <alignment horizontal="right" vertical="center" wrapText="1" indent="1"/>
    </xf>
    <xf numFmtId="0" fontId="8" fillId="0" borderId="56" xfId="4" applyFont="1" applyFill="1" applyBorder="1" applyAlignment="1" applyProtection="1">
      <alignment horizontal="center" vertical="center" wrapText="1"/>
    </xf>
    <xf numFmtId="0" fontId="19" fillId="0" borderId="70" xfId="4" applyFont="1" applyFill="1" applyBorder="1" applyAlignment="1" applyProtection="1">
      <alignment horizontal="center" vertical="center" wrapText="1"/>
    </xf>
    <xf numFmtId="0" fontId="19" fillId="0" borderId="56" xfId="4" applyFont="1" applyFill="1" applyBorder="1" applyAlignment="1" applyProtection="1">
      <alignment horizontal="center" vertical="center" wrapText="1"/>
    </xf>
    <xf numFmtId="164" fontId="19" fillId="0" borderId="56" xfId="4" applyNumberFormat="1" applyFont="1" applyFill="1" applyBorder="1" applyAlignment="1" applyProtection="1">
      <alignment horizontal="right" vertical="center" wrapText="1" indent="1"/>
    </xf>
    <xf numFmtId="164" fontId="21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6" xfId="4" applyNumberFormat="1" applyFont="1" applyFill="1" applyBorder="1" applyAlignment="1" applyProtection="1">
      <alignment horizontal="right" vertical="center" wrapText="1" indent="1"/>
    </xf>
    <xf numFmtId="164" fontId="29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70" xfId="4" applyNumberFormat="1" applyFont="1" applyFill="1" applyBorder="1" applyAlignment="1" applyProtection="1">
      <alignment horizontal="right" vertical="center" wrapText="1" indent="1"/>
    </xf>
    <xf numFmtId="164" fontId="21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7" xfId="4" applyNumberFormat="1" applyFont="1" applyFill="1" applyBorder="1" applyAlignment="1" applyProtection="1">
      <alignment horizontal="right" vertical="center" wrapText="1" indent="1"/>
    </xf>
    <xf numFmtId="164" fontId="21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6" xfId="0" applyNumberFormat="1" applyFont="1" applyBorder="1" applyAlignment="1" applyProtection="1">
      <alignment horizontal="right" vertical="center" wrapText="1" indent="1"/>
    </xf>
    <xf numFmtId="164" fontId="27" fillId="0" borderId="56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56" xfId="0" quotePrefix="1" applyNumberFormat="1" applyFont="1" applyBorder="1" applyAlignment="1" applyProtection="1">
      <alignment horizontal="right" vertical="center" wrapText="1" indent="1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164" fontId="21" fillId="0" borderId="40" xfId="4" applyNumberFormat="1" applyFont="1" applyFill="1" applyBorder="1" applyAlignment="1" applyProtection="1">
      <alignment horizontal="right" vertical="center" wrapText="1" indent="1"/>
    </xf>
    <xf numFmtId="164" fontId="21" fillId="0" borderId="3" xfId="4" applyNumberFormat="1" applyFont="1" applyFill="1" applyBorder="1" applyAlignment="1" applyProtection="1">
      <alignment horizontal="right" vertical="center" wrapText="1" indent="1"/>
    </xf>
    <xf numFmtId="0" fontId="42" fillId="0" borderId="49" xfId="0" applyFont="1" applyFill="1" applyBorder="1" applyAlignment="1" applyProtection="1">
      <alignment horizontal="right" vertical="center" wrapText="1" indent="1"/>
    </xf>
    <xf numFmtId="3" fontId="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71" xfId="0" applyFont="1" applyFill="1" applyBorder="1" applyAlignment="1" applyProtection="1">
      <alignment horizontal="right" vertical="center" wrapText="1" indent="1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1" xfId="0" applyFill="1" applyBorder="1" applyAlignment="1" applyProtection="1">
      <alignment horizontal="right" vertical="center" wrapText="1" indent="1"/>
    </xf>
    <xf numFmtId="167" fontId="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7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8" xfId="0" applyFill="1" applyBorder="1" applyAlignment="1" applyProtection="1">
      <alignment horizontal="right" vertical="center" wrapText="1" indent="1"/>
    </xf>
    <xf numFmtId="164" fontId="28" fillId="0" borderId="56" xfId="0" applyNumberFormat="1" applyFont="1" applyFill="1" applyBorder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30" fillId="0" borderId="57" xfId="0" applyNumberFormat="1" applyFont="1" applyFill="1" applyBorder="1" applyAlignment="1" applyProtection="1">
      <alignment horizontal="center" vertical="center" wrapText="1"/>
    </xf>
    <xf numFmtId="164" fontId="30" fillId="0" borderId="58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6" fillId="0" borderId="48" xfId="0" applyNumberFormat="1" applyFont="1" applyFill="1" applyBorder="1" applyAlignment="1" applyProtection="1">
      <alignment horizontal="center" vertical="center" wrapText="1"/>
    </xf>
    <xf numFmtId="164" fontId="30" fillId="0" borderId="59" xfId="0" applyNumberFormat="1" applyFont="1" applyFill="1" applyBorder="1" applyAlignment="1" applyProtection="1">
      <alignment horizontal="center" vertical="center" wrapText="1"/>
    </xf>
    <xf numFmtId="164" fontId="30" fillId="0" borderId="6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9" xfId="4" applyFont="1" applyFill="1" applyBorder="1" applyAlignment="1">
      <alignment horizontal="center" vertical="center" wrapText="1"/>
    </xf>
    <xf numFmtId="0" fontId="31" fillId="0" borderId="21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48" xfId="4" applyFont="1" applyFill="1" applyBorder="1" applyAlignment="1">
      <alignment horizontal="justify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31" fillId="0" borderId="0" xfId="0" applyFont="1" applyFill="1" applyAlignment="1" applyProtection="1">
      <alignment horizontal="left" wrapText="1"/>
    </xf>
    <xf numFmtId="0" fontId="0" fillId="0" borderId="0" xfId="0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0" fillId="0" borderId="37" xfId="0" applyFont="1" applyFill="1" applyBorder="1" applyAlignment="1" applyProtection="1">
      <alignment horizontal="left" indent="1"/>
    </xf>
    <xf numFmtId="0" fontId="30" fillId="0" borderId="38" xfId="0" applyFont="1" applyFill="1" applyBorder="1" applyAlignment="1" applyProtection="1">
      <alignment horizontal="left" indent="1"/>
    </xf>
    <xf numFmtId="0" fontId="30" fillId="0" borderId="36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29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21" xfId="0" applyFont="1" applyFill="1" applyBorder="1" applyAlignment="1" applyProtection="1">
      <alignment horizontal="right" indent="1"/>
      <protection locked="0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8" fillId="0" borderId="14" xfId="0" applyFont="1" applyFill="1" applyBorder="1" applyAlignment="1" applyProtection="1">
      <alignment horizontal="right" indent="1"/>
    </xf>
    <xf numFmtId="0" fontId="28" fillId="0" borderId="17" xfId="0" applyFont="1" applyFill="1" applyBorder="1" applyAlignment="1" applyProtection="1">
      <alignment horizontal="right" indent="1"/>
    </xf>
    <xf numFmtId="0" fontId="30" fillId="0" borderId="16" xfId="0" applyFont="1" applyFill="1" applyBorder="1" applyAlignment="1" applyProtection="1">
      <alignment horizontal="center"/>
    </xf>
    <xf numFmtId="0" fontId="30" fillId="0" borderId="25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center"/>
    </xf>
    <xf numFmtId="0" fontId="30" fillId="0" borderId="48" xfId="0" applyFont="1" applyFill="1" applyBorder="1" applyAlignment="1" applyProtection="1">
      <alignment horizontal="center"/>
    </xf>
    <xf numFmtId="0" fontId="30" fillId="0" borderId="61" xfId="0" applyFont="1" applyFill="1" applyBorder="1" applyAlignment="1" applyProtection="1">
      <alignment horizontal="center"/>
    </xf>
    <xf numFmtId="0" fontId="29" fillId="0" borderId="50" xfId="0" applyFont="1" applyFill="1" applyBorder="1" applyAlignment="1" applyProtection="1">
      <alignment horizontal="left" indent="1"/>
      <protection locked="0"/>
    </xf>
    <xf numFmtId="0" fontId="29" fillId="0" borderId="62" xfId="0" applyFont="1" applyFill="1" applyBorder="1" applyAlignment="1" applyProtection="1">
      <alignment horizontal="left" indent="1"/>
      <protection locked="0"/>
    </xf>
    <xf numFmtId="0" fontId="29" fillId="0" borderId="63" xfId="0" applyFont="1" applyFill="1" applyBorder="1" applyAlignment="1" applyProtection="1">
      <alignment horizontal="left" indent="1"/>
      <protection locked="0"/>
    </xf>
    <xf numFmtId="0" fontId="29" fillId="0" borderId="33" xfId="0" applyFont="1" applyFill="1" applyBorder="1" applyAlignment="1" applyProtection="1">
      <alignment horizontal="left" indent="1"/>
      <protection locked="0"/>
    </xf>
    <xf numFmtId="0" fontId="29" fillId="0" borderId="34" xfId="0" applyFont="1" applyFill="1" applyBorder="1" applyAlignment="1" applyProtection="1">
      <alignment horizontal="left" indent="1"/>
      <protection locked="0"/>
    </xf>
    <xf numFmtId="0" fontId="29" fillId="0" borderId="64" xfId="0" applyFont="1" applyFill="1" applyBorder="1" applyAlignment="1" applyProtection="1">
      <alignment horizontal="left" indent="1"/>
      <protection locked="0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zabaly\KVIRE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02/AppData/Local/Temp/Rar$DI00.084/&#211;voda%20indokl&#225;s%202017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2017.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F2" t="str">
            <v>Forintban!</v>
          </cell>
        </row>
        <row r="3">
          <cell r="D3" t="str">
            <v>Felhasználás   2016. XII. 31-ig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4">
          <cell r="C4" t="str">
            <v>Forintban!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9.3. sz. mell"/>
    </sheetNames>
    <sheetDataSet>
      <sheetData sheetId="0" refreshError="1"/>
      <sheetData sheetId="1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Normal="100" workbookViewId="0">
      <selection activeCell="A5" sqref="A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8.75" x14ac:dyDescent="0.3">
      <c r="A2" s="70" t="s">
        <v>101</v>
      </c>
    </row>
    <row r="4" spans="1:2" x14ac:dyDescent="0.2">
      <c r="A4" s="75"/>
      <c r="B4" s="75"/>
    </row>
    <row r="5" spans="1:2" s="86" customFormat="1" ht="15.75" x14ac:dyDescent="0.25">
      <c r="A5" s="53" t="s">
        <v>450</v>
      </c>
      <c r="B5" s="85"/>
    </row>
    <row r="6" spans="1:2" x14ac:dyDescent="0.2">
      <c r="A6" s="75"/>
      <c r="B6" s="75"/>
    </row>
    <row r="7" spans="1:2" x14ac:dyDescent="0.2">
      <c r="A7" s="75" t="s">
        <v>428</v>
      </c>
      <c r="B7" s="75" t="s">
        <v>392</v>
      </c>
    </row>
    <row r="8" spans="1:2" x14ac:dyDescent="0.2">
      <c r="A8" s="75" t="s">
        <v>429</v>
      </c>
      <c r="B8" s="75" t="s">
        <v>393</v>
      </c>
    </row>
    <row r="9" spans="1:2" x14ac:dyDescent="0.2">
      <c r="A9" s="75" t="s">
        <v>430</v>
      </c>
      <c r="B9" s="75" t="s">
        <v>394</v>
      </c>
    </row>
    <row r="10" spans="1:2" x14ac:dyDescent="0.2">
      <c r="A10" s="75"/>
      <c r="B10" s="75"/>
    </row>
    <row r="11" spans="1:2" x14ac:dyDescent="0.2">
      <c r="A11" s="75"/>
      <c r="B11" s="75"/>
    </row>
    <row r="12" spans="1:2" s="86" customFormat="1" ht="15.75" x14ac:dyDescent="0.25">
      <c r="A12" s="53" t="str">
        <f>+CONCATENATE(LEFT(A5,4),". évi előirányzat KIADÁSOK")</f>
        <v>2017. évi előirányzat KIADÁSOK</v>
      </c>
      <c r="B12" s="85"/>
    </row>
    <row r="13" spans="1:2" x14ac:dyDescent="0.2">
      <c r="A13" s="75"/>
      <c r="B13" s="75"/>
    </row>
    <row r="14" spans="1:2" x14ac:dyDescent="0.2">
      <c r="A14" s="75" t="s">
        <v>431</v>
      </c>
      <c r="B14" s="75" t="s">
        <v>395</v>
      </c>
    </row>
    <row r="15" spans="1:2" x14ac:dyDescent="0.2">
      <c r="A15" s="75" t="s">
        <v>432</v>
      </c>
      <c r="B15" s="75" t="s">
        <v>396</v>
      </c>
    </row>
    <row r="16" spans="1:2" x14ac:dyDescent="0.2">
      <c r="A16" s="75" t="s">
        <v>433</v>
      </c>
      <c r="B16" s="75" t="s">
        <v>397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20" workbookViewId="0">
      <selection activeCell="C8" sqref="C8"/>
    </sheetView>
  </sheetViews>
  <sheetFormatPr defaultRowHeight="15" x14ac:dyDescent="0.25"/>
  <cols>
    <col min="1" max="1" width="5.6640625" style="87" customWidth="1"/>
    <col min="2" max="2" width="66.83203125" style="87" customWidth="1"/>
    <col min="3" max="3" width="27" style="87" customWidth="1"/>
    <col min="4" max="16384" width="9.33203125" style="87"/>
  </cols>
  <sheetData>
    <row r="1" spans="1:4" ht="33" customHeight="1" x14ac:dyDescent="0.25">
      <c r="A1" s="484" t="str">
        <f>+CONCATENATE("Murakeresztúr Község Önkormányzat ",CONCATENATE(LEFT(ÖSSZEFÜGGÉSEK!A5,4),". évi adósságot keletkeztető fejlesztési céljai"))</f>
        <v>Murakeresztúr Község Önkormányzat 2017. évi adósságot keletkeztető fejlesztési céljai</v>
      </c>
      <c r="B1" s="484"/>
      <c r="C1" s="484"/>
    </row>
    <row r="2" spans="1:4" ht="15.95" customHeight="1" thickBot="1" x14ac:dyDescent="0.3">
      <c r="A2" s="88"/>
      <c r="B2" s="88"/>
      <c r="C2" s="97" t="str">
        <f>'4.sz.mell.'!C2</f>
        <v>Forintban!</v>
      </c>
      <c r="D2" s="94"/>
    </row>
    <row r="3" spans="1:4" ht="26.25" customHeight="1" thickBot="1" x14ac:dyDescent="0.3">
      <c r="A3" s="101" t="s">
        <v>5</v>
      </c>
      <c r="B3" s="102" t="s">
        <v>141</v>
      </c>
      <c r="C3" s="103" t="s">
        <v>147</v>
      </c>
    </row>
    <row r="4" spans="1:4" ht="15.75" thickBot="1" x14ac:dyDescent="0.3">
      <c r="A4" s="104"/>
      <c r="B4" s="357" t="s">
        <v>398</v>
      </c>
      <c r="C4" s="358" t="s">
        <v>399</v>
      </c>
    </row>
    <row r="5" spans="1:4" x14ac:dyDescent="0.25">
      <c r="A5" s="105" t="s">
        <v>7</v>
      </c>
      <c r="B5" s="112"/>
      <c r="C5" s="109"/>
    </row>
    <row r="6" spans="1:4" x14ac:dyDescent="0.25">
      <c r="A6" s="106" t="s">
        <v>8</v>
      </c>
      <c r="B6" s="113"/>
      <c r="C6" s="110"/>
    </row>
    <row r="7" spans="1:4" ht="15.75" thickBot="1" x14ac:dyDescent="0.3">
      <c r="A7" s="107" t="s">
        <v>9</v>
      </c>
      <c r="B7" s="114"/>
      <c r="C7" s="111"/>
    </row>
    <row r="8" spans="1:4" s="326" customFormat="1" ht="17.25" customHeight="1" thickBot="1" x14ac:dyDescent="0.25">
      <c r="A8" s="327" t="s">
        <v>10</v>
      </c>
      <c r="B8" s="74" t="s">
        <v>142</v>
      </c>
      <c r="C8" s="108">
        <f>SUM(C5:C7)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7/2017. (VI.29.)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0"/>
  <sheetViews>
    <sheetView view="pageLayout" zoomScaleNormal="100" workbookViewId="0">
      <selection activeCell="G6" sqref="G6"/>
    </sheetView>
  </sheetViews>
  <sheetFormatPr defaultRowHeight="12.75" x14ac:dyDescent="0.2"/>
  <cols>
    <col min="1" max="1" width="45" style="30" customWidth="1"/>
    <col min="2" max="2" width="14.1640625" style="29" customWidth="1"/>
    <col min="3" max="4" width="12.5" style="29" customWidth="1"/>
    <col min="5" max="6" width="16.6640625" style="29" customWidth="1"/>
    <col min="7" max="7" width="18.83203125" style="40" customWidth="1"/>
    <col min="8" max="9" width="12.83203125" style="29" customWidth="1"/>
    <col min="10" max="10" width="13.83203125" style="29" customWidth="1"/>
    <col min="11" max="16384" width="9.33203125" style="29"/>
  </cols>
  <sheetData>
    <row r="1" spans="1:7" ht="25.5" customHeight="1" x14ac:dyDescent="0.2">
      <c r="A1" s="496" t="s">
        <v>0</v>
      </c>
      <c r="B1" s="496"/>
      <c r="C1" s="496"/>
      <c r="D1" s="496"/>
      <c r="E1" s="496"/>
      <c r="F1" s="496"/>
      <c r="G1" s="496"/>
    </row>
    <row r="2" spans="1:7" ht="22.5" customHeight="1" thickBot="1" x14ac:dyDescent="0.3">
      <c r="A2" s="115"/>
      <c r="B2" s="40"/>
      <c r="C2" s="40"/>
      <c r="D2" s="40"/>
      <c r="E2" s="40"/>
      <c r="F2" s="40"/>
      <c r="G2" s="36" t="str">
        <f>'5.sz.mell.'!C2</f>
        <v>Forintban!</v>
      </c>
    </row>
    <row r="3" spans="1:7" s="31" customFormat="1" ht="54.75" customHeight="1" thickBot="1" x14ac:dyDescent="0.25">
      <c r="A3" s="116" t="s">
        <v>50</v>
      </c>
      <c r="B3" s="117" t="s">
        <v>51</v>
      </c>
      <c r="C3" s="117" t="s">
        <v>52</v>
      </c>
      <c r="D3" s="117" t="str">
        <f>+CONCATENATE("Felhasználás   ",LEFT(ÖSSZEFÜGGÉSEK!A5,4)-1,". XII. 31-ig")</f>
        <v>Felhasználás   2016. XII. 31-ig</v>
      </c>
      <c r="E3" s="117" t="s">
        <v>477</v>
      </c>
      <c r="F3" s="404" t="s">
        <v>481</v>
      </c>
      <c r="G3" s="37" t="str">
        <f>+CONCATENATE(LEFT(ÖSSZEFÜGGÉSEK!A5,4),". utáni szükséglet")</f>
        <v>2017. utáni szükséglet</v>
      </c>
    </row>
    <row r="4" spans="1:7" s="40" customFormat="1" ht="12" customHeight="1" thickBot="1" x14ac:dyDescent="0.25">
      <c r="A4" s="38" t="s">
        <v>398</v>
      </c>
      <c r="B4" s="39" t="s">
        <v>399</v>
      </c>
      <c r="C4" s="39" t="s">
        <v>400</v>
      </c>
      <c r="D4" s="39" t="s">
        <v>402</v>
      </c>
      <c r="E4" s="39" t="s">
        <v>401</v>
      </c>
      <c r="F4" s="405"/>
      <c r="G4" s="359" t="s">
        <v>446</v>
      </c>
    </row>
    <row r="5" spans="1:7" ht="30.75" customHeight="1" x14ac:dyDescent="0.2">
      <c r="A5" s="328" t="s">
        <v>456</v>
      </c>
      <c r="B5" s="21">
        <v>3299977</v>
      </c>
      <c r="C5" s="330" t="s">
        <v>458</v>
      </c>
      <c r="D5" s="21"/>
      <c r="E5" s="21">
        <v>3299977</v>
      </c>
      <c r="F5" s="406">
        <v>3299977</v>
      </c>
      <c r="G5" s="41">
        <f t="shared" ref="G5:G19" si="0">B5-D5-E5</f>
        <v>0</v>
      </c>
    </row>
    <row r="6" spans="1:7" ht="15.95" customHeight="1" x14ac:dyDescent="0.2">
      <c r="A6" s="328" t="s">
        <v>457</v>
      </c>
      <c r="B6" s="21">
        <v>964020</v>
      </c>
      <c r="C6" s="330" t="s">
        <v>458</v>
      </c>
      <c r="D6" s="21"/>
      <c r="E6" s="21">
        <v>160020</v>
      </c>
      <c r="F6" s="406">
        <v>964020</v>
      </c>
      <c r="G6" s="41"/>
    </row>
    <row r="7" spans="1:7" ht="15.95" customHeight="1" x14ac:dyDescent="0.2">
      <c r="A7" s="328" t="s">
        <v>459</v>
      </c>
      <c r="B7" s="21">
        <v>100000</v>
      </c>
      <c r="C7" s="330" t="s">
        <v>458</v>
      </c>
      <c r="D7" s="21"/>
      <c r="E7" s="21">
        <v>100000</v>
      </c>
      <c r="F7" s="406">
        <v>100000</v>
      </c>
      <c r="G7" s="41">
        <f t="shared" si="0"/>
        <v>0</v>
      </c>
    </row>
    <row r="8" spans="1:7" ht="15.95" customHeight="1" x14ac:dyDescent="0.2">
      <c r="A8" s="329" t="s">
        <v>480</v>
      </c>
      <c r="B8" s="21">
        <v>440000</v>
      </c>
      <c r="C8" s="330" t="s">
        <v>482</v>
      </c>
      <c r="D8" s="21"/>
      <c r="E8" s="21"/>
      <c r="F8" s="406">
        <v>440000</v>
      </c>
      <c r="G8" s="41"/>
    </row>
    <row r="9" spans="1:7" ht="15.95" customHeight="1" x14ac:dyDescent="0.2">
      <c r="A9" s="408" t="s">
        <v>483</v>
      </c>
      <c r="B9" s="21">
        <v>191500</v>
      </c>
      <c r="C9" s="330" t="s">
        <v>458</v>
      </c>
      <c r="D9" s="21"/>
      <c r="E9" s="21"/>
      <c r="F9" s="406">
        <v>191500</v>
      </c>
      <c r="G9" s="41"/>
    </row>
    <row r="10" spans="1:7" ht="15.95" customHeight="1" x14ac:dyDescent="0.2">
      <c r="A10" s="329"/>
      <c r="B10" s="21"/>
      <c r="C10" s="330"/>
      <c r="D10" s="21"/>
      <c r="E10" s="21"/>
      <c r="F10" s="406"/>
      <c r="G10" s="41">
        <f t="shared" si="0"/>
        <v>0</v>
      </c>
    </row>
    <row r="11" spans="1:7" ht="15.95" customHeight="1" x14ac:dyDescent="0.2">
      <c r="A11" s="328"/>
      <c r="B11" s="21"/>
      <c r="C11" s="330"/>
      <c r="D11" s="21"/>
      <c r="E11" s="21"/>
      <c r="F11" s="406"/>
      <c r="G11" s="41">
        <f t="shared" si="0"/>
        <v>0</v>
      </c>
    </row>
    <row r="12" spans="1:7" ht="15.95" customHeight="1" x14ac:dyDescent="0.2">
      <c r="A12" s="328"/>
      <c r="B12" s="21"/>
      <c r="C12" s="330"/>
      <c r="D12" s="21"/>
      <c r="E12" s="21"/>
      <c r="F12" s="406"/>
      <c r="G12" s="41">
        <f t="shared" si="0"/>
        <v>0</v>
      </c>
    </row>
    <row r="13" spans="1:7" ht="15.95" customHeight="1" x14ac:dyDescent="0.2">
      <c r="A13" s="328"/>
      <c r="B13" s="21"/>
      <c r="C13" s="330"/>
      <c r="D13" s="21"/>
      <c r="E13" s="21"/>
      <c r="F13" s="406"/>
      <c r="G13" s="41">
        <f t="shared" si="0"/>
        <v>0</v>
      </c>
    </row>
    <row r="14" spans="1:7" ht="15.95" customHeight="1" x14ac:dyDescent="0.2">
      <c r="A14" s="328"/>
      <c r="B14" s="21"/>
      <c r="C14" s="330"/>
      <c r="D14" s="21"/>
      <c r="E14" s="21"/>
      <c r="F14" s="406"/>
      <c r="G14" s="41">
        <f t="shared" si="0"/>
        <v>0</v>
      </c>
    </row>
    <row r="15" spans="1:7" ht="15.95" customHeight="1" x14ac:dyDescent="0.2">
      <c r="A15" s="328"/>
      <c r="B15" s="21"/>
      <c r="C15" s="330"/>
      <c r="D15" s="21"/>
      <c r="E15" s="21"/>
      <c r="F15" s="406"/>
      <c r="G15" s="41">
        <f t="shared" si="0"/>
        <v>0</v>
      </c>
    </row>
    <row r="16" spans="1:7" ht="15.95" customHeight="1" x14ac:dyDescent="0.2">
      <c r="A16" s="328"/>
      <c r="B16" s="21"/>
      <c r="C16" s="330"/>
      <c r="D16" s="21"/>
      <c r="E16" s="21"/>
      <c r="F16" s="406"/>
      <c r="G16" s="41">
        <f t="shared" si="0"/>
        <v>0</v>
      </c>
    </row>
    <row r="17" spans="1:7" ht="15.95" customHeight="1" x14ac:dyDescent="0.2">
      <c r="A17" s="328"/>
      <c r="B17" s="21"/>
      <c r="C17" s="330"/>
      <c r="D17" s="21"/>
      <c r="E17" s="21"/>
      <c r="F17" s="406"/>
      <c r="G17" s="41">
        <f t="shared" si="0"/>
        <v>0</v>
      </c>
    </row>
    <row r="18" spans="1:7" ht="15.95" customHeight="1" x14ac:dyDescent="0.2">
      <c r="A18" s="328"/>
      <c r="B18" s="21"/>
      <c r="C18" s="330"/>
      <c r="D18" s="21"/>
      <c r="E18" s="21"/>
      <c r="F18" s="406"/>
      <c r="G18" s="41">
        <f t="shared" si="0"/>
        <v>0</v>
      </c>
    </row>
    <row r="19" spans="1:7" ht="15.95" customHeight="1" thickBot="1" x14ac:dyDescent="0.25">
      <c r="A19" s="42"/>
      <c r="B19" s="22"/>
      <c r="C19" s="331"/>
      <c r="D19" s="22"/>
      <c r="E19" s="22"/>
      <c r="F19" s="407"/>
      <c r="G19" s="43">
        <f t="shared" si="0"/>
        <v>0</v>
      </c>
    </row>
    <row r="20" spans="1:7" s="46" customFormat="1" ht="18" customHeight="1" thickBot="1" x14ac:dyDescent="0.25">
      <c r="A20" s="118" t="s">
        <v>49</v>
      </c>
      <c r="B20" s="44">
        <f>SUM(B5:B19)</f>
        <v>4995497</v>
      </c>
      <c r="C20" s="65"/>
      <c r="D20" s="44">
        <f>SUM(D5:D19)</f>
        <v>0</v>
      </c>
      <c r="E20" s="44">
        <f>SUM(E5:E19)</f>
        <v>3559997</v>
      </c>
      <c r="F20" s="44">
        <f>SUM(F5:F19)</f>
        <v>4995497</v>
      </c>
      <c r="G20" s="45">
        <f>SUM(G5:G19)</f>
        <v>0</v>
      </c>
    </row>
  </sheetData>
  <mergeCells count="1">
    <mergeCell ref="A1:G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r:id="rId1"/>
  <headerFooter alignWithMargins="0">
    <oddHeader>&amp;R&amp;"Times New Roman CE,Félkövér dőlt"&amp;11 6. melléklet a 7/2017. (VI.29.)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Layout" zoomScaleNormal="100" workbookViewId="0">
      <selection activeCell="E9" sqref="E9"/>
    </sheetView>
  </sheetViews>
  <sheetFormatPr defaultRowHeight="12.75" x14ac:dyDescent="0.2"/>
  <cols>
    <col min="1" max="1" width="60.6640625" style="30" customWidth="1"/>
    <col min="2" max="2" width="15.6640625" style="29" customWidth="1"/>
    <col min="3" max="3" width="16.33203125" style="29" customWidth="1"/>
    <col min="4" max="4" width="18" style="29" customWidth="1"/>
    <col min="5" max="5" width="16.6640625" style="29" customWidth="1"/>
    <col min="6" max="6" width="18.83203125" style="29" customWidth="1"/>
    <col min="7" max="8" width="12.83203125" style="29" customWidth="1"/>
    <col min="9" max="9" width="13.83203125" style="29" customWidth="1"/>
    <col min="10" max="16384" width="9.33203125" style="29"/>
  </cols>
  <sheetData>
    <row r="1" spans="1:6" ht="24.75" customHeight="1" x14ac:dyDescent="0.2">
      <c r="A1" s="496" t="s">
        <v>470</v>
      </c>
      <c r="B1" s="496"/>
      <c r="C1" s="496"/>
      <c r="D1" s="496"/>
      <c r="E1" s="496"/>
      <c r="F1" s="496"/>
    </row>
    <row r="2" spans="1:6" ht="23.25" customHeight="1" thickBot="1" x14ac:dyDescent="0.3">
      <c r="A2" s="115"/>
      <c r="B2" s="40"/>
      <c r="C2" s="40"/>
      <c r="D2" s="40"/>
      <c r="E2" s="40"/>
      <c r="F2" s="36" t="str">
        <f>'[1]6.sz.mell.'!F2</f>
        <v>Forintban!</v>
      </c>
    </row>
    <row r="3" spans="1:6" s="31" customFormat="1" ht="48.75" customHeight="1" thickBot="1" x14ac:dyDescent="0.25">
      <c r="A3" s="116" t="s">
        <v>471</v>
      </c>
      <c r="B3" s="117" t="s">
        <v>51</v>
      </c>
      <c r="C3" s="117" t="s">
        <v>52</v>
      </c>
      <c r="D3" s="117" t="str">
        <f>+'[1]6.sz.mell.'!D3</f>
        <v>Felhasználás   2016. XII. 31-ig</v>
      </c>
      <c r="E3" s="117" t="s">
        <v>485</v>
      </c>
      <c r="F3" s="378" t="str">
        <f>+CONCATENATE(LEFT([1]ÖSSZEFÜGGÉSEK!A5,4),". utáni szükséglet ",CHAR(10),"")</f>
        <v xml:space="preserve">2017. utáni szükséglet 
</v>
      </c>
    </row>
    <row r="4" spans="1:6" s="40" customFormat="1" ht="15" customHeight="1" thickBot="1" x14ac:dyDescent="0.25">
      <c r="A4" s="38" t="s">
        <v>398</v>
      </c>
      <c r="B4" s="39" t="s">
        <v>399</v>
      </c>
      <c r="C4" s="39" t="s">
        <v>400</v>
      </c>
      <c r="D4" s="39" t="s">
        <v>402</v>
      </c>
      <c r="E4" s="39" t="s">
        <v>401</v>
      </c>
      <c r="F4" s="379" t="s">
        <v>446</v>
      </c>
    </row>
    <row r="5" spans="1:6" ht="15.95" customHeight="1" x14ac:dyDescent="0.2">
      <c r="A5" s="380" t="s">
        <v>484</v>
      </c>
      <c r="B5" s="381">
        <v>68042</v>
      </c>
      <c r="C5" s="382" t="s">
        <v>482</v>
      </c>
      <c r="D5" s="381"/>
      <c r="E5" s="381">
        <v>68042</v>
      </c>
      <c r="F5" s="383">
        <f t="shared" ref="F5:F23" si="0">B5-D5-E5</f>
        <v>0</v>
      </c>
    </row>
    <row r="6" spans="1:6" ht="15.95" customHeight="1" x14ac:dyDescent="0.2">
      <c r="A6" s="380"/>
      <c r="B6" s="381"/>
      <c r="C6" s="382"/>
      <c r="D6" s="381"/>
      <c r="E6" s="381"/>
      <c r="F6" s="383">
        <f t="shared" si="0"/>
        <v>0</v>
      </c>
    </row>
    <row r="7" spans="1:6" ht="15.95" customHeight="1" x14ac:dyDescent="0.2">
      <c r="A7" s="380"/>
      <c r="B7" s="381"/>
      <c r="C7" s="382"/>
      <c r="D7" s="381"/>
      <c r="E7" s="381"/>
      <c r="F7" s="383">
        <f t="shared" si="0"/>
        <v>0</v>
      </c>
    </row>
    <row r="8" spans="1:6" ht="15.95" customHeight="1" x14ac:dyDescent="0.2">
      <c r="A8" s="380"/>
      <c r="B8" s="381"/>
      <c r="C8" s="382"/>
      <c r="D8" s="381"/>
      <c r="E8" s="381"/>
      <c r="F8" s="383">
        <f t="shared" si="0"/>
        <v>0</v>
      </c>
    </row>
    <row r="9" spans="1:6" ht="15.95" customHeight="1" x14ac:dyDescent="0.2">
      <c r="A9" s="380"/>
      <c r="B9" s="381"/>
      <c r="C9" s="382"/>
      <c r="D9" s="381"/>
      <c r="E9" s="381">
        <v>1</v>
      </c>
      <c r="F9" s="383">
        <f t="shared" si="0"/>
        <v>-1</v>
      </c>
    </row>
    <row r="10" spans="1:6" ht="15.95" customHeight="1" x14ac:dyDescent="0.2">
      <c r="A10" s="380"/>
      <c r="B10" s="381"/>
      <c r="C10" s="382"/>
      <c r="D10" s="381"/>
      <c r="E10" s="381"/>
      <c r="F10" s="383">
        <f t="shared" si="0"/>
        <v>0</v>
      </c>
    </row>
    <row r="11" spans="1:6" ht="15.95" customHeight="1" x14ac:dyDescent="0.2">
      <c r="A11" s="380"/>
      <c r="B11" s="381"/>
      <c r="C11" s="382"/>
      <c r="D11" s="381"/>
      <c r="E11" s="381"/>
      <c r="F11" s="383">
        <f t="shared" si="0"/>
        <v>0</v>
      </c>
    </row>
    <row r="12" spans="1:6" ht="15.95" customHeight="1" x14ac:dyDescent="0.2">
      <c r="A12" s="380"/>
      <c r="B12" s="381"/>
      <c r="C12" s="382"/>
      <c r="D12" s="381"/>
      <c r="E12" s="381"/>
      <c r="F12" s="383">
        <f t="shared" si="0"/>
        <v>0</v>
      </c>
    </row>
    <row r="13" spans="1:6" ht="15.95" customHeight="1" x14ac:dyDescent="0.2">
      <c r="A13" s="380"/>
      <c r="B13" s="381"/>
      <c r="C13" s="382"/>
      <c r="D13" s="381"/>
      <c r="E13" s="381"/>
      <c r="F13" s="383">
        <f t="shared" si="0"/>
        <v>0</v>
      </c>
    </row>
    <row r="14" spans="1:6" ht="15.95" customHeight="1" x14ac:dyDescent="0.2">
      <c r="A14" s="380"/>
      <c r="B14" s="381"/>
      <c r="C14" s="382"/>
      <c r="D14" s="381"/>
      <c r="E14" s="381"/>
      <c r="F14" s="383">
        <f t="shared" si="0"/>
        <v>0</v>
      </c>
    </row>
    <row r="15" spans="1:6" ht="15.95" customHeight="1" x14ac:dyDescent="0.2">
      <c r="A15" s="380"/>
      <c r="B15" s="381"/>
      <c r="C15" s="382"/>
      <c r="D15" s="381"/>
      <c r="E15" s="381"/>
      <c r="F15" s="383">
        <f t="shared" si="0"/>
        <v>0</v>
      </c>
    </row>
    <row r="16" spans="1:6" ht="15.95" customHeight="1" x14ac:dyDescent="0.2">
      <c r="A16" s="380"/>
      <c r="B16" s="381"/>
      <c r="C16" s="382"/>
      <c r="D16" s="381"/>
      <c r="E16" s="381"/>
      <c r="F16" s="383">
        <f t="shared" si="0"/>
        <v>0</v>
      </c>
    </row>
    <row r="17" spans="1:6" ht="15.95" customHeight="1" x14ac:dyDescent="0.2">
      <c r="A17" s="380"/>
      <c r="B17" s="381"/>
      <c r="C17" s="382"/>
      <c r="D17" s="381"/>
      <c r="E17" s="381"/>
      <c r="F17" s="383">
        <f t="shared" si="0"/>
        <v>0</v>
      </c>
    </row>
    <row r="18" spans="1:6" ht="15.95" customHeight="1" x14ac:dyDescent="0.2">
      <c r="A18" s="380"/>
      <c r="B18" s="381"/>
      <c r="C18" s="382"/>
      <c r="D18" s="381"/>
      <c r="E18" s="381"/>
      <c r="F18" s="383">
        <f t="shared" si="0"/>
        <v>0</v>
      </c>
    </row>
    <row r="19" spans="1:6" ht="15.95" customHeight="1" x14ac:dyDescent="0.2">
      <c r="A19" s="380"/>
      <c r="B19" s="381"/>
      <c r="C19" s="382"/>
      <c r="D19" s="381"/>
      <c r="E19" s="381"/>
      <c r="F19" s="383">
        <f t="shared" si="0"/>
        <v>0</v>
      </c>
    </row>
    <row r="20" spans="1:6" ht="15.95" customHeight="1" x14ac:dyDescent="0.2">
      <c r="A20" s="380"/>
      <c r="B20" s="381"/>
      <c r="C20" s="382"/>
      <c r="D20" s="381"/>
      <c r="E20" s="381"/>
      <c r="F20" s="383">
        <f t="shared" si="0"/>
        <v>0</v>
      </c>
    </row>
    <row r="21" spans="1:6" ht="15.95" customHeight="1" x14ac:dyDescent="0.2">
      <c r="A21" s="380"/>
      <c r="B21" s="381"/>
      <c r="C21" s="382"/>
      <c r="D21" s="381"/>
      <c r="E21" s="381"/>
      <c r="F21" s="383">
        <f t="shared" si="0"/>
        <v>0</v>
      </c>
    </row>
    <row r="22" spans="1:6" ht="15.95" customHeight="1" x14ac:dyDescent="0.2">
      <c r="A22" s="380"/>
      <c r="B22" s="381"/>
      <c r="C22" s="382"/>
      <c r="D22" s="381"/>
      <c r="E22" s="381"/>
      <c r="F22" s="383">
        <f t="shared" si="0"/>
        <v>0</v>
      </c>
    </row>
    <row r="23" spans="1:6" ht="15.95" customHeight="1" thickBot="1" x14ac:dyDescent="0.25">
      <c r="A23" s="384"/>
      <c r="B23" s="385"/>
      <c r="C23" s="386"/>
      <c r="D23" s="385"/>
      <c r="E23" s="385"/>
      <c r="F23" s="387">
        <f t="shared" si="0"/>
        <v>0</v>
      </c>
    </row>
    <row r="24" spans="1:6" s="46" customFormat="1" ht="18" customHeight="1" thickBot="1" x14ac:dyDescent="0.25">
      <c r="A24" s="118" t="s">
        <v>49</v>
      </c>
      <c r="B24" s="388">
        <f>SUM(B5:B23)</f>
        <v>68042</v>
      </c>
      <c r="C24" s="389"/>
      <c r="D24" s="388">
        <f>SUM(D5:D23)</f>
        <v>0</v>
      </c>
      <c r="E24" s="388">
        <f>SUM(E5:E23)</f>
        <v>68043</v>
      </c>
      <c r="F24" s="390">
        <f>SUM(F5:F23)</f>
        <v>-1</v>
      </c>
    </row>
  </sheetData>
  <mergeCells count="1">
    <mergeCell ref="A1:F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r:id="rId1"/>
  <headerFooter alignWithMargins="0">
    <oddHeader xml:space="preserve">&amp;R&amp;"Times New Roman CE,Félkövér dőlt"&amp;12 &amp;11 7. melléklet a 7/2017. (VI.29.) önkormányzati rendelethez&amp;"Times New Roman CE,Normál"&amp;10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view="pageLayout" zoomScaleNormal="100" workbookViewId="0">
      <selection activeCell="E9" sqref="E9"/>
    </sheetView>
  </sheetViews>
  <sheetFormatPr defaultRowHeight="12.75" x14ac:dyDescent="0.2"/>
  <cols>
    <col min="1" max="1" width="38.6640625" style="33" customWidth="1"/>
    <col min="2" max="5" width="13.83203125" style="33" customWidth="1"/>
    <col min="6" max="16384" width="9.33203125" style="33"/>
  </cols>
  <sheetData>
    <row r="1" spans="1:5" x14ac:dyDescent="0.2">
      <c r="A1" s="123"/>
      <c r="B1" s="123"/>
      <c r="C1" s="123"/>
      <c r="D1" s="123"/>
      <c r="E1" s="123"/>
    </row>
    <row r="2" spans="1:5" ht="30" customHeight="1" x14ac:dyDescent="0.25">
      <c r="A2" s="124" t="s">
        <v>91</v>
      </c>
      <c r="B2" s="497" t="s">
        <v>472</v>
      </c>
      <c r="C2" s="497"/>
      <c r="D2" s="497"/>
      <c r="E2" s="497"/>
    </row>
    <row r="3" spans="1:5" ht="14.25" thickBot="1" x14ac:dyDescent="0.3">
      <c r="A3" s="123"/>
      <c r="B3" s="123"/>
      <c r="C3" s="123"/>
      <c r="D3" s="499" t="s">
        <v>448</v>
      </c>
      <c r="E3" s="499"/>
    </row>
    <row r="4" spans="1:5" ht="15" customHeight="1" thickBot="1" x14ac:dyDescent="0.25">
      <c r="A4" s="125" t="s">
        <v>84</v>
      </c>
      <c r="B4" s="126" t="str">
        <f>CONCATENATE((LEFT(ÖSSZEFÜGGÉSEK!A5,4)),".")</f>
        <v>2017.</v>
      </c>
      <c r="C4" s="126" t="str">
        <f>CONCATENATE((LEFT(ÖSSZEFÜGGÉSEK!A5,4))+1,".")</f>
        <v>2018.</v>
      </c>
      <c r="D4" s="126" t="str">
        <f>CONCATENATE((LEFT(ÖSSZEFÜGGÉSEK!A5,4))+1,". után")</f>
        <v>2018. után</v>
      </c>
      <c r="E4" s="127" t="s">
        <v>39</v>
      </c>
    </row>
    <row r="5" spans="1:5" x14ac:dyDescent="0.2">
      <c r="A5" s="128" t="s">
        <v>85</v>
      </c>
      <c r="B5" s="54"/>
      <c r="C5" s="54"/>
      <c r="D5" s="54"/>
      <c r="E5" s="129">
        <f t="shared" ref="E5:E11" si="0">SUM(B5:D5)</f>
        <v>0</v>
      </c>
    </row>
    <row r="6" spans="1:5" x14ac:dyDescent="0.2">
      <c r="A6" s="130" t="s">
        <v>98</v>
      </c>
      <c r="B6" s="55"/>
      <c r="C6" s="55"/>
      <c r="D6" s="55"/>
      <c r="E6" s="131">
        <f t="shared" si="0"/>
        <v>0</v>
      </c>
    </row>
    <row r="7" spans="1:5" x14ac:dyDescent="0.2">
      <c r="A7" s="132" t="s">
        <v>86</v>
      </c>
      <c r="B7" s="56">
        <v>6000000</v>
      </c>
      <c r="C7" s="56"/>
      <c r="D7" s="56"/>
      <c r="E7" s="133">
        <f t="shared" si="0"/>
        <v>6000000</v>
      </c>
    </row>
    <row r="8" spans="1:5" x14ac:dyDescent="0.2">
      <c r="A8" s="132" t="s">
        <v>99</v>
      </c>
      <c r="B8" s="56"/>
      <c r="C8" s="56"/>
      <c r="D8" s="56"/>
      <c r="E8" s="133">
        <f t="shared" si="0"/>
        <v>0</v>
      </c>
    </row>
    <row r="9" spans="1:5" x14ac:dyDescent="0.2">
      <c r="A9" s="132" t="s">
        <v>87</v>
      </c>
      <c r="B9" s="56"/>
      <c r="C9" s="56"/>
      <c r="D9" s="56"/>
      <c r="E9" s="133">
        <f t="shared" si="0"/>
        <v>0</v>
      </c>
    </row>
    <row r="10" spans="1:5" x14ac:dyDescent="0.2">
      <c r="A10" s="132" t="s">
        <v>88</v>
      </c>
      <c r="B10" s="56"/>
      <c r="C10" s="56"/>
      <c r="D10" s="56"/>
      <c r="E10" s="133">
        <f t="shared" si="0"/>
        <v>0</v>
      </c>
    </row>
    <row r="11" spans="1:5" ht="13.5" thickBot="1" x14ac:dyDescent="0.25">
      <c r="A11" s="57"/>
      <c r="B11" s="58"/>
      <c r="C11" s="58"/>
      <c r="D11" s="58"/>
      <c r="E11" s="133">
        <f t="shared" si="0"/>
        <v>0</v>
      </c>
    </row>
    <row r="12" spans="1:5" ht="13.5" thickBot="1" x14ac:dyDescent="0.25">
      <c r="A12" s="134" t="s">
        <v>90</v>
      </c>
      <c r="B12" s="135">
        <f>B5+SUM(B7:B11)</f>
        <v>6000000</v>
      </c>
      <c r="C12" s="135">
        <f>C5+SUM(C7:C11)</f>
        <v>0</v>
      </c>
      <c r="D12" s="135">
        <f>D5+SUM(D7:D11)</f>
        <v>0</v>
      </c>
      <c r="E12" s="136">
        <f>E5+SUM(E7:E11)</f>
        <v>6000000</v>
      </c>
    </row>
    <row r="13" spans="1:5" ht="13.5" thickBot="1" x14ac:dyDescent="0.25">
      <c r="A13" s="35"/>
      <c r="B13" s="35"/>
      <c r="C13" s="35"/>
      <c r="D13" s="35"/>
      <c r="E13" s="35"/>
    </row>
    <row r="14" spans="1:5" ht="15" customHeight="1" thickBot="1" x14ac:dyDescent="0.25">
      <c r="A14" s="125" t="s">
        <v>89</v>
      </c>
      <c r="B14" s="126" t="str">
        <f>+B4</f>
        <v>2017.</v>
      </c>
      <c r="C14" s="126" t="str">
        <f>+C4</f>
        <v>2018.</v>
      </c>
      <c r="D14" s="126" t="str">
        <f>+D4</f>
        <v>2018. után</v>
      </c>
      <c r="E14" s="127" t="s">
        <v>39</v>
      </c>
    </row>
    <row r="15" spans="1:5" x14ac:dyDescent="0.2">
      <c r="A15" s="128" t="s">
        <v>94</v>
      </c>
      <c r="B15" s="54">
        <v>1740000</v>
      </c>
      <c r="C15" s="54"/>
      <c r="D15" s="54"/>
      <c r="E15" s="129">
        <f t="shared" ref="E15:E21" si="1">SUM(B15:D15)</f>
        <v>1740000</v>
      </c>
    </row>
    <row r="16" spans="1:5" x14ac:dyDescent="0.2">
      <c r="A16" s="137" t="s">
        <v>95</v>
      </c>
      <c r="B16" s="56">
        <v>3299977</v>
      </c>
      <c r="C16" s="56"/>
      <c r="D16" s="56"/>
      <c r="E16" s="133">
        <f t="shared" si="1"/>
        <v>3299977</v>
      </c>
    </row>
    <row r="17" spans="1:5" x14ac:dyDescent="0.2">
      <c r="A17" s="132" t="s">
        <v>96</v>
      </c>
      <c r="B17" s="56">
        <v>960023</v>
      </c>
      <c r="C17" s="56"/>
      <c r="D17" s="56"/>
      <c r="E17" s="133">
        <f t="shared" si="1"/>
        <v>960023</v>
      </c>
    </row>
    <row r="18" spans="1:5" x14ac:dyDescent="0.2">
      <c r="A18" s="132" t="s">
        <v>97</v>
      </c>
      <c r="B18" s="56"/>
      <c r="C18" s="56"/>
      <c r="D18" s="56"/>
      <c r="E18" s="133">
        <f t="shared" si="1"/>
        <v>0</v>
      </c>
    </row>
    <row r="19" spans="1:5" x14ac:dyDescent="0.2">
      <c r="A19" s="59"/>
      <c r="B19" s="56"/>
      <c r="C19" s="56"/>
      <c r="D19" s="56"/>
      <c r="E19" s="133">
        <f t="shared" si="1"/>
        <v>0</v>
      </c>
    </row>
    <row r="20" spans="1:5" x14ac:dyDescent="0.2">
      <c r="A20" s="59"/>
      <c r="B20" s="56"/>
      <c r="C20" s="56"/>
      <c r="D20" s="56"/>
      <c r="E20" s="133">
        <f t="shared" si="1"/>
        <v>0</v>
      </c>
    </row>
    <row r="21" spans="1:5" ht="13.5" thickBot="1" x14ac:dyDescent="0.25">
      <c r="A21" s="57"/>
      <c r="B21" s="58"/>
      <c r="C21" s="58"/>
      <c r="D21" s="58"/>
      <c r="E21" s="133">
        <f t="shared" si="1"/>
        <v>0</v>
      </c>
    </row>
    <row r="22" spans="1:5" ht="13.5" thickBot="1" x14ac:dyDescent="0.25">
      <c r="A22" s="134" t="s">
        <v>40</v>
      </c>
      <c r="B22" s="135">
        <f>SUM(B15:B21)</f>
        <v>6000000</v>
      </c>
      <c r="C22" s="135">
        <f>SUM(C15:C21)</f>
        <v>0</v>
      </c>
      <c r="D22" s="135">
        <f>SUM(D15:D21)</f>
        <v>0</v>
      </c>
      <c r="E22" s="136">
        <f>SUM(E15:E21)</f>
        <v>6000000</v>
      </c>
    </row>
    <row r="23" spans="1:5" x14ac:dyDescent="0.2">
      <c r="A23" s="123"/>
      <c r="B23" s="123"/>
      <c r="C23" s="123"/>
      <c r="D23" s="123"/>
      <c r="E23" s="123"/>
    </row>
    <row r="24" spans="1:5" x14ac:dyDescent="0.2">
      <c r="A24" s="123"/>
      <c r="B24" s="123"/>
      <c r="C24" s="123"/>
      <c r="D24" s="123"/>
      <c r="E24" s="123"/>
    </row>
    <row r="25" spans="1:5" ht="15.75" x14ac:dyDescent="0.25">
      <c r="A25" s="124" t="s">
        <v>91</v>
      </c>
      <c r="B25" s="498"/>
      <c r="C25" s="498"/>
      <c r="D25" s="498"/>
      <c r="E25" s="498"/>
    </row>
    <row r="26" spans="1:5" ht="14.25" thickBot="1" x14ac:dyDescent="0.3">
      <c r="A26" s="123"/>
      <c r="B26" s="123"/>
      <c r="C26" s="123"/>
      <c r="D26" s="499" t="str">
        <f>D3</f>
        <v>Forintban!</v>
      </c>
      <c r="E26" s="499"/>
    </row>
    <row r="27" spans="1:5" ht="13.5" thickBot="1" x14ac:dyDescent="0.25">
      <c r="A27" s="125" t="s">
        <v>84</v>
      </c>
      <c r="B27" s="126" t="str">
        <f>+B14</f>
        <v>2017.</v>
      </c>
      <c r="C27" s="126" t="str">
        <f>+C14</f>
        <v>2018.</v>
      </c>
      <c r="D27" s="126" t="str">
        <f>+D14</f>
        <v>2018. után</v>
      </c>
      <c r="E27" s="127" t="s">
        <v>39</v>
      </c>
    </row>
    <row r="28" spans="1:5" x14ac:dyDescent="0.2">
      <c r="A28" s="128" t="s">
        <v>85</v>
      </c>
      <c r="B28" s="54"/>
      <c r="C28" s="54"/>
      <c r="D28" s="54"/>
      <c r="E28" s="129">
        <f t="shared" ref="E28:E34" si="2">SUM(B28:D28)</f>
        <v>0</v>
      </c>
    </row>
    <row r="29" spans="1:5" x14ac:dyDescent="0.2">
      <c r="A29" s="130" t="s">
        <v>98</v>
      </c>
      <c r="B29" s="55"/>
      <c r="C29" s="55"/>
      <c r="D29" s="55"/>
      <c r="E29" s="131">
        <f t="shared" si="2"/>
        <v>0</v>
      </c>
    </row>
    <row r="30" spans="1:5" x14ac:dyDescent="0.2">
      <c r="A30" s="132" t="s">
        <v>86</v>
      </c>
      <c r="B30" s="56"/>
      <c r="C30" s="56"/>
      <c r="D30" s="56"/>
      <c r="E30" s="133">
        <f t="shared" si="2"/>
        <v>0</v>
      </c>
    </row>
    <row r="31" spans="1:5" x14ac:dyDescent="0.2">
      <c r="A31" s="132" t="s">
        <v>99</v>
      </c>
      <c r="B31" s="56"/>
      <c r="C31" s="56"/>
      <c r="D31" s="56"/>
      <c r="E31" s="133">
        <f t="shared" si="2"/>
        <v>0</v>
      </c>
    </row>
    <row r="32" spans="1:5" x14ac:dyDescent="0.2">
      <c r="A32" s="132" t="s">
        <v>87</v>
      </c>
      <c r="B32" s="56"/>
      <c r="C32" s="56"/>
      <c r="D32" s="56"/>
      <c r="E32" s="133">
        <f t="shared" si="2"/>
        <v>0</v>
      </c>
    </row>
    <row r="33" spans="1:5" x14ac:dyDescent="0.2">
      <c r="A33" s="132" t="s">
        <v>88</v>
      </c>
      <c r="B33" s="56"/>
      <c r="C33" s="56"/>
      <c r="D33" s="56"/>
      <c r="E33" s="133">
        <f t="shared" si="2"/>
        <v>0</v>
      </c>
    </row>
    <row r="34" spans="1:5" ht="13.5" thickBot="1" x14ac:dyDescent="0.25">
      <c r="A34" s="57"/>
      <c r="B34" s="58"/>
      <c r="C34" s="58"/>
      <c r="D34" s="58"/>
      <c r="E34" s="133">
        <f t="shared" si="2"/>
        <v>0</v>
      </c>
    </row>
    <row r="35" spans="1:5" ht="13.5" thickBot="1" x14ac:dyDescent="0.25">
      <c r="A35" s="134" t="s">
        <v>90</v>
      </c>
      <c r="B35" s="135">
        <f>B28+SUM(B30:B34)</f>
        <v>0</v>
      </c>
      <c r="C35" s="135">
        <f>C28+SUM(C30:C34)</f>
        <v>0</v>
      </c>
      <c r="D35" s="135">
        <f>D28+SUM(D30:D34)</f>
        <v>0</v>
      </c>
      <c r="E35" s="136">
        <f>E28+SUM(E30:E34)</f>
        <v>0</v>
      </c>
    </row>
    <row r="36" spans="1:5" ht="13.5" thickBot="1" x14ac:dyDescent="0.25">
      <c r="A36" s="35"/>
      <c r="B36" s="35"/>
      <c r="C36" s="35"/>
      <c r="D36" s="35"/>
      <c r="E36" s="35"/>
    </row>
    <row r="37" spans="1:5" ht="13.5" thickBot="1" x14ac:dyDescent="0.25">
      <c r="A37" s="125" t="s">
        <v>89</v>
      </c>
      <c r="B37" s="126" t="str">
        <f>+B27</f>
        <v>2017.</v>
      </c>
      <c r="C37" s="126" t="str">
        <f>+C27</f>
        <v>2018.</v>
      </c>
      <c r="D37" s="126" t="str">
        <f>+D27</f>
        <v>2018. után</v>
      </c>
      <c r="E37" s="127" t="s">
        <v>39</v>
      </c>
    </row>
    <row r="38" spans="1:5" x14ac:dyDescent="0.2">
      <c r="A38" s="128" t="s">
        <v>94</v>
      </c>
      <c r="B38" s="54"/>
      <c r="C38" s="54"/>
      <c r="D38" s="54"/>
      <c r="E38" s="129">
        <f t="shared" ref="E38:E44" si="3">SUM(B38:D38)</f>
        <v>0</v>
      </c>
    </row>
    <row r="39" spans="1:5" x14ac:dyDescent="0.2">
      <c r="A39" s="137" t="s">
        <v>95</v>
      </c>
      <c r="B39" s="56"/>
      <c r="C39" s="56"/>
      <c r="D39" s="56"/>
      <c r="E39" s="133">
        <f t="shared" si="3"/>
        <v>0</v>
      </c>
    </row>
    <row r="40" spans="1:5" x14ac:dyDescent="0.2">
      <c r="A40" s="132" t="s">
        <v>96</v>
      </c>
      <c r="B40" s="56"/>
      <c r="C40" s="56"/>
      <c r="D40" s="56"/>
      <c r="E40" s="133">
        <f t="shared" si="3"/>
        <v>0</v>
      </c>
    </row>
    <row r="41" spans="1:5" x14ac:dyDescent="0.2">
      <c r="A41" s="132" t="s">
        <v>97</v>
      </c>
      <c r="B41" s="56"/>
      <c r="C41" s="56"/>
      <c r="D41" s="56"/>
      <c r="E41" s="133">
        <f t="shared" si="3"/>
        <v>0</v>
      </c>
    </row>
    <row r="42" spans="1:5" x14ac:dyDescent="0.2">
      <c r="A42" s="59"/>
      <c r="B42" s="56"/>
      <c r="C42" s="56"/>
      <c r="D42" s="56"/>
      <c r="E42" s="133">
        <f t="shared" si="3"/>
        <v>0</v>
      </c>
    </row>
    <row r="43" spans="1:5" x14ac:dyDescent="0.2">
      <c r="A43" s="59"/>
      <c r="B43" s="56"/>
      <c r="C43" s="56"/>
      <c r="D43" s="56"/>
      <c r="E43" s="133">
        <f t="shared" si="3"/>
        <v>0</v>
      </c>
    </row>
    <row r="44" spans="1:5" ht="13.5" thickBot="1" x14ac:dyDescent="0.25">
      <c r="A44" s="57"/>
      <c r="B44" s="58"/>
      <c r="C44" s="58"/>
      <c r="D44" s="58"/>
      <c r="E44" s="133">
        <f t="shared" si="3"/>
        <v>0</v>
      </c>
    </row>
    <row r="45" spans="1:5" ht="13.5" thickBot="1" x14ac:dyDescent="0.25">
      <c r="A45" s="134" t="s">
        <v>40</v>
      </c>
      <c r="B45" s="135">
        <f>SUM(B38:B44)</f>
        <v>0</v>
      </c>
      <c r="C45" s="135">
        <f>SUM(C38:C44)</f>
        <v>0</v>
      </c>
      <c r="D45" s="135">
        <f>SUM(D38:D44)</f>
        <v>0</v>
      </c>
      <c r="E45" s="136">
        <f>SUM(E38:E44)</f>
        <v>0</v>
      </c>
    </row>
    <row r="46" spans="1:5" x14ac:dyDescent="0.2">
      <c r="A46" s="123"/>
      <c r="B46" s="123"/>
      <c r="C46" s="123"/>
      <c r="D46" s="123"/>
      <c r="E46" s="123"/>
    </row>
    <row r="47" spans="1:5" ht="15.75" x14ac:dyDescent="0.2">
      <c r="A47" s="507" t="str">
        <f>+CONCATENATE("Önkormányzaton kívüli EU-s projektekhez történő hozzájárulás ",LEFT(ÖSSZEFÜGGÉSEK!A5,4),". évi előirányzat")</f>
        <v>Önkormányzaton kívüli EU-s projektekhez történő hozzájárulás 2017. évi előirányzat</v>
      </c>
      <c r="B47" s="507"/>
      <c r="C47" s="507"/>
      <c r="D47" s="507"/>
      <c r="E47" s="507"/>
    </row>
    <row r="48" spans="1:5" ht="13.5" thickBot="1" x14ac:dyDescent="0.25">
      <c r="A48" s="123"/>
      <c r="B48" s="123"/>
      <c r="C48" s="123"/>
      <c r="D48" s="123"/>
      <c r="E48" s="123"/>
    </row>
    <row r="49" spans="1:8" ht="13.5" thickBot="1" x14ac:dyDescent="0.25">
      <c r="A49" s="512" t="s">
        <v>92</v>
      </c>
      <c r="B49" s="513"/>
      <c r="C49" s="514"/>
      <c r="D49" s="510" t="s">
        <v>449</v>
      </c>
      <c r="E49" s="511"/>
      <c r="H49" s="34"/>
    </row>
    <row r="50" spans="1:8" x14ac:dyDescent="0.2">
      <c r="A50" s="515"/>
      <c r="B50" s="516"/>
      <c r="C50" s="517"/>
      <c r="D50" s="503"/>
      <c r="E50" s="504"/>
    </row>
    <row r="51" spans="1:8" ht="13.5" thickBot="1" x14ac:dyDescent="0.25">
      <c r="A51" s="518"/>
      <c r="B51" s="519"/>
      <c r="C51" s="520"/>
      <c r="D51" s="505"/>
      <c r="E51" s="506"/>
    </row>
    <row r="52" spans="1:8" ht="13.5" thickBot="1" x14ac:dyDescent="0.25">
      <c r="A52" s="500" t="s">
        <v>40</v>
      </c>
      <c r="B52" s="501"/>
      <c r="C52" s="502"/>
      <c r="D52" s="508">
        <f>SUM(D50:E51)</f>
        <v>0</v>
      </c>
      <c r="E52" s="509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29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7/2017. (VI.29.)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L133"/>
  <sheetViews>
    <sheetView zoomScale="130" zoomScaleNormal="130" zoomScaleSheetLayoutView="85" workbookViewId="0">
      <selection activeCell="D2" sqref="D2"/>
    </sheetView>
  </sheetViews>
  <sheetFormatPr defaultRowHeight="12.75" x14ac:dyDescent="0.2"/>
  <cols>
    <col min="1" max="1" width="9" style="258" customWidth="1"/>
    <col min="2" max="2" width="72" style="259" customWidth="1"/>
    <col min="3" max="3" width="21.5" style="259" customWidth="1"/>
    <col min="4" max="4" width="20.83203125" style="260" customWidth="1"/>
    <col min="5" max="16384" width="9.33203125" style="2"/>
  </cols>
  <sheetData>
    <row r="1" spans="1:4" s="1" customFormat="1" ht="16.5" customHeight="1" thickBot="1" x14ac:dyDescent="0.25">
      <c r="A1" s="138"/>
      <c r="B1" s="140"/>
      <c r="C1" s="140"/>
      <c r="D1" s="367" t="str">
        <f>+CONCATENATE("9.1. melléklet a 7/",LEFT(ÖSSZEFÜGGÉSEK!A5,4),". (VI.29.) önkormányzati rendelethez")</f>
        <v>9.1. melléklet a 7/2017. (VI.29.) önkormányzati rendelethez</v>
      </c>
    </row>
    <row r="2" spans="1:4" s="60" customFormat="1" ht="21" customHeight="1" x14ac:dyDescent="0.2">
      <c r="A2" s="273" t="s">
        <v>47</v>
      </c>
      <c r="B2" s="233" t="s">
        <v>473</v>
      </c>
      <c r="C2" s="409"/>
      <c r="D2" s="235" t="s">
        <v>41</v>
      </c>
    </row>
    <row r="3" spans="1:4" s="60" customFormat="1" ht="16.5" thickBot="1" x14ac:dyDescent="0.25">
      <c r="A3" s="141" t="s">
        <v>143</v>
      </c>
      <c r="B3" s="234" t="s">
        <v>306</v>
      </c>
      <c r="C3" s="410"/>
      <c r="D3" s="341" t="s">
        <v>41</v>
      </c>
    </row>
    <row r="4" spans="1:4" s="61" customFormat="1" ht="15.95" customHeight="1" thickBot="1" x14ac:dyDescent="0.3">
      <c r="A4" s="142"/>
      <c r="B4" s="142"/>
      <c r="C4" s="142"/>
      <c r="D4" s="143" t="s">
        <v>448</v>
      </c>
    </row>
    <row r="5" spans="1:4" ht="24.75" thickBot="1" x14ac:dyDescent="0.25">
      <c r="A5" s="274" t="s">
        <v>145</v>
      </c>
      <c r="B5" s="144" t="s">
        <v>447</v>
      </c>
      <c r="C5" s="411" t="s">
        <v>477</v>
      </c>
      <c r="D5" s="145" t="s">
        <v>486</v>
      </c>
    </row>
    <row r="6" spans="1:4" s="47" customFormat="1" ht="12.95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47" customFormat="1" ht="15.95" customHeight="1" thickBot="1" x14ac:dyDescent="0.25">
      <c r="A7" s="146"/>
      <c r="B7" s="147" t="s">
        <v>42</v>
      </c>
      <c r="C7" s="147"/>
      <c r="D7" s="236"/>
    </row>
    <row r="8" spans="1:4" s="47" customFormat="1" ht="12" customHeight="1" thickBot="1" x14ac:dyDescent="0.25">
      <c r="A8" s="25" t="s">
        <v>7</v>
      </c>
      <c r="B8" s="17" t="s">
        <v>174</v>
      </c>
      <c r="C8" s="265">
        <f>+C9+C10+C11+C12+C13+C14</f>
        <v>127926693</v>
      </c>
      <c r="D8" s="164">
        <f>+D9+D10+D11+D12+D13+D14</f>
        <v>128926693</v>
      </c>
    </row>
    <row r="9" spans="1:4" s="62" customFormat="1" ht="12" customHeight="1" x14ac:dyDescent="0.2">
      <c r="A9" s="297" t="s">
        <v>65</v>
      </c>
      <c r="B9" s="282" t="s">
        <v>175</v>
      </c>
      <c r="C9" s="267">
        <v>53884813</v>
      </c>
      <c r="D9" s="166">
        <v>54884813</v>
      </c>
    </row>
    <row r="10" spans="1:4" s="63" customFormat="1" ht="12" customHeight="1" x14ac:dyDescent="0.2">
      <c r="A10" s="298" t="s">
        <v>66</v>
      </c>
      <c r="B10" s="283" t="s">
        <v>176</v>
      </c>
      <c r="C10" s="266">
        <v>27089240</v>
      </c>
      <c r="D10" s="165">
        <v>27089240</v>
      </c>
    </row>
    <row r="11" spans="1:4" s="63" customFormat="1" ht="12" customHeight="1" x14ac:dyDescent="0.2">
      <c r="A11" s="298" t="s">
        <v>67</v>
      </c>
      <c r="B11" s="283" t="s">
        <v>434</v>
      </c>
      <c r="C11" s="266">
        <v>42196726</v>
      </c>
      <c r="D11" s="165">
        <v>42196726</v>
      </c>
    </row>
    <row r="12" spans="1:4" s="63" customFormat="1" ht="12" customHeight="1" x14ac:dyDescent="0.2">
      <c r="A12" s="298" t="s">
        <v>68</v>
      </c>
      <c r="B12" s="283" t="s">
        <v>177</v>
      </c>
      <c r="C12" s="266">
        <v>2582464</v>
      </c>
      <c r="D12" s="165">
        <v>2582464</v>
      </c>
    </row>
    <row r="13" spans="1:4" s="63" customFormat="1" ht="12" customHeight="1" x14ac:dyDescent="0.2">
      <c r="A13" s="298" t="s">
        <v>100</v>
      </c>
      <c r="B13" s="283" t="s">
        <v>407</v>
      </c>
      <c r="C13" s="266">
        <v>2173450</v>
      </c>
      <c r="D13" s="165">
        <v>2173450</v>
      </c>
    </row>
    <row r="14" spans="1:4" s="62" customFormat="1" ht="12" customHeight="1" thickBot="1" x14ac:dyDescent="0.25">
      <c r="A14" s="299" t="s">
        <v>69</v>
      </c>
      <c r="B14" s="284" t="s">
        <v>338</v>
      </c>
      <c r="C14" s="266"/>
      <c r="D14" s="165"/>
    </row>
    <row r="15" spans="1:4" s="62" customFormat="1" ht="12" customHeight="1" thickBot="1" x14ac:dyDescent="0.25">
      <c r="A15" s="25" t="s">
        <v>8</v>
      </c>
      <c r="B15" s="171" t="s">
        <v>178</v>
      </c>
      <c r="C15" s="265">
        <f>+C16+C17+C18+C19+C20</f>
        <v>33223445</v>
      </c>
      <c r="D15" s="164">
        <f>+D16+D17+D18+D19+D20</f>
        <v>33223445</v>
      </c>
    </row>
    <row r="16" spans="1:4" s="62" customFormat="1" ht="12" customHeight="1" x14ac:dyDescent="0.2">
      <c r="A16" s="297" t="s">
        <v>71</v>
      </c>
      <c r="B16" s="282" t="s">
        <v>179</v>
      </c>
      <c r="C16" s="267"/>
      <c r="D16" s="166"/>
    </row>
    <row r="17" spans="1:4" s="62" customFormat="1" ht="12" customHeight="1" x14ac:dyDescent="0.2">
      <c r="A17" s="298" t="s">
        <v>72</v>
      </c>
      <c r="B17" s="283" t="s">
        <v>180</v>
      </c>
      <c r="C17" s="266"/>
      <c r="D17" s="165"/>
    </row>
    <row r="18" spans="1:4" s="62" customFormat="1" ht="12" customHeight="1" x14ac:dyDescent="0.2">
      <c r="A18" s="298" t="s">
        <v>73</v>
      </c>
      <c r="B18" s="283" t="s">
        <v>328</v>
      </c>
      <c r="C18" s="266"/>
      <c r="D18" s="165"/>
    </row>
    <row r="19" spans="1:4" s="62" customFormat="1" ht="12" customHeight="1" x14ac:dyDescent="0.2">
      <c r="A19" s="298" t="s">
        <v>74</v>
      </c>
      <c r="B19" s="283" t="s">
        <v>329</v>
      </c>
      <c r="C19" s="266"/>
      <c r="D19" s="165"/>
    </row>
    <row r="20" spans="1:4" s="62" customFormat="1" ht="12" customHeight="1" x14ac:dyDescent="0.2">
      <c r="A20" s="298" t="s">
        <v>75</v>
      </c>
      <c r="B20" s="283" t="s">
        <v>181</v>
      </c>
      <c r="C20" s="266">
        <v>33223445</v>
      </c>
      <c r="D20" s="165">
        <v>33223445</v>
      </c>
    </row>
    <row r="21" spans="1:4" s="63" customFormat="1" ht="12" customHeight="1" thickBot="1" x14ac:dyDescent="0.25">
      <c r="A21" s="299" t="s">
        <v>81</v>
      </c>
      <c r="B21" s="284" t="s">
        <v>182</v>
      </c>
      <c r="C21" s="268"/>
      <c r="D21" s="167"/>
    </row>
    <row r="22" spans="1:4" s="63" customFormat="1" ht="12" customHeight="1" thickBot="1" x14ac:dyDescent="0.25">
      <c r="A22" s="25" t="s">
        <v>9</v>
      </c>
      <c r="B22" s="17" t="s">
        <v>183</v>
      </c>
      <c r="C22" s="265">
        <f>+C23+C24+C25+C26+C27</f>
        <v>160000</v>
      </c>
      <c r="D22" s="164">
        <f>+D23+D24+D25+D26+D27</f>
        <v>964000</v>
      </c>
    </row>
    <row r="23" spans="1:4" s="63" customFormat="1" ht="12" customHeight="1" x14ac:dyDescent="0.2">
      <c r="A23" s="297" t="s">
        <v>54</v>
      </c>
      <c r="B23" s="282" t="s">
        <v>184</v>
      </c>
      <c r="C23" s="267"/>
      <c r="D23" s="166"/>
    </row>
    <row r="24" spans="1:4" s="62" customFormat="1" ht="12" customHeight="1" x14ac:dyDescent="0.2">
      <c r="A24" s="298" t="s">
        <v>55</v>
      </c>
      <c r="B24" s="283" t="s">
        <v>185</v>
      </c>
      <c r="C24" s="266"/>
      <c r="D24" s="165"/>
    </row>
    <row r="25" spans="1:4" s="63" customFormat="1" ht="12" customHeight="1" x14ac:dyDescent="0.2">
      <c r="A25" s="298" t="s">
        <v>56</v>
      </c>
      <c r="B25" s="283" t="s">
        <v>330</v>
      </c>
      <c r="C25" s="266"/>
      <c r="D25" s="165"/>
    </row>
    <row r="26" spans="1:4" s="63" customFormat="1" ht="12" customHeight="1" x14ac:dyDescent="0.2">
      <c r="A26" s="298" t="s">
        <v>57</v>
      </c>
      <c r="B26" s="283" t="s">
        <v>331</v>
      </c>
      <c r="C26" s="266"/>
      <c r="D26" s="165"/>
    </row>
    <row r="27" spans="1:4" s="63" customFormat="1" ht="12" customHeight="1" x14ac:dyDescent="0.2">
      <c r="A27" s="298" t="s">
        <v>112</v>
      </c>
      <c r="B27" s="283" t="s">
        <v>186</v>
      </c>
      <c r="C27" s="266">
        <v>160000</v>
      </c>
      <c r="D27" s="165">
        <v>964000</v>
      </c>
    </row>
    <row r="28" spans="1:4" s="63" customFormat="1" ht="12" customHeight="1" thickBot="1" x14ac:dyDescent="0.25">
      <c r="A28" s="299" t="s">
        <v>113</v>
      </c>
      <c r="B28" s="284" t="s">
        <v>187</v>
      </c>
      <c r="C28" s="268"/>
      <c r="D28" s="167"/>
    </row>
    <row r="29" spans="1:4" s="63" customFormat="1" ht="12" customHeight="1" thickBot="1" x14ac:dyDescent="0.25">
      <c r="A29" s="25" t="s">
        <v>114</v>
      </c>
      <c r="B29" s="17" t="s">
        <v>444</v>
      </c>
      <c r="C29" s="272">
        <f>+C30+C34+C35+C36+C32+C33</f>
        <v>36670000</v>
      </c>
      <c r="D29" s="306">
        <f>+D30+D34+D35+D36+D32+D33</f>
        <v>36670000</v>
      </c>
    </row>
    <row r="30" spans="1:4" s="63" customFormat="1" ht="12" customHeight="1" x14ac:dyDescent="0.2">
      <c r="A30" s="297" t="s">
        <v>189</v>
      </c>
      <c r="B30" s="282" t="s">
        <v>439</v>
      </c>
      <c r="C30" s="453"/>
      <c r="D30" s="452"/>
    </row>
    <row r="31" spans="1:4" s="63" customFormat="1" ht="12" customHeight="1" x14ac:dyDescent="0.2">
      <c r="A31" s="298" t="s">
        <v>190</v>
      </c>
      <c r="B31" s="283" t="s">
        <v>440</v>
      </c>
      <c r="C31" s="266"/>
      <c r="D31" s="165"/>
    </row>
    <row r="32" spans="1:4" s="63" customFormat="1" ht="12" customHeight="1" x14ac:dyDescent="0.2">
      <c r="A32" s="298" t="s">
        <v>191</v>
      </c>
      <c r="B32" s="283" t="s">
        <v>441</v>
      </c>
      <c r="C32" s="266">
        <v>24000000</v>
      </c>
      <c r="D32" s="165">
        <v>24000000</v>
      </c>
    </row>
    <row r="33" spans="1:4" s="63" customFormat="1" ht="12" customHeight="1" x14ac:dyDescent="0.2">
      <c r="A33" s="298" t="s">
        <v>192</v>
      </c>
      <c r="B33" s="283" t="s">
        <v>455</v>
      </c>
      <c r="C33" s="266">
        <v>8500000</v>
      </c>
      <c r="D33" s="165">
        <v>8500000</v>
      </c>
    </row>
    <row r="34" spans="1:4" s="63" customFormat="1" ht="12" customHeight="1" x14ac:dyDescent="0.2">
      <c r="A34" s="298" t="s">
        <v>436</v>
      </c>
      <c r="B34" s="283" t="s">
        <v>193</v>
      </c>
      <c r="C34" s="266">
        <v>3600000</v>
      </c>
      <c r="D34" s="165">
        <v>3600000</v>
      </c>
    </row>
    <row r="35" spans="1:4" s="63" customFormat="1" ht="12" customHeight="1" x14ac:dyDescent="0.2">
      <c r="A35" s="298" t="s">
        <v>437</v>
      </c>
      <c r="B35" s="283" t="s">
        <v>194</v>
      </c>
      <c r="C35" s="266"/>
      <c r="D35" s="165"/>
    </row>
    <row r="36" spans="1:4" s="63" customFormat="1" ht="12" customHeight="1" thickBot="1" x14ac:dyDescent="0.25">
      <c r="A36" s="299" t="s">
        <v>438</v>
      </c>
      <c r="B36" s="356" t="s">
        <v>195</v>
      </c>
      <c r="C36" s="268">
        <v>570000</v>
      </c>
      <c r="D36" s="167">
        <v>570000</v>
      </c>
    </row>
    <row r="37" spans="1:4" s="63" customFormat="1" ht="12" customHeight="1" thickBot="1" x14ac:dyDescent="0.25">
      <c r="A37" s="25" t="s">
        <v>11</v>
      </c>
      <c r="B37" s="17" t="s">
        <v>339</v>
      </c>
      <c r="C37" s="265">
        <f>SUM(C38:C48)</f>
        <v>14630755</v>
      </c>
      <c r="D37" s="164">
        <f>SUM(D38:D48)</f>
        <v>15740715</v>
      </c>
    </row>
    <row r="38" spans="1:4" s="63" customFormat="1" ht="12" customHeight="1" x14ac:dyDescent="0.2">
      <c r="A38" s="297" t="s">
        <v>58</v>
      </c>
      <c r="B38" s="282" t="s">
        <v>198</v>
      </c>
      <c r="C38" s="267"/>
      <c r="D38" s="166"/>
    </row>
    <row r="39" spans="1:4" s="63" customFormat="1" ht="12" customHeight="1" x14ac:dyDescent="0.2">
      <c r="A39" s="298" t="s">
        <v>59</v>
      </c>
      <c r="B39" s="283" t="s">
        <v>199</v>
      </c>
      <c r="C39" s="266">
        <v>1972600</v>
      </c>
      <c r="D39" s="165">
        <v>1972600</v>
      </c>
    </row>
    <row r="40" spans="1:4" s="63" customFormat="1" ht="12" customHeight="1" x14ac:dyDescent="0.2">
      <c r="A40" s="298" t="s">
        <v>60</v>
      </c>
      <c r="B40" s="283" t="s">
        <v>200</v>
      </c>
      <c r="C40" s="266">
        <v>310000</v>
      </c>
      <c r="D40" s="165">
        <v>1183984</v>
      </c>
    </row>
    <row r="41" spans="1:4" s="63" customFormat="1" ht="12" customHeight="1" x14ac:dyDescent="0.2">
      <c r="A41" s="298" t="s">
        <v>116</v>
      </c>
      <c r="B41" s="283" t="s">
        <v>201</v>
      </c>
      <c r="C41" s="266">
        <v>2868107</v>
      </c>
      <c r="D41" s="165">
        <v>2868107</v>
      </c>
    </row>
    <row r="42" spans="1:4" s="63" customFormat="1" ht="12" customHeight="1" x14ac:dyDescent="0.2">
      <c r="A42" s="298" t="s">
        <v>117</v>
      </c>
      <c r="B42" s="283" t="s">
        <v>202</v>
      </c>
      <c r="C42" s="266">
        <v>6701700</v>
      </c>
      <c r="D42" s="165">
        <v>6701700</v>
      </c>
    </row>
    <row r="43" spans="1:4" s="63" customFormat="1" ht="12" customHeight="1" x14ac:dyDescent="0.2">
      <c r="A43" s="298" t="s">
        <v>118</v>
      </c>
      <c r="B43" s="283" t="s">
        <v>203</v>
      </c>
      <c r="C43" s="266">
        <v>2678348</v>
      </c>
      <c r="D43" s="165">
        <v>2914324</v>
      </c>
    </row>
    <row r="44" spans="1:4" s="63" customFormat="1" ht="12" customHeight="1" x14ac:dyDescent="0.2">
      <c r="A44" s="298" t="s">
        <v>119</v>
      </c>
      <c r="B44" s="283" t="s">
        <v>204</v>
      </c>
      <c r="C44" s="266"/>
      <c r="D44" s="165"/>
    </row>
    <row r="45" spans="1:4" s="63" customFormat="1" ht="12" customHeight="1" x14ac:dyDescent="0.2">
      <c r="A45" s="298" t="s">
        <v>120</v>
      </c>
      <c r="B45" s="283" t="s">
        <v>443</v>
      </c>
      <c r="C45" s="266">
        <v>100000</v>
      </c>
      <c r="D45" s="165">
        <v>100000</v>
      </c>
    </row>
    <row r="46" spans="1:4" s="63" customFormat="1" ht="12" customHeight="1" x14ac:dyDescent="0.2">
      <c r="A46" s="298" t="s">
        <v>196</v>
      </c>
      <c r="B46" s="283" t="s">
        <v>206</v>
      </c>
      <c r="C46" s="269"/>
      <c r="D46" s="168"/>
    </row>
    <row r="47" spans="1:4" s="63" customFormat="1" ht="12" customHeight="1" x14ac:dyDescent="0.2">
      <c r="A47" s="299" t="s">
        <v>197</v>
      </c>
      <c r="B47" s="284" t="s">
        <v>341</v>
      </c>
      <c r="C47" s="270"/>
      <c r="D47" s="169"/>
    </row>
    <row r="48" spans="1:4" s="63" customFormat="1" ht="12" customHeight="1" thickBot="1" x14ac:dyDescent="0.25">
      <c r="A48" s="299" t="s">
        <v>340</v>
      </c>
      <c r="B48" s="284" t="s">
        <v>207</v>
      </c>
      <c r="C48" s="270"/>
      <c r="D48" s="169"/>
    </row>
    <row r="49" spans="1:4" s="63" customFormat="1" ht="12" customHeight="1" thickBot="1" x14ac:dyDescent="0.25">
      <c r="A49" s="25" t="s">
        <v>12</v>
      </c>
      <c r="B49" s="17" t="s">
        <v>208</v>
      </c>
      <c r="C49" s="265">
        <f>SUM(C50:C54)</f>
        <v>0</v>
      </c>
      <c r="D49" s="164">
        <f>SUM(D50:D54)</f>
        <v>0</v>
      </c>
    </row>
    <row r="50" spans="1:4" s="63" customFormat="1" ht="12" customHeight="1" x14ac:dyDescent="0.2">
      <c r="A50" s="297" t="s">
        <v>61</v>
      </c>
      <c r="B50" s="282" t="s">
        <v>212</v>
      </c>
      <c r="C50" s="320"/>
      <c r="D50" s="170"/>
    </row>
    <row r="51" spans="1:4" s="63" customFormat="1" ht="12" customHeight="1" x14ac:dyDescent="0.2">
      <c r="A51" s="298" t="s">
        <v>62</v>
      </c>
      <c r="B51" s="283" t="s">
        <v>213</v>
      </c>
      <c r="C51" s="269"/>
      <c r="D51" s="168"/>
    </row>
    <row r="52" spans="1:4" s="63" customFormat="1" ht="12" customHeight="1" x14ac:dyDescent="0.2">
      <c r="A52" s="298" t="s">
        <v>209</v>
      </c>
      <c r="B52" s="283" t="s">
        <v>214</v>
      </c>
      <c r="C52" s="269"/>
      <c r="D52" s="168"/>
    </row>
    <row r="53" spans="1:4" s="63" customFormat="1" ht="12" customHeight="1" x14ac:dyDescent="0.2">
      <c r="A53" s="298" t="s">
        <v>210</v>
      </c>
      <c r="B53" s="283" t="s">
        <v>215</v>
      </c>
      <c r="C53" s="269"/>
      <c r="D53" s="168"/>
    </row>
    <row r="54" spans="1:4" s="63" customFormat="1" ht="12" customHeight="1" thickBot="1" x14ac:dyDescent="0.25">
      <c r="A54" s="299" t="s">
        <v>211</v>
      </c>
      <c r="B54" s="284" t="s">
        <v>216</v>
      </c>
      <c r="C54" s="270"/>
      <c r="D54" s="169"/>
    </row>
    <row r="55" spans="1:4" s="63" customFormat="1" ht="12" customHeight="1" thickBot="1" x14ac:dyDescent="0.25">
      <c r="A55" s="25" t="s">
        <v>121</v>
      </c>
      <c r="B55" s="17" t="s">
        <v>217</v>
      </c>
      <c r="C55" s="265">
        <f>SUM(C56:C58)</f>
        <v>2120000</v>
      </c>
      <c r="D55" s="164">
        <f>SUM(D56:D58)</f>
        <v>2120000</v>
      </c>
    </row>
    <row r="56" spans="1:4" s="63" customFormat="1" ht="12" customHeight="1" x14ac:dyDescent="0.2">
      <c r="A56" s="297" t="s">
        <v>63</v>
      </c>
      <c r="B56" s="282" t="s">
        <v>218</v>
      </c>
      <c r="C56" s="267"/>
      <c r="D56" s="166"/>
    </row>
    <row r="57" spans="1:4" s="63" customFormat="1" ht="12" customHeight="1" x14ac:dyDescent="0.2">
      <c r="A57" s="298" t="s">
        <v>64</v>
      </c>
      <c r="B57" s="283" t="s">
        <v>332</v>
      </c>
      <c r="C57" s="266"/>
      <c r="D57" s="165"/>
    </row>
    <row r="58" spans="1:4" s="63" customFormat="1" ht="12" customHeight="1" x14ac:dyDescent="0.2">
      <c r="A58" s="298" t="s">
        <v>221</v>
      </c>
      <c r="B58" s="283" t="s">
        <v>219</v>
      </c>
      <c r="C58" s="266">
        <v>2120000</v>
      </c>
      <c r="D58" s="165">
        <v>2120000</v>
      </c>
    </row>
    <row r="59" spans="1:4" s="63" customFormat="1" ht="12" customHeight="1" thickBot="1" x14ac:dyDescent="0.25">
      <c r="A59" s="299" t="s">
        <v>222</v>
      </c>
      <c r="B59" s="284" t="s">
        <v>220</v>
      </c>
      <c r="C59" s="268"/>
      <c r="D59" s="167"/>
    </row>
    <row r="60" spans="1:4" s="63" customFormat="1" ht="12" customHeight="1" thickBot="1" x14ac:dyDescent="0.25">
      <c r="A60" s="25" t="s">
        <v>14</v>
      </c>
      <c r="B60" s="171" t="s">
        <v>223</v>
      </c>
      <c r="C60" s="265">
        <f>SUM(C61:C63)</f>
        <v>253718</v>
      </c>
      <c r="D60" s="164">
        <f>SUM(D61:D63)</f>
        <v>253718</v>
      </c>
    </row>
    <row r="61" spans="1:4" s="63" customFormat="1" ht="12" customHeight="1" x14ac:dyDescent="0.2">
      <c r="A61" s="297" t="s">
        <v>122</v>
      </c>
      <c r="B61" s="282" t="s">
        <v>225</v>
      </c>
      <c r="C61" s="269"/>
      <c r="D61" s="168"/>
    </row>
    <row r="62" spans="1:4" s="63" customFormat="1" ht="12" customHeight="1" x14ac:dyDescent="0.2">
      <c r="A62" s="298" t="s">
        <v>123</v>
      </c>
      <c r="B62" s="283" t="s">
        <v>333</v>
      </c>
      <c r="C62" s="269">
        <v>253718</v>
      </c>
      <c r="D62" s="168">
        <v>253718</v>
      </c>
    </row>
    <row r="63" spans="1:4" s="63" customFormat="1" ht="12" customHeight="1" x14ac:dyDescent="0.2">
      <c r="A63" s="298" t="s">
        <v>152</v>
      </c>
      <c r="B63" s="283" t="s">
        <v>226</v>
      </c>
      <c r="C63" s="269"/>
      <c r="D63" s="168"/>
    </row>
    <row r="64" spans="1:4" s="63" customFormat="1" ht="12" customHeight="1" thickBot="1" x14ac:dyDescent="0.25">
      <c r="A64" s="299" t="s">
        <v>224</v>
      </c>
      <c r="B64" s="284" t="s">
        <v>227</v>
      </c>
      <c r="C64" s="269"/>
      <c r="D64" s="168"/>
    </row>
    <row r="65" spans="1:4" s="63" customFormat="1" ht="12" customHeight="1" thickBot="1" x14ac:dyDescent="0.25">
      <c r="A65" s="25" t="s">
        <v>15</v>
      </c>
      <c r="B65" s="17" t="s">
        <v>228</v>
      </c>
      <c r="C65" s="272">
        <f>+C8+C15+C22+C29+C37+C49+C55+C60</f>
        <v>214984611</v>
      </c>
      <c r="D65" s="306">
        <f>+D8+D15+D22+D29+D37+D49+D55+D60</f>
        <v>217898571</v>
      </c>
    </row>
    <row r="66" spans="1:4" s="63" customFormat="1" ht="12" customHeight="1" thickBot="1" x14ac:dyDescent="0.2">
      <c r="A66" s="300" t="s">
        <v>302</v>
      </c>
      <c r="B66" s="171" t="s">
        <v>464</v>
      </c>
      <c r="C66" s="265"/>
      <c r="D66" s="164"/>
    </row>
    <row r="67" spans="1:4" s="63" customFormat="1" ht="12" customHeight="1" thickBot="1" x14ac:dyDescent="0.2">
      <c r="A67" s="300" t="s">
        <v>233</v>
      </c>
      <c r="B67" s="171" t="s">
        <v>460</v>
      </c>
      <c r="C67" s="265"/>
      <c r="D67" s="164"/>
    </row>
    <row r="68" spans="1:4" s="63" customFormat="1" ht="12" customHeight="1" thickBot="1" x14ac:dyDescent="0.2">
      <c r="A68" s="300" t="s">
        <v>234</v>
      </c>
      <c r="B68" s="171" t="s">
        <v>235</v>
      </c>
      <c r="C68" s="265">
        <f>SUM(C69:C70)</f>
        <v>11020276</v>
      </c>
      <c r="D68" s="164">
        <f>SUM(D69:D70)</f>
        <v>11020276</v>
      </c>
    </row>
    <row r="69" spans="1:4" s="63" customFormat="1" ht="12" customHeight="1" x14ac:dyDescent="0.2">
      <c r="A69" s="297" t="s">
        <v>248</v>
      </c>
      <c r="B69" s="282" t="s">
        <v>236</v>
      </c>
      <c r="C69" s="269">
        <v>11020276</v>
      </c>
      <c r="D69" s="168">
        <v>11020276</v>
      </c>
    </row>
    <row r="70" spans="1:4" s="63" customFormat="1" ht="12" customHeight="1" thickBot="1" x14ac:dyDescent="0.25">
      <c r="A70" s="299" t="s">
        <v>249</v>
      </c>
      <c r="B70" s="284" t="s">
        <v>237</v>
      </c>
      <c r="C70" s="269"/>
      <c r="D70" s="168"/>
    </row>
    <row r="71" spans="1:4" s="62" customFormat="1" ht="12" customHeight="1" thickBot="1" x14ac:dyDescent="0.2">
      <c r="A71" s="300" t="s">
        <v>238</v>
      </c>
      <c r="B71" s="171" t="s">
        <v>462</v>
      </c>
      <c r="C71" s="265"/>
      <c r="D71" s="164"/>
    </row>
    <row r="72" spans="1:4" s="63" customFormat="1" ht="12" customHeight="1" thickBot="1" x14ac:dyDescent="0.2">
      <c r="A72" s="300" t="s">
        <v>243</v>
      </c>
      <c r="B72" s="171" t="s">
        <v>461</v>
      </c>
      <c r="C72" s="265"/>
      <c r="D72" s="164"/>
    </row>
    <row r="73" spans="1:4" s="62" customFormat="1" ht="12" customHeight="1" thickBot="1" x14ac:dyDescent="0.2">
      <c r="A73" s="300" t="s">
        <v>244</v>
      </c>
      <c r="B73" s="171" t="s">
        <v>380</v>
      </c>
      <c r="C73" s="323"/>
      <c r="D73" s="324"/>
    </row>
    <row r="74" spans="1:4" s="62" customFormat="1" ht="12" customHeight="1" thickBot="1" x14ac:dyDescent="0.2">
      <c r="A74" s="300" t="s">
        <v>22</v>
      </c>
      <c r="B74" s="285" t="s">
        <v>487</v>
      </c>
      <c r="C74" s="272">
        <f>+C66+C67+C68+C71+C72+C73</f>
        <v>11020276</v>
      </c>
      <c r="D74" s="306">
        <f>+D66+D67+D68+D71+D72+D73</f>
        <v>11020276</v>
      </c>
    </row>
    <row r="75" spans="1:4" s="62" customFormat="1" ht="12" customHeight="1" thickBot="1" x14ac:dyDescent="0.2">
      <c r="A75" s="301" t="s">
        <v>23</v>
      </c>
      <c r="B75" s="286" t="s">
        <v>488</v>
      </c>
      <c r="C75" s="272">
        <f>+C65+C74</f>
        <v>226004887</v>
      </c>
      <c r="D75" s="306">
        <f>+D65+D74</f>
        <v>228918847</v>
      </c>
    </row>
    <row r="76" spans="1:4" s="62" customFormat="1" ht="12" customHeight="1" x14ac:dyDescent="0.15">
      <c r="A76" s="374"/>
      <c r="B76" s="375"/>
      <c r="C76" s="375"/>
      <c r="D76" s="376"/>
    </row>
    <row r="77" spans="1:4" s="62" customFormat="1" ht="12" customHeight="1" x14ac:dyDescent="0.15">
      <c r="A77" s="372"/>
      <c r="B77" s="369"/>
      <c r="C77" s="369"/>
      <c r="D77" s="373"/>
    </row>
    <row r="78" spans="1:4" s="47" customFormat="1" ht="16.5" customHeight="1" thickBot="1" x14ac:dyDescent="0.25">
      <c r="A78" s="370"/>
      <c r="B78" s="371" t="s">
        <v>43</v>
      </c>
      <c r="C78" s="371"/>
      <c r="D78" s="377"/>
    </row>
    <row r="79" spans="1:4" s="64" customFormat="1" ht="12" customHeight="1" thickBot="1" x14ac:dyDescent="0.25">
      <c r="A79" s="275" t="s">
        <v>7</v>
      </c>
      <c r="B79" s="24" t="s">
        <v>411</v>
      </c>
      <c r="C79" s="441">
        <f>+C80+C81+C82+C83+C84+C97</f>
        <v>126594177</v>
      </c>
      <c r="D79" s="175">
        <f>+D80+D81+D82+D83+D84+D97</f>
        <v>128004595</v>
      </c>
    </row>
    <row r="80" spans="1:4" ht="12" customHeight="1" x14ac:dyDescent="0.2">
      <c r="A80" s="302" t="s">
        <v>65</v>
      </c>
      <c r="B80" s="6" t="s">
        <v>37</v>
      </c>
      <c r="C80" s="442">
        <v>56114060</v>
      </c>
      <c r="D80" s="177">
        <v>56114060</v>
      </c>
    </row>
    <row r="81" spans="1:4" ht="12" customHeight="1" x14ac:dyDescent="0.2">
      <c r="A81" s="298" t="s">
        <v>66</v>
      </c>
      <c r="B81" s="4" t="s">
        <v>124</v>
      </c>
      <c r="C81" s="434">
        <v>10572507</v>
      </c>
      <c r="D81" s="178">
        <v>10572507</v>
      </c>
    </row>
    <row r="82" spans="1:4" ht="12" customHeight="1" x14ac:dyDescent="0.2">
      <c r="A82" s="298" t="s">
        <v>67</v>
      </c>
      <c r="B82" s="4" t="s">
        <v>93</v>
      </c>
      <c r="C82" s="435">
        <v>37503077</v>
      </c>
      <c r="D82" s="180">
        <v>40238385</v>
      </c>
    </row>
    <row r="83" spans="1:4" ht="12" customHeight="1" x14ac:dyDescent="0.2">
      <c r="A83" s="298" t="s">
        <v>68</v>
      </c>
      <c r="B83" s="7" t="s">
        <v>125</v>
      </c>
      <c r="C83" s="435">
        <v>3229000</v>
      </c>
      <c r="D83" s="180">
        <v>3229000</v>
      </c>
    </row>
    <row r="84" spans="1:4" ht="12" customHeight="1" x14ac:dyDescent="0.2">
      <c r="A84" s="298" t="s">
        <v>76</v>
      </c>
      <c r="B84" s="15" t="s">
        <v>126</v>
      </c>
      <c r="C84" s="435">
        <f>C91+C96</f>
        <v>10110663</v>
      </c>
      <c r="D84" s="180">
        <f>D91+D96+D87</f>
        <v>11555680</v>
      </c>
    </row>
    <row r="85" spans="1:4" ht="12" customHeight="1" x14ac:dyDescent="0.2">
      <c r="A85" s="298" t="s">
        <v>69</v>
      </c>
      <c r="B85" s="4" t="s">
        <v>408</v>
      </c>
      <c r="C85" s="435"/>
      <c r="D85" s="180"/>
    </row>
    <row r="86" spans="1:4" ht="12" customHeight="1" x14ac:dyDescent="0.2">
      <c r="A86" s="298" t="s">
        <v>70</v>
      </c>
      <c r="B86" s="81" t="s">
        <v>346</v>
      </c>
      <c r="C86" s="435"/>
      <c r="D86" s="180"/>
    </row>
    <row r="87" spans="1:4" ht="12" customHeight="1" x14ac:dyDescent="0.2">
      <c r="A87" s="298" t="s">
        <v>77</v>
      </c>
      <c r="B87" s="81" t="s">
        <v>345</v>
      </c>
      <c r="C87" s="435"/>
      <c r="D87" s="180">
        <v>1265017</v>
      </c>
    </row>
    <row r="88" spans="1:4" ht="12" customHeight="1" x14ac:dyDescent="0.2">
      <c r="A88" s="298" t="s">
        <v>78</v>
      </c>
      <c r="B88" s="81" t="s">
        <v>258</v>
      </c>
      <c r="C88" s="435"/>
      <c r="D88" s="180"/>
    </row>
    <row r="89" spans="1:4" ht="12" customHeight="1" x14ac:dyDescent="0.2">
      <c r="A89" s="298" t="s">
        <v>79</v>
      </c>
      <c r="B89" s="82" t="s">
        <v>259</v>
      </c>
      <c r="C89" s="435"/>
      <c r="D89" s="180"/>
    </row>
    <row r="90" spans="1:4" ht="12" customHeight="1" x14ac:dyDescent="0.2">
      <c r="A90" s="298" t="s">
        <v>80</v>
      </c>
      <c r="B90" s="82" t="s">
        <v>260</v>
      </c>
      <c r="C90" s="435"/>
      <c r="D90" s="180"/>
    </row>
    <row r="91" spans="1:4" ht="12" customHeight="1" x14ac:dyDescent="0.2">
      <c r="A91" s="298" t="s">
        <v>82</v>
      </c>
      <c r="B91" s="81" t="s">
        <v>261</v>
      </c>
      <c r="C91" s="435">
        <v>2398503</v>
      </c>
      <c r="D91" s="180">
        <v>2398503</v>
      </c>
    </row>
    <row r="92" spans="1:4" ht="12" customHeight="1" x14ac:dyDescent="0.2">
      <c r="A92" s="298" t="s">
        <v>127</v>
      </c>
      <c r="B92" s="81" t="s">
        <v>262</v>
      </c>
      <c r="C92" s="435"/>
      <c r="D92" s="180"/>
    </row>
    <row r="93" spans="1:4" ht="12" customHeight="1" x14ac:dyDescent="0.2">
      <c r="A93" s="298" t="s">
        <v>256</v>
      </c>
      <c r="B93" s="82" t="s">
        <v>263</v>
      </c>
      <c r="C93" s="435"/>
      <c r="D93" s="180"/>
    </row>
    <row r="94" spans="1:4" ht="12" customHeight="1" x14ac:dyDescent="0.2">
      <c r="A94" s="303" t="s">
        <v>257</v>
      </c>
      <c r="B94" s="83" t="s">
        <v>264</v>
      </c>
      <c r="C94" s="435"/>
      <c r="D94" s="180"/>
    </row>
    <row r="95" spans="1:4" ht="12" customHeight="1" x14ac:dyDescent="0.2">
      <c r="A95" s="298" t="s">
        <v>343</v>
      </c>
      <c r="B95" s="83" t="s">
        <v>265</v>
      </c>
      <c r="C95" s="435"/>
      <c r="D95" s="180"/>
    </row>
    <row r="96" spans="1:4" ht="12" customHeight="1" x14ac:dyDescent="0.2">
      <c r="A96" s="298" t="s">
        <v>344</v>
      </c>
      <c r="B96" s="82" t="s">
        <v>266</v>
      </c>
      <c r="C96" s="434">
        <v>7712160</v>
      </c>
      <c r="D96" s="178">
        <v>7892160</v>
      </c>
    </row>
    <row r="97" spans="1:4" ht="12" customHeight="1" x14ac:dyDescent="0.2">
      <c r="A97" s="298" t="s">
        <v>348</v>
      </c>
      <c r="B97" s="7" t="s">
        <v>38</v>
      </c>
      <c r="C97" s="434">
        <f>C98+C99</f>
        <v>9064870</v>
      </c>
      <c r="D97" s="178">
        <f>D98+D99</f>
        <v>6294963</v>
      </c>
    </row>
    <row r="98" spans="1:4" ht="12" customHeight="1" x14ac:dyDescent="0.2">
      <c r="A98" s="299" t="s">
        <v>349</v>
      </c>
      <c r="B98" s="4" t="s">
        <v>409</v>
      </c>
      <c r="C98" s="435">
        <v>4664332</v>
      </c>
      <c r="D98" s="180">
        <v>825751</v>
      </c>
    </row>
    <row r="99" spans="1:4" ht="12" customHeight="1" thickBot="1" x14ac:dyDescent="0.25">
      <c r="A99" s="304" t="s">
        <v>350</v>
      </c>
      <c r="B99" s="84" t="s">
        <v>410</v>
      </c>
      <c r="C99" s="443">
        <v>4400538</v>
      </c>
      <c r="D99" s="183">
        <v>5469212</v>
      </c>
    </row>
    <row r="100" spans="1:4" ht="12" customHeight="1" thickBot="1" x14ac:dyDescent="0.25">
      <c r="A100" s="25" t="s">
        <v>8</v>
      </c>
      <c r="B100" s="23" t="s">
        <v>267</v>
      </c>
      <c r="C100" s="432">
        <f>+C101+C103+C105</f>
        <v>3865597</v>
      </c>
      <c r="D100" s="176">
        <f>+D101+D103+D105</f>
        <v>5369139</v>
      </c>
    </row>
    <row r="101" spans="1:4" ht="12" customHeight="1" x14ac:dyDescent="0.2">
      <c r="A101" s="297" t="s">
        <v>71</v>
      </c>
      <c r="B101" s="4" t="s">
        <v>151</v>
      </c>
      <c r="C101" s="433">
        <v>3459997</v>
      </c>
      <c r="D101" s="179">
        <v>4895497</v>
      </c>
    </row>
    <row r="102" spans="1:4" ht="12" customHeight="1" x14ac:dyDescent="0.2">
      <c r="A102" s="297" t="s">
        <v>72</v>
      </c>
      <c r="B102" s="8" t="s">
        <v>271</v>
      </c>
      <c r="C102" s="433">
        <v>3299977</v>
      </c>
      <c r="D102" s="179">
        <v>3299977</v>
      </c>
    </row>
    <row r="103" spans="1:4" ht="12" customHeight="1" x14ac:dyDescent="0.2">
      <c r="A103" s="297" t="s">
        <v>73</v>
      </c>
      <c r="B103" s="8" t="s">
        <v>128</v>
      </c>
      <c r="C103" s="434"/>
      <c r="D103" s="178">
        <v>68042</v>
      </c>
    </row>
    <row r="104" spans="1:4" ht="12" customHeight="1" x14ac:dyDescent="0.2">
      <c r="A104" s="297" t="s">
        <v>74</v>
      </c>
      <c r="B104" s="8" t="s">
        <v>272</v>
      </c>
      <c r="C104" s="445"/>
      <c r="D104" s="178"/>
    </row>
    <row r="105" spans="1:4" ht="12" customHeight="1" x14ac:dyDescent="0.2">
      <c r="A105" s="297" t="s">
        <v>75</v>
      </c>
      <c r="B105" s="173" t="s">
        <v>153</v>
      </c>
      <c r="C105" s="445">
        <v>405600</v>
      </c>
      <c r="D105" s="178">
        <v>405600</v>
      </c>
    </row>
    <row r="106" spans="1:4" ht="12" customHeight="1" x14ac:dyDescent="0.2">
      <c r="A106" s="297" t="s">
        <v>81</v>
      </c>
      <c r="B106" s="172" t="s">
        <v>334</v>
      </c>
      <c r="C106" s="445"/>
      <c r="D106" s="178"/>
    </row>
    <row r="107" spans="1:4" ht="12" customHeight="1" x14ac:dyDescent="0.2">
      <c r="A107" s="297" t="s">
        <v>83</v>
      </c>
      <c r="B107" s="278" t="s">
        <v>277</v>
      </c>
      <c r="C107" s="445"/>
      <c r="D107" s="178"/>
    </row>
    <row r="108" spans="1:4" ht="12" customHeight="1" x14ac:dyDescent="0.2">
      <c r="A108" s="297" t="s">
        <v>129</v>
      </c>
      <c r="B108" s="82" t="s">
        <v>260</v>
      </c>
      <c r="C108" s="445">
        <v>355600</v>
      </c>
      <c r="D108" s="178">
        <v>355600</v>
      </c>
    </row>
    <row r="109" spans="1:4" ht="12" customHeight="1" x14ac:dyDescent="0.2">
      <c r="A109" s="297" t="s">
        <v>130</v>
      </c>
      <c r="B109" s="82" t="s">
        <v>276</v>
      </c>
      <c r="C109" s="445">
        <v>50000</v>
      </c>
      <c r="D109" s="178">
        <v>50000</v>
      </c>
    </row>
    <row r="110" spans="1:4" ht="12" customHeight="1" x14ac:dyDescent="0.2">
      <c r="A110" s="297" t="s">
        <v>131</v>
      </c>
      <c r="B110" s="82" t="s">
        <v>275</v>
      </c>
      <c r="C110" s="445"/>
      <c r="D110" s="178"/>
    </row>
    <row r="111" spans="1:4" ht="12" customHeight="1" x14ac:dyDescent="0.2">
      <c r="A111" s="297" t="s">
        <v>268</v>
      </c>
      <c r="B111" s="82" t="s">
        <v>263</v>
      </c>
      <c r="C111" s="445"/>
      <c r="D111" s="178"/>
    </row>
    <row r="112" spans="1:4" ht="12" customHeight="1" x14ac:dyDescent="0.2">
      <c r="A112" s="297" t="s">
        <v>269</v>
      </c>
      <c r="B112" s="82" t="s">
        <v>274</v>
      </c>
      <c r="C112" s="445"/>
      <c r="D112" s="178"/>
    </row>
    <row r="113" spans="1:12" ht="12" customHeight="1" thickBot="1" x14ac:dyDescent="0.25">
      <c r="A113" s="303" t="s">
        <v>270</v>
      </c>
      <c r="B113" s="82" t="s">
        <v>273</v>
      </c>
      <c r="C113" s="446"/>
      <c r="D113" s="180"/>
    </row>
    <row r="114" spans="1:12" ht="12" customHeight="1" thickBot="1" x14ac:dyDescent="0.25">
      <c r="A114" s="25" t="s">
        <v>9</v>
      </c>
      <c r="B114" s="68" t="s">
        <v>353</v>
      </c>
      <c r="C114" s="432">
        <f>+C79+C100</f>
        <v>130459774</v>
      </c>
      <c r="D114" s="176">
        <f>+D79+D100</f>
        <v>133373734</v>
      </c>
    </row>
    <row r="115" spans="1:12" ht="12" customHeight="1" thickBot="1" x14ac:dyDescent="0.25">
      <c r="A115" s="25" t="s">
        <v>10</v>
      </c>
      <c r="B115" s="68" t="s">
        <v>354</v>
      </c>
      <c r="C115" s="432">
        <f>+C116+C117+C118</f>
        <v>0</v>
      </c>
      <c r="D115" s="176">
        <f>+D116+D117+D118</f>
        <v>0</v>
      </c>
    </row>
    <row r="116" spans="1:12" s="64" customFormat="1" ht="12" customHeight="1" x14ac:dyDescent="0.2">
      <c r="A116" s="297" t="s">
        <v>189</v>
      </c>
      <c r="B116" s="5" t="s">
        <v>414</v>
      </c>
      <c r="C116" s="445"/>
      <c r="D116" s="178"/>
    </row>
    <row r="117" spans="1:12" ht="12" customHeight="1" x14ac:dyDescent="0.2">
      <c r="A117" s="297" t="s">
        <v>190</v>
      </c>
      <c r="B117" s="5" t="s">
        <v>362</v>
      </c>
      <c r="C117" s="445"/>
      <c r="D117" s="178"/>
    </row>
    <row r="118" spans="1:12" ht="12" customHeight="1" thickBot="1" x14ac:dyDescent="0.25">
      <c r="A118" s="303" t="s">
        <v>191</v>
      </c>
      <c r="B118" s="3" t="s">
        <v>413</v>
      </c>
      <c r="C118" s="445"/>
      <c r="D118" s="178"/>
    </row>
    <row r="119" spans="1:12" ht="12" customHeight="1" thickBot="1" x14ac:dyDescent="0.25">
      <c r="A119" s="25" t="s">
        <v>11</v>
      </c>
      <c r="B119" s="68" t="s">
        <v>355</v>
      </c>
      <c r="C119" s="432"/>
      <c r="D119" s="176"/>
    </row>
    <row r="120" spans="1:12" ht="12" customHeight="1" thickBot="1" x14ac:dyDescent="0.25">
      <c r="A120" s="25" t="s">
        <v>12</v>
      </c>
      <c r="B120" s="68" t="s">
        <v>427</v>
      </c>
      <c r="C120" s="436">
        <f>+C121+C122+C124+C125+C123</f>
        <v>95545113</v>
      </c>
      <c r="D120" s="182">
        <f>+D121+D122+D124+D125+D123</f>
        <v>95545113</v>
      </c>
      <c r="L120" s="163"/>
    </row>
    <row r="121" spans="1:12" x14ac:dyDescent="0.2">
      <c r="A121" s="297" t="s">
        <v>61</v>
      </c>
      <c r="B121" s="5" t="s">
        <v>278</v>
      </c>
      <c r="C121" s="445"/>
      <c r="D121" s="178"/>
    </row>
    <row r="122" spans="1:12" ht="12" customHeight="1" x14ac:dyDescent="0.2">
      <c r="A122" s="297" t="s">
        <v>62</v>
      </c>
      <c r="B122" s="5" t="s">
        <v>279</v>
      </c>
      <c r="C122" s="445">
        <v>4588390</v>
      </c>
      <c r="D122" s="178">
        <v>4588390</v>
      </c>
    </row>
    <row r="123" spans="1:12" ht="12" customHeight="1" x14ac:dyDescent="0.2">
      <c r="A123" s="297" t="s">
        <v>209</v>
      </c>
      <c r="B123" s="5" t="s">
        <v>426</v>
      </c>
      <c r="C123" s="445">
        <v>90956723</v>
      </c>
      <c r="D123" s="178">
        <v>90956723</v>
      </c>
    </row>
    <row r="124" spans="1:12" s="64" customFormat="1" ht="12" customHeight="1" x14ac:dyDescent="0.2">
      <c r="A124" s="297" t="s">
        <v>210</v>
      </c>
      <c r="B124" s="5" t="s">
        <v>369</v>
      </c>
      <c r="C124" s="445"/>
      <c r="D124" s="178"/>
    </row>
    <row r="125" spans="1:12" s="64" customFormat="1" ht="12" customHeight="1" thickBot="1" x14ac:dyDescent="0.25">
      <c r="A125" s="303" t="s">
        <v>211</v>
      </c>
      <c r="B125" s="3" t="s">
        <v>298</v>
      </c>
      <c r="C125" s="445"/>
      <c r="D125" s="178"/>
    </row>
    <row r="126" spans="1:12" s="64" customFormat="1" ht="12" customHeight="1" thickBot="1" x14ac:dyDescent="0.25">
      <c r="A126" s="25" t="s">
        <v>13</v>
      </c>
      <c r="B126" s="68" t="s">
        <v>370</v>
      </c>
      <c r="C126" s="447"/>
      <c r="D126" s="184"/>
    </row>
    <row r="127" spans="1:12" ht="12.75" customHeight="1" thickBot="1" x14ac:dyDescent="0.25">
      <c r="A127" s="342" t="s">
        <v>14</v>
      </c>
      <c r="B127" s="68" t="s">
        <v>375</v>
      </c>
      <c r="C127" s="447"/>
      <c r="D127" s="184"/>
    </row>
    <row r="128" spans="1:12" ht="12.75" customHeight="1" thickBot="1" x14ac:dyDescent="0.25">
      <c r="A128" s="342" t="s">
        <v>15</v>
      </c>
      <c r="B128" s="68" t="s">
        <v>376</v>
      </c>
      <c r="C128" s="447"/>
      <c r="D128" s="184"/>
    </row>
    <row r="129" spans="1:4" ht="12" customHeight="1" thickBot="1" x14ac:dyDescent="0.25">
      <c r="A129" s="25" t="s">
        <v>16</v>
      </c>
      <c r="B129" s="68" t="s">
        <v>378</v>
      </c>
      <c r="C129" s="449">
        <f>+C115+C119+C120+C126+C127+C128</f>
        <v>95545113</v>
      </c>
      <c r="D129" s="288">
        <f>+D115+D119+D120+D126+D127+D128</f>
        <v>95545113</v>
      </c>
    </row>
    <row r="130" spans="1:4" ht="15" customHeight="1" thickBot="1" x14ac:dyDescent="0.25">
      <c r="A130" s="305" t="s">
        <v>17</v>
      </c>
      <c r="B130" s="249" t="s">
        <v>377</v>
      </c>
      <c r="C130" s="449">
        <f>+C114+C129</f>
        <v>226004887</v>
      </c>
      <c r="D130" s="288">
        <f>+D114+D129</f>
        <v>228918847</v>
      </c>
    </row>
    <row r="131" spans="1:4" ht="13.5" thickBot="1" x14ac:dyDescent="0.25">
      <c r="A131" s="255"/>
      <c r="B131" s="256"/>
      <c r="C131" s="257"/>
      <c r="D131" s="454"/>
    </row>
    <row r="132" spans="1:4" ht="15" customHeight="1" thickBot="1" x14ac:dyDescent="0.25">
      <c r="A132" s="161" t="s">
        <v>416</v>
      </c>
      <c r="B132" s="162"/>
      <c r="C132" s="416">
        <v>12</v>
      </c>
      <c r="D132" s="66">
        <v>12</v>
      </c>
    </row>
    <row r="133" spans="1:4" ht="14.25" customHeight="1" thickBot="1" x14ac:dyDescent="0.25">
      <c r="A133" s="161" t="s">
        <v>146</v>
      </c>
      <c r="B133" s="162"/>
      <c r="C133" s="416">
        <v>20</v>
      </c>
      <c r="D133" s="66">
        <v>20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1"/>
  <sheetViews>
    <sheetView zoomScale="130" zoomScaleNormal="130" zoomScaleSheetLayoutView="85" workbookViewId="0">
      <selection activeCell="D2" sqref="D2"/>
    </sheetView>
  </sheetViews>
  <sheetFormatPr defaultRowHeight="12.75" x14ac:dyDescent="0.2"/>
  <cols>
    <col min="1" max="1" width="10.33203125" style="258" customWidth="1"/>
    <col min="2" max="2" width="64.1640625" style="259" customWidth="1"/>
    <col min="3" max="3" width="18" style="259" customWidth="1"/>
    <col min="4" max="4" width="19.83203125" style="260" customWidth="1"/>
    <col min="5" max="16384" width="9.33203125" style="2"/>
  </cols>
  <sheetData>
    <row r="1" spans="1:4" s="1" customFormat="1" ht="16.5" customHeight="1" thickBot="1" x14ac:dyDescent="0.25">
      <c r="A1" s="138"/>
      <c r="B1" s="140"/>
      <c r="C1" s="140"/>
      <c r="D1" s="367" t="str">
        <f>+CONCATENATE("9.1.1. melléklet a 7/",LEFT(ÖSSZEFÜGGÉSEK!A5,4),". (VI.29.) önkormányzati rendelethez")</f>
        <v>9.1.1. melléklet a 7/2017. (VI.29.) önkormányzati rendelethez</v>
      </c>
    </row>
    <row r="2" spans="1:4" s="60" customFormat="1" ht="21" customHeight="1" x14ac:dyDescent="0.2">
      <c r="A2" s="273" t="s">
        <v>47</v>
      </c>
      <c r="B2" s="233" t="s">
        <v>474</v>
      </c>
      <c r="C2" s="409"/>
      <c r="D2" s="235" t="s">
        <v>41</v>
      </c>
    </row>
    <row r="3" spans="1:4" s="60" customFormat="1" ht="16.5" thickBot="1" x14ac:dyDescent="0.25">
      <c r="A3" s="141" t="s">
        <v>143</v>
      </c>
      <c r="B3" s="234" t="s">
        <v>335</v>
      </c>
      <c r="C3" s="410"/>
      <c r="D3" s="341" t="s">
        <v>45</v>
      </c>
    </row>
    <row r="4" spans="1:4" s="61" customFormat="1" ht="15.95" customHeight="1" thickBot="1" x14ac:dyDescent="0.3">
      <c r="A4" s="142"/>
      <c r="B4" s="142"/>
      <c r="C4" s="142"/>
      <c r="D4" s="143" t="str">
        <f>'9.1. sz. mell'!D4</f>
        <v>Forintban!</v>
      </c>
    </row>
    <row r="5" spans="1:4" ht="24.75" thickBot="1" x14ac:dyDescent="0.25">
      <c r="A5" s="274" t="s">
        <v>145</v>
      </c>
      <c r="B5" s="144" t="s">
        <v>447</v>
      </c>
      <c r="C5" s="411" t="s">
        <v>477</v>
      </c>
      <c r="D5" s="145" t="s">
        <v>486</v>
      </c>
    </row>
    <row r="6" spans="1:4" s="47" customFormat="1" ht="12.95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47" customFormat="1" ht="15.95" customHeight="1" thickBot="1" x14ac:dyDescent="0.25">
      <c r="A7" s="146"/>
      <c r="B7" s="147" t="s">
        <v>42</v>
      </c>
      <c r="C7" s="147"/>
      <c r="D7" s="236"/>
    </row>
    <row r="8" spans="1:4" s="47" customFormat="1" ht="12" customHeight="1" thickBot="1" x14ac:dyDescent="0.25">
      <c r="A8" s="25" t="s">
        <v>7</v>
      </c>
      <c r="B8" s="17" t="s">
        <v>174</v>
      </c>
      <c r="C8" s="265">
        <f>+C9+C10+C11+C12+C13+C14</f>
        <v>127926693</v>
      </c>
      <c r="D8" s="164">
        <f>+D9+D10+D11+D12+D13+D14</f>
        <v>128926693</v>
      </c>
    </row>
    <row r="9" spans="1:4" s="62" customFormat="1" ht="12" customHeight="1" x14ac:dyDescent="0.2">
      <c r="A9" s="297" t="s">
        <v>65</v>
      </c>
      <c r="B9" s="282" t="s">
        <v>175</v>
      </c>
      <c r="C9" s="267">
        <v>53884813</v>
      </c>
      <c r="D9" s="166">
        <v>54884813</v>
      </c>
    </row>
    <row r="10" spans="1:4" s="63" customFormat="1" ht="12" customHeight="1" x14ac:dyDescent="0.2">
      <c r="A10" s="298" t="s">
        <v>66</v>
      </c>
      <c r="B10" s="283" t="s">
        <v>176</v>
      </c>
      <c r="C10" s="266">
        <v>27089240</v>
      </c>
      <c r="D10" s="165">
        <v>27089240</v>
      </c>
    </row>
    <row r="11" spans="1:4" s="63" customFormat="1" ht="12" customHeight="1" x14ac:dyDescent="0.2">
      <c r="A11" s="298" t="s">
        <v>67</v>
      </c>
      <c r="B11" s="283" t="s">
        <v>434</v>
      </c>
      <c r="C11" s="266">
        <v>42196726</v>
      </c>
      <c r="D11" s="165">
        <v>42196726</v>
      </c>
    </row>
    <row r="12" spans="1:4" s="63" customFormat="1" ht="12" customHeight="1" x14ac:dyDescent="0.2">
      <c r="A12" s="298" t="s">
        <v>68</v>
      </c>
      <c r="B12" s="283" t="s">
        <v>177</v>
      </c>
      <c r="C12" s="266">
        <v>2582464</v>
      </c>
      <c r="D12" s="165">
        <v>2582464</v>
      </c>
    </row>
    <row r="13" spans="1:4" s="63" customFormat="1" ht="12" customHeight="1" x14ac:dyDescent="0.2">
      <c r="A13" s="298" t="s">
        <v>100</v>
      </c>
      <c r="B13" s="283" t="s">
        <v>407</v>
      </c>
      <c r="C13" s="266">
        <v>2173450</v>
      </c>
      <c r="D13" s="165">
        <v>2173450</v>
      </c>
    </row>
    <row r="14" spans="1:4" s="62" customFormat="1" ht="12" customHeight="1" thickBot="1" x14ac:dyDescent="0.25">
      <c r="A14" s="299" t="s">
        <v>69</v>
      </c>
      <c r="B14" s="284" t="s">
        <v>338</v>
      </c>
      <c r="C14" s="266"/>
      <c r="D14" s="165"/>
    </row>
    <row r="15" spans="1:4" s="62" customFormat="1" ht="12" customHeight="1" thickBot="1" x14ac:dyDescent="0.25">
      <c r="A15" s="25" t="s">
        <v>8</v>
      </c>
      <c r="B15" s="171" t="s">
        <v>178</v>
      </c>
      <c r="C15" s="265">
        <f>+C16+C17+C18+C19+C20</f>
        <v>33223445</v>
      </c>
      <c r="D15" s="164">
        <f>+D16+D17+D18+D19+D20</f>
        <v>33223445</v>
      </c>
    </row>
    <row r="16" spans="1:4" s="62" customFormat="1" ht="12" customHeight="1" x14ac:dyDescent="0.2">
      <c r="A16" s="297" t="s">
        <v>71</v>
      </c>
      <c r="B16" s="282" t="s">
        <v>179</v>
      </c>
      <c r="C16" s="267"/>
      <c r="D16" s="166"/>
    </row>
    <row r="17" spans="1:4" s="62" customFormat="1" ht="12" customHeight="1" x14ac:dyDescent="0.2">
      <c r="A17" s="298" t="s">
        <v>72</v>
      </c>
      <c r="B17" s="283" t="s">
        <v>180</v>
      </c>
      <c r="C17" s="266"/>
      <c r="D17" s="165"/>
    </row>
    <row r="18" spans="1:4" s="62" customFormat="1" ht="12" customHeight="1" x14ac:dyDescent="0.2">
      <c r="A18" s="298" t="s">
        <v>73</v>
      </c>
      <c r="B18" s="283" t="s">
        <v>328</v>
      </c>
      <c r="C18" s="266"/>
      <c r="D18" s="165"/>
    </row>
    <row r="19" spans="1:4" s="62" customFormat="1" ht="12" customHeight="1" x14ac:dyDescent="0.2">
      <c r="A19" s="298" t="s">
        <v>74</v>
      </c>
      <c r="B19" s="283" t="s">
        <v>329</v>
      </c>
      <c r="C19" s="266"/>
      <c r="D19" s="165"/>
    </row>
    <row r="20" spans="1:4" s="62" customFormat="1" ht="12" customHeight="1" x14ac:dyDescent="0.2">
      <c r="A20" s="298" t="s">
        <v>75</v>
      </c>
      <c r="B20" s="283" t="s">
        <v>181</v>
      </c>
      <c r="C20" s="266">
        <v>33223445</v>
      </c>
      <c r="D20" s="165">
        <v>33223445</v>
      </c>
    </row>
    <row r="21" spans="1:4" s="63" customFormat="1" ht="12" customHeight="1" thickBot="1" x14ac:dyDescent="0.25">
      <c r="A21" s="299" t="s">
        <v>81</v>
      </c>
      <c r="B21" s="284" t="s">
        <v>182</v>
      </c>
      <c r="C21" s="268"/>
      <c r="D21" s="167"/>
    </row>
    <row r="22" spans="1:4" s="63" customFormat="1" ht="12" customHeight="1" thickBot="1" x14ac:dyDescent="0.25">
      <c r="A22" s="25" t="s">
        <v>9</v>
      </c>
      <c r="B22" s="17" t="s">
        <v>183</v>
      </c>
      <c r="C22" s="265">
        <f>+C23+C24+C25+C26+C27</f>
        <v>160000</v>
      </c>
      <c r="D22" s="164">
        <f>+D23+D24+D25+D26+D27</f>
        <v>964000</v>
      </c>
    </row>
    <row r="23" spans="1:4" s="63" customFormat="1" ht="12" customHeight="1" x14ac:dyDescent="0.2">
      <c r="A23" s="297" t="s">
        <v>54</v>
      </c>
      <c r="B23" s="282" t="s">
        <v>184</v>
      </c>
      <c r="C23" s="267"/>
      <c r="D23" s="166"/>
    </row>
    <row r="24" spans="1:4" s="62" customFormat="1" ht="12" customHeight="1" x14ac:dyDescent="0.2">
      <c r="A24" s="298" t="s">
        <v>55</v>
      </c>
      <c r="B24" s="283" t="s">
        <v>185</v>
      </c>
      <c r="C24" s="266"/>
      <c r="D24" s="165"/>
    </row>
    <row r="25" spans="1:4" s="63" customFormat="1" ht="12" customHeight="1" x14ac:dyDescent="0.2">
      <c r="A25" s="298" t="s">
        <v>56</v>
      </c>
      <c r="B25" s="283" t="s">
        <v>330</v>
      </c>
      <c r="C25" s="266"/>
      <c r="D25" s="165"/>
    </row>
    <row r="26" spans="1:4" s="63" customFormat="1" ht="12" customHeight="1" x14ac:dyDescent="0.2">
      <c r="A26" s="298" t="s">
        <v>57</v>
      </c>
      <c r="B26" s="283" t="s">
        <v>331</v>
      </c>
      <c r="C26" s="266"/>
      <c r="D26" s="165"/>
    </row>
    <row r="27" spans="1:4" s="63" customFormat="1" ht="12" customHeight="1" x14ac:dyDescent="0.2">
      <c r="A27" s="298" t="s">
        <v>112</v>
      </c>
      <c r="B27" s="283" t="s">
        <v>186</v>
      </c>
      <c r="C27" s="266">
        <v>160000</v>
      </c>
      <c r="D27" s="165">
        <v>964000</v>
      </c>
    </row>
    <row r="28" spans="1:4" s="63" customFormat="1" ht="12" customHeight="1" thickBot="1" x14ac:dyDescent="0.25">
      <c r="A28" s="299" t="s">
        <v>113</v>
      </c>
      <c r="B28" s="284" t="s">
        <v>187</v>
      </c>
      <c r="C28" s="268"/>
      <c r="D28" s="167"/>
    </row>
    <row r="29" spans="1:4" s="63" customFormat="1" ht="12" customHeight="1" thickBot="1" x14ac:dyDescent="0.25">
      <c r="A29" s="25" t="s">
        <v>114</v>
      </c>
      <c r="B29" s="17" t="s">
        <v>444</v>
      </c>
      <c r="C29" s="272">
        <f>SUM(C30:C36)</f>
        <v>33710000</v>
      </c>
      <c r="D29" s="306">
        <f>SUM(D30:D36)</f>
        <v>33530000</v>
      </c>
    </row>
    <row r="30" spans="1:4" s="63" customFormat="1" ht="12" customHeight="1" x14ac:dyDescent="0.2">
      <c r="A30" s="297" t="s">
        <v>189</v>
      </c>
      <c r="B30" s="282" t="s">
        <v>439</v>
      </c>
      <c r="C30" s="267"/>
      <c r="D30" s="166"/>
    </row>
    <row r="31" spans="1:4" s="63" customFormat="1" ht="12" customHeight="1" x14ac:dyDescent="0.2">
      <c r="A31" s="298" t="s">
        <v>190</v>
      </c>
      <c r="B31" s="283" t="s">
        <v>440</v>
      </c>
      <c r="C31" s="266"/>
      <c r="D31" s="165"/>
    </row>
    <row r="32" spans="1:4" s="63" customFormat="1" ht="12" customHeight="1" x14ac:dyDescent="0.2">
      <c r="A32" s="298" t="s">
        <v>191</v>
      </c>
      <c r="B32" s="283" t="s">
        <v>441</v>
      </c>
      <c r="C32" s="266">
        <v>21040000</v>
      </c>
      <c r="D32" s="165">
        <v>20860000</v>
      </c>
    </row>
    <row r="33" spans="1:4" s="63" customFormat="1" ht="12" customHeight="1" x14ac:dyDescent="0.2">
      <c r="A33" s="298" t="s">
        <v>192</v>
      </c>
      <c r="B33" s="283" t="s">
        <v>455</v>
      </c>
      <c r="C33" s="266">
        <v>8500000</v>
      </c>
      <c r="D33" s="165">
        <v>8500000</v>
      </c>
    </row>
    <row r="34" spans="1:4" s="63" customFormat="1" ht="12" customHeight="1" x14ac:dyDescent="0.2">
      <c r="A34" s="298" t="s">
        <v>436</v>
      </c>
      <c r="B34" s="283" t="s">
        <v>193</v>
      </c>
      <c r="C34" s="266">
        <v>3600000</v>
      </c>
      <c r="D34" s="165">
        <v>3600000</v>
      </c>
    </row>
    <row r="35" spans="1:4" s="63" customFormat="1" ht="12" customHeight="1" x14ac:dyDescent="0.2">
      <c r="A35" s="298" t="s">
        <v>437</v>
      </c>
      <c r="B35" s="283" t="s">
        <v>194</v>
      </c>
      <c r="C35" s="266"/>
      <c r="D35" s="165"/>
    </row>
    <row r="36" spans="1:4" s="63" customFormat="1" ht="12" customHeight="1" thickBot="1" x14ac:dyDescent="0.25">
      <c r="A36" s="299" t="s">
        <v>438</v>
      </c>
      <c r="B36" s="356" t="s">
        <v>195</v>
      </c>
      <c r="C36" s="268">
        <v>570000</v>
      </c>
      <c r="D36" s="167">
        <v>570000</v>
      </c>
    </row>
    <row r="37" spans="1:4" s="63" customFormat="1" ht="12" customHeight="1" thickBot="1" x14ac:dyDescent="0.25">
      <c r="A37" s="25" t="s">
        <v>11</v>
      </c>
      <c r="B37" s="17" t="s">
        <v>339</v>
      </c>
      <c r="C37" s="265">
        <f>SUM(C38:C48)</f>
        <v>14630755</v>
      </c>
      <c r="D37" s="164">
        <f>SUM(D38:D48)</f>
        <v>15740715</v>
      </c>
    </row>
    <row r="38" spans="1:4" s="63" customFormat="1" ht="12" customHeight="1" x14ac:dyDescent="0.2">
      <c r="A38" s="297" t="s">
        <v>58</v>
      </c>
      <c r="B38" s="282" t="s">
        <v>198</v>
      </c>
      <c r="C38" s="267"/>
      <c r="D38" s="166"/>
    </row>
    <row r="39" spans="1:4" s="63" customFormat="1" ht="12" customHeight="1" x14ac:dyDescent="0.2">
      <c r="A39" s="298" t="s">
        <v>59</v>
      </c>
      <c r="B39" s="283" t="s">
        <v>199</v>
      </c>
      <c r="C39" s="266">
        <v>1972600</v>
      </c>
      <c r="D39" s="165">
        <v>1972600</v>
      </c>
    </row>
    <row r="40" spans="1:4" s="63" customFormat="1" ht="12" customHeight="1" x14ac:dyDescent="0.2">
      <c r="A40" s="298" t="s">
        <v>60</v>
      </c>
      <c r="B40" s="283" t="s">
        <v>200</v>
      </c>
      <c r="C40" s="266">
        <v>310000</v>
      </c>
      <c r="D40" s="165">
        <v>1183984</v>
      </c>
    </row>
    <row r="41" spans="1:4" s="63" customFormat="1" ht="12" customHeight="1" x14ac:dyDescent="0.2">
      <c r="A41" s="298" t="s">
        <v>116</v>
      </c>
      <c r="B41" s="283" t="s">
        <v>201</v>
      </c>
      <c r="C41" s="266">
        <v>2868107</v>
      </c>
      <c r="D41" s="165">
        <v>2868107</v>
      </c>
    </row>
    <row r="42" spans="1:4" s="63" customFormat="1" ht="12" customHeight="1" x14ac:dyDescent="0.2">
      <c r="A42" s="298" t="s">
        <v>117</v>
      </c>
      <c r="B42" s="283" t="s">
        <v>202</v>
      </c>
      <c r="C42" s="266">
        <v>6701700</v>
      </c>
      <c r="D42" s="165">
        <v>6701700</v>
      </c>
    </row>
    <row r="43" spans="1:4" s="63" customFormat="1" ht="12" customHeight="1" x14ac:dyDescent="0.2">
      <c r="A43" s="298" t="s">
        <v>118</v>
      </c>
      <c r="B43" s="283" t="s">
        <v>203</v>
      </c>
      <c r="C43" s="266">
        <v>2678348</v>
      </c>
      <c r="D43" s="165">
        <v>2914324</v>
      </c>
    </row>
    <row r="44" spans="1:4" s="63" customFormat="1" ht="12" customHeight="1" x14ac:dyDescent="0.2">
      <c r="A44" s="298" t="s">
        <v>119</v>
      </c>
      <c r="B44" s="283" t="s">
        <v>204</v>
      </c>
      <c r="C44" s="266"/>
      <c r="D44" s="165"/>
    </row>
    <row r="45" spans="1:4" s="63" customFormat="1" ht="12" customHeight="1" x14ac:dyDescent="0.2">
      <c r="A45" s="298" t="s">
        <v>120</v>
      </c>
      <c r="B45" s="283" t="s">
        <v>443</v>
      </c>
      <c r="C45" s="266">
        <v>100000</v>
      </c>
      <c r="D45" s="165">
        <v>100000</v>
      </c>
    </row>
    <row r="46" spans="1:4" s="63" customFormat="1" ht="12" customHeight="1" x14ac:dyDescent="0.2">
      <c r="A46" s="298" t="s">
        <v>196</v>
      </c>
      <c r="B46" s="283" t="s">
        <v>206</v>
      </c>
      <c r="C46" s="269"/>
      <c r="D46" s="168"/>
    </row>
    <row r="47" spans="1:4" s="63" customFormat="1" ht="12" customHeight="1" x14ac:dyDescent="0.2">
      <c r="A47" s="299" t="s">
        <v>197</v>
      </c>
      <c r="B47" s="284" t="s">
        <v>341</v>
      </c>
      <c r="C47" s="270"/>
      <c r="D47" s="169"/>
    </row>
    <row r="48" spans="1:4" s="63" customFormat="1" ht="12" customHeight="1" thickBot="1" x14ac:dyDescent="0.25">
      <c r="A48" s="299" t="s">
        <v>340</v>
      </c>
      <c r="B48" s="284" t="s">
        <v>207</v>
      </c>
      <c r="C48" s="270"/>
      <c r="D48" s="169"/>
    </row>
    <row r="49" spans="1:4" s="63" customFormat="1" ht="12" customHeight="1" thickBot="1" x14ac:dyDescent="0.25">
      <c r="A49" s="25" t="s">
        <v>12</v>
      </c>
      <c r="B49" s="17" t="s">
        <v>208</v>
      </c>
      <c r="C49" s="265">
        <f>SUM(C50:C54)</f>
        <v>0</v>
      </c>
      <c r="D49" s="164">
        <f>SUM(D50:D54)</f>
        <v>0</v>
      </c>
    </row>
    <row r="50" spans="1:4" s="63" customFormat="1" ht="12" customHeight="1" x14ac:dyDescent="0.2">
      <c r="A50" s="297" t="s">
        <v>61</v>
      </c>
      <c r="B50" s="282" t="s">
        <v>212</v>
      </c>
      <c r="C50" s="320"/>
      <c r="D50" s="170"/>
    </row>
    <row r="51" spans="1:4" s="63" customFormat="1" ht="12" customHeight="1" x14ac:dyDescent="0.2">
      <c r="A51" s="298" t="s">
        <v>62</v>
      </c>
      <c r="B51" s="283" t="s">
        <v>213</v>
      </c>
      <c r="C51" s="269"/>
      <c r="D51" s="168"/>
    </row>
    <row r="52" spans="1:4" s="63" customFormat="1" ht="12" customHeight="1" x14ac:dyDescent="0.2">
      <c r="A52" s="298" t="s">
        <v>209</v>
      </c>
      <c r="B52" s="283" t="s">
        <v>214</v>
      </c>
      <c r="C52" s="269"/>
      <c r="D52" s="168"/>
    </row>
    <row r="53" spans="1:4" s="63" customFormat="1" ht="12" customHeight="1" x14ac:dyDescent="0.2">
      <c r="A53" s="298" t="s">
        <v>210</v>
      </c>
      <c r="B53" s="283" t="s">
        <v>215</v>
      </c>
      <c r="C53" s="269"/>
      <c r="D53" s="168"/>
    </row>
    <row r="54" spans="1:4" s="63" customFormat="1" ht="12" customHeight="1" thickBot="1" x14ac:dyDescent="0.25">
      <c r="A54" s="299" t="s">
        <v>211</v>
      </c>
      <c r="B54" s="284" t="s">
        <v>216</v>
      </c>
      <c r="C54" s="270"/>
      <c r="D54" s="169"/>
    </row>
    <row r="55" spans="1:4" s="63" customFormat="1" ht="12" customHeight="1" thickBot="1" x14ac:dyDescent="0.25">
      <c r="A55" s="25" t="s">
        <v>121</v>
      </c>
      <c r="B55" s="17" t="s">
        <v>217</v>
      </c>
      <c r="C55" s="265">
        <f>SUM(C56:C58)</f>
        <v>2120000</v>
      </c>
      <c r="D55" s="164">
        <f>SUM(D56:D58)</f>
        <v>2120000</v>
      </c>
    </row>
    <row r="56" spans="1:4" s="63" customFormat="1" ht="12" customHeight="1" x14ac:dyDescent="0.2">
      <c r="A56" s="297" t="s">
        <v>63</v>
      </c>
      <c r="B56" s="282" t="s">
        <v>218</v>
      </c>
      <c r="C56" s="267"/>
      <c r="D56" s="166"/>
    </row>
    <row r="57" spans="1:4" s="63" customFormat="1" ht="12" customHeight="1" x14ac:dyDescent="0.2">
      <c r="A57" s="298" t="s">
        <v>64</v>
      </c>
      <c r="B57" s="283" t="s">
        <v>332</v>
      </c>
      <c r="C57" s="266"/>
      <c r="D57" s="165"/>
    </row>
    <row r="58" spans="1:4" s="63" customFormat="1" ht="12" customHeight="1" x14ac:dyDescent="0.2">
      <c r="A58" s="298" t="s">
        <v>221</v>
      </c>
      <c r="B58" s="283" t="s">
        <v>219</v>
      </c>
      <c r="C58" s="266">
        <v>2120000</v>
      </c>
      <c r="D58" s="165">
        <v>2120000</v>
      </c>
    </row>
    <row r="59" spans="1:4" s="63" customFormat="1" ht="12" customHeight="1" thickBot="1" x14ac:dyDescent="0.25">
      <c r="A59" s="299" t="s">
        <v>222</v>
      </c>
      <c r="B59" s="284" t="s">
        <v>220</v>
      </c>
      <c r="C59" s="268"/>
      <c r="D59" s="167"/>
    </row>
    <row r="60" spans="1:4" s="63" customFormat="1" ht="12" customHeight="1" thickBot="1" x14ac:dyDescent="0.25">
      <c r="A60" s="25" t="s">
        <v>14</v>
      </c>
      <c r="B60" s="171" t="s">
        <v>223</v>
      </c>
      <c r="C60" s="265">
        <f>SUM(C61:C63)</f>
        <v>253718</v>
      </c>
      <c r="D60" s="164">
        <f>SUM(D61:D63)</f>
        <v>253718</v>
      </c>
    </row>
    <row r="61" spans="1:4" s="63" customFormat="1" ht="12" customHeight="1" x14ac:dyDescent="0.2">
      <c r="A61" s="297" t="s">
        <v>122</v>
      </c>
      <c r="B61" s="282" t="s">
        <v>225</v>
      </c>
      <c r="C61" s="269"/>
      <c r="D61" s="168"/>
    </row>
    <row r="62" spans="1:4" s="63" customFormat="1" ht="12" customHeight="1" x14ac:dyDescent="0.2">
      <c r="A62" s="298" t="s">
        <v>123</v>
      </c>
      <c r="B62" s="283" t="s">
        <v>333</v>
      </c>
      <c r="C62" s="269">
        <v>253718</v>
      </c>
      <c r="D62" s="168">
        <v>253718</v>
      </c>
    </row>
    <row r="63" spans="1:4" s="63" customFormat="1" ht="12" customHeight="1" x14ac:dyDescent="0.2">
      <c r="A63" s="298" t="s">
        <v>152</v>
      </c>
      <c r="B63" s="283" t="s">
        <v>226</v>
      </c>
      <c r="C63" s="269"/>
      <c r="D63" s="168"/>
    </row>
    <row r="64" spans="1:4" s="63" customFormat="1" ht="12" customHeight="1" thickBot="1" x14ac:dyDescent="0.25">
      <c r="A64" s="299" t="s">
        <v>224</v>
      </c>
      <c r="B64" s="284" t="s">
        <v>227</v>
      </c>
      <c r="C64" s="269"/>
      <c r="D64" s="168"/>
    </row>
    <row r="65" spans="1:4" s="63" customFormat="1" ht="12" customHeight="1" thickBot="1" x14ac:dyDescent="0.25">
      <c r="A65" s="25" t="s">
        <v>15</v>
      </c>
      <c r="B65" s="17" t="s">
        <v>228</v>
      </c>
      <c r="C65" s="272">
        <f>+C8+C15+C22+C29+C37+C49+C55+C60</f>
        <v>212024611</v>
      </c>
      <c r="D65" s="306">
        <f>+D8+D15+D22+D29+D37+D49+D55+D60</f>
        <v>214758571</v>
      </c>
    </row>
    <row r="66" spans="1:4" s="63" customFormat="1" ht="12" customHeight="1" thickBot="1" x14ac:dyDescent="0.2">
      <c r="A66" s="300" t="s">
        <v>302</v>
      </c>
      <c r="B66" s="171" t="s">
        <v>464</v>
      </c>
      <c r="C66" s="265"/>
      <c r="D66" s="164"/>
    </row>
    <row r="67" spans="1:4" s="63" customFormat="1" ht="12" customHeight="1" thickBot="1" x14ac:dyDescent="0.2">
      <c r="A67" s="300" t="s">
        <v>233</v>
      </c>
      <c r="B67" s="171" t="s">
        <v>465</v>
      </c>
      <c r="C67" s="265"/>
      <c r="D67" s="164"/>
    </row>
    <row r="68" spans="1:4" s="63" customFormat="1" ht="12" customHeight="1" thickBot="1" x14ac:dyDescent="0.2">
      <c r="A68" s="300" t="s">
        <v>234</v>
      </c>
      <c r="B68" s="171" t="s">
        <v>235</v>
      </c>
      <c r="C68" s="265">
        <f>SUM(C69:C70)</f>
        <v>11020276</v>
      </c>
      <c r="D68" s="164">
        <f>SUM(D69:D70)</f>
        <v>11020276</v>
      </c>
    </row>
    <row r="69" spans="1:4" s="63" customFormat="1" ht="12" customHeight="1" x14ac:dyDescent="0.2">
      <c r="A69" s="297" t="s">
        <v>248</v>
      </c>
      <c r="B69" s="282" t="s">
        <v>236</v>
      </c>
      <c r="C69" s="269">
        <v>11020276</v>
      </c>
      <c r="D69" s="168">
        <v>11020276</v>
      </c>
    </row>
    <row r="70" spans="1:4" s="63" customFormat="1" ht="12" customHeight="1" thickBot="1" x14ac:dyDescent="0.25">
      <c r="A70" s="299" t="s">
        <v>249</v>
      </c>
      <c r="B70" s="284" t="s">
        <v>237</v>
      </c>
      <c r="C70" s="269"/>
      <c r="D70" s="168"/>
    </row>
    <row r="71" spans="1:4" s="62" customFormat="1" ht="12" customHeight="1" thickBot="1" x14ac:dyDescent="0.2">
      <c r="A71" s="300" t="s">
        <v>238</v>
      </c>
      <c r="B71" s="171" t="s">
        <v>462</v>
      </c>
      <c r="C71" s="265"/>
      <c r="D71" s="164"/>
    </row>
    <row r="72" spans="1:4" s="63" customFormat="1" ht="12" customHeight="1" thickBot="1" x14ac:dyDescent="0.2">
      <c r="A72" s="300" t="s">
        <v>243</v>
      </c>
      <c r="B72" s="171" t="s">
        <v>461</v>
      </c>
      <c r="C72" s="265"/>
      <c r="D72" s="164"/>
    </row>
    <row r="73" spans="1:4" s="62" customFormat="1" ht="12" customHeight="1" thickBot="1" x14ac:dyDescent="0.2">
      <c r="A73" s="300" t="s">
        <v>21</v>
      </c>
      <c r="B73" s="285" t="s">
        <v>466</v>
      </c>
      <c r="C73" s="272">
        <f>+C66+C67+C68+C71+C72</f>
        <v>11020276</v>
      </c>
      <c r="D73" s="306">
        <f>+D66+D67+D68+D71+D72</f>
        <v>11020276</v>
      </c>
    </row>
    <row r="74" spans="1:4" s="62" customFormat="1" ht="12" customHeight="1" thickBot="1" x14ac:dyDescent="0.2">
      <c r="A74" s="301" t="s">
        <v>22</v>
      </c>
      <c r="B74" s="286" t="s">
        <v>467</v>
      </c>
      <c r="C74" s="272">
        <f>+C65+C73</f>
        <v>223044887</v>
      </c>
      <c r="D74" s="306">
        <f>+D65+D73</f>
        <v>225778847</v>
      </c>
    </row>
    <row r="75" spans="1:4" s="47" customFormat="1" ht="16.5" customHeight="1" thickBot="1" x14ac:dyDescent="0.25">
      <c r="A75" s="156"/>
      <c r="B75" s="157" t="s">
        <v>43</v>
      </c>
      <c r="C75" s="157"/>
      <c r="D75" s="243"/>
    </row>
    <row r="76" spans="1:4" s="64" customFormat="1" ht="12" customHeight="1" thickBot="1" x14ac:dyDescent="0.25">
      <c r="A76" s="275" t="s">
        <v>7</v>
      </c>
      <c r="B76" s="24" t="s">
        <v>411</v>
      </c>
      <c r="C76" s="264">
        <f>+C77+C78+C79+C80+C81+C94</f>
        <v>123634177</v>
      </c>
      <c r="D76" s="343">
        <f>+D77+D78+D79+D80+D81+D94</f>
        <v>124864595</v>
      </c>
    </row>
    <row r="77" spans="1:4" ht="12" customHeight="1" x14ac:dyDescent="0.2">
      <c r="A77" s="302" t="s">
        <v>65</v>
      </c>
      <c r="B77" s="6" t="s">
        <v>37</v>
      </c>
      <c r="C77" s="350">
        <v>56114060</v>
      </c>
      <c r="D77" s="344">
        <v>56114060</v>
      </c>
    </row>
    <row r="78" spans="1:4" ht="12" customHeight="1" x14ac:dyDescent="0.2">
      <c r="A78" s="298" t="s">
        <v>66</v>
      </c>
      <c r="B78" s="4" t="s">
        <v>124</v>
      </c>
      <c r="C78" s="266">
        <v>10572507</v>
      </c>
      <c r="D78" s="165">
        <v>10572507</v>
      </c>
    </row>
    <row r="79" spans="1:4" ht="12" customHeight="1" x14ac:dyDescent="0.2">
      <c r="A79" s="298" t="s">
        <v>67</v>
      </c>
      <c r="B79" s="4" t="s">
        <v>93</v>
      </c>
      <c r="C79" s="268">
        <v>37503077</v>
      </c>
      <c r="D79" s="167">
        <v>40238385</v>
      </c>
    </row>
    <row r="80" spans="1:4" ht="12" customHeight="1" x14ac:dyDescent="0.2">
      <c r="A80" s="298" t="s">
        <v>68</v>
      </c>
      <c r="B80" s="7" t="s">
        <v>125</v>
      </c>
      <c r="C80" s="268">
        <v>3229000</v>
      </c>
      <c r="D80" s="167">
        <v>3229000</v>
      </c>
    </row>
    <row r="81" spans="1:4" ht="12" customHeight="1" x14ac:dyDescent="0.2">
      <c r="A81" s="298" t="s">
        <v>76</v>
      </c>
      <c r="B81" s="15" t="s">
        <v>126</v>
      </c>
      <c r="C81" s="268">
        <f>C88+C93</f>
        <v>7150663</v>
      </c>
      <c r="D81" s="167">
        <f>D88+D93+D84</f>
        <v>8415680</v>
      </c>
    </row>
    <row r="82" spans="1:4" ht="12" customHeight="1" x14ac:dyDescent="0.2">
      <c r="A82" s="298" t="s">
        <v>69</v>
      </c>
      <c r="B82" s="4" t="s">
        <v>408</v>
      </c>
      <c r="C82" s="268"/>
      <c r="D82" s="167"/>
    </row>
    <row r="83" spans="1:4" ht="12" customHeight="1" x14ac:dyDescent="0.2">
      <c r="A83" s="298" t="s">
        <v>70</v>
      </c>
      <c r="B83" s="81" t="s">
        <v>346</v>
      </c>
      <c r="C83" s="268"/>
      <c r="D83" s="167"/>
    </row>
    <row r="84" spans="1:4" ht="12" customHeight="1" x14ac:dyDescent="0.2">
      <c r="A84" s="298" t="s">
        <v>77</v>
      </c>
      <c r="B84" s="81" t="s">
        <v>345</v>
      </c>
      <c r="C84" s="268"/>
      <c r="D84" s="167">
        <v>1265017</v>
      </c>
    </row>
    <row r="85" spans="1:4" ht="12" customHeight="1" x14ac:dyDescent="0.2">
      <c r="A85" s="298" t="s">
        <v>78</v>
      </c>
      <c r="B85" s="81" t="s">
        <v>258</v>
      </c>
      <c r="C85" s="268"/>
      <c r="D85" s="167"/>
    </row>
    <row r="86" spans="1:4" ht="12" customHeight="1" x14ac:dyDescent="0.2">
      <c r="A86" s="298" t="s">
        <v>79</v>
      </c>
      <c r="B86" s="82" t="s">
        <v>259</v>
      </c>
      <c r="C86" s="268"/>
      <c r="D86" s="167"/>
    </row>
    <row r="87" spans="1:4" ht="12" customHeight="1" x14ac:dyDescent="0.2">
      <c r="A87" s="298" t="s">
        <v>80</v>
      </c>
      <c r="B87" s="82" t="s">
        <v>260</v>
      </c>
      <c r="C87" s="268"/>
      <c r="D87" s="167"/>
    </row>
    <row r="88" spans="1:4" ht="12" customHeight="1" x14ac:dyDescent="0.2">
      <c r="A88" s="298" t="s">
        <v>82</v>
      </c>
      <c r="B88" s="81" t="s">
        <v>261</v>
      </c>
      <c r="C88" s="268">
        <v>1868503</v>
      </c>
      <c r="D88" s="167">
        <v>1868503</v>
      </c>
    </row>
    <row r="89" spans="1:4" ht="12" customHeight="1" x14ac:dyDescent="0.2">
      <c r="A89" s="298" t="s">
        <v>127</v>
      </c>
      <c r="B89" s="81" t="s">
        <v>262</v>
      </c>
      <c r="C89" s="268"/>
      <c r="D89" s="167"/>
    </row>
    <row r="90" spans="1:4" ht="12" customHeight="1" x14ac:dyDescent="0.2">
      <c r="A90" s="298" t="s">
        <v>256</v>
      </c>
      <c r="B90" s="82" t="s">
        <v>263</v>
      </c>
      <c r="C90" s="268"/>
      <c r="D90" s="167"/>
    </row>
    <row r="91" spans="1:4" ht="12" customHeight="1" x14ac:dyDescent="0.2">
      <c r="A91" s="303" t="s">
        <v>257</v>
      </c>
      <c r="B91" s="83" t="s">
        <v>264</v>
      </c>
      <c r="C91" s="268"/>
      <c r="D91" s="167"/>
    </row>
    <row r="92" spans="1:4" ht="12" customHeight="1" x14ac:dyDescent="0.2">
      <c r="A92" s="298" t="s">
        <v>343</v>
      </c>
      <c r="B92" s="83" t="s">
        <v>265</v>
      </c>
      <c r="C92" s="268"/>
      <c r="D92" s="167"/>
    </row>
    <row r="93" spans="1:4" ht="12" customHeight="1" x14ac:dyDescent="0.2">
      <c r="A93" s="298" t="s">
        <v>344</v>
      </c>
      <c r="B93" s="82" t="s">
        <v>266</v>
      </c>
      <c r="C93" s="266">
        <v>5282160</v>
      </c>
      <c r="D93" s="165">
        <v>5282160</v>
      </c>
    </row>
    <row r="94" spans="1:4" ht="12" customHeight="1" x14ac:dyDescent="0.2">
      <c r="A94" s="298" t="s">
        <v>348</v>
      </c>
      <c r="B94" s="7" t="s">
        <v>38</v>
      </c>
      <c r="C94" s="266">
        <f>C95+C96</f>
        <v>9064870</v>
      </c>
      <c r="D94" s="165">
        <f>D95+D96</f>
        <v>6294963</v>
      </c>
    </row>
    <row r="95" spans="1:4" ht="12" customHeight="1" x14ac:dyDescent="0.2">
      <c r="A95" s="299" t="s">
        <v>349</v>
      </c>
      <c r="B95" s="4" t="s">
        <v>409</v>
      </c>
      <c r="C95" s="268">
        <v>4664332</v>
      </c>
      <c r="D95" s="167">
        <v>825751</v>
      </c>
    </row>
    <row r="96" spans="1:4" ht="12" customHeight="1" thickBot="1" x14ac:dyDescent="0.25">
      <c r="A96" s="304" t="s">
        <v>350</v>
      </c>
      <c r="B96" s="84" t="s">
        <v>410</v>
      </c>
      <c r="C96" s="351">
        <v>4400538</v>
      </c>
      <c r="D96" s="345">
        <v>5469212</v>
      </c>
    </row>
    <row r="97" spans="1:4" ht="12" customHeight="1" thickBot="1" x14ac:dyDescent="0.25">
      <c r="A97" s="25" t="s">
        <v>8</v>
      </c>
      <c r="B97" s="23" t="s">
        <v>267</v>
      </c>
      <c r="C97" s="265">
        <f>+C98+C100+C102</f>
        <v>3865597</v>
      </c>
      <c r="D97" s="164">
        <f>+D98+D100+D102</f>
        <v>5369139</v>
      </c>
    </row>
    <row r="98" spans="1:4" ht="12" customHeight="1" x14ac:dyDescent="0.2">
      <c r="A98" s="297" t="s">
        <v>71</v>
      </c>
      <c r="B98" s="4" t="s">
        <v>151</v>
      </c>
      <c r="C98" s="267">
        <v>3459997</v>
      </c>
      <c r="D98" s="166">
        <v>4895497</v>
      </c>
    </row>
    <row r="99" spans="1:4" ht="12" customHeight="1" x14ac:dyDescent="0.2">
      <c r="A99" s="297" t="s">
        <v>72</v>
      </c>
      <c r="B99" s="8" t="s">
        <v>271</v>
      </c>
      <c r="C99" s="267">
        <v>3299977</v>
      </c>
      <c r="D99" s="166">
        <v>3299977</v>
      </c>
    </row>
    <row r="100" spans="1:4" ht="12" customHeight="1" x14ac:dyDescent="0.2">
      <c r="A100" s="297" t="s">
        <v>73</v>
      </c>
      <c r="B100" s="8" t="s">
        <v>128</v>
      </c>
      <c r="C100" s="266"/>
      <c r="D100" s="165">
        <v>68042</v>
      </c>
    </row>
    <row r="101" spans="1:4" ht="12" customHeight="1" x14ac:dyDescent="0.2">
      <c r="A101" s="297" t="s">
        <v>74</v>
      </c>
      <c r="B101" s="8" t="s">
        <v>272</v>
      </c>
      <c r="C101" s="456"/>
      <c r="D101" s="165"/>
    </row>
    <row r="102" spans="1:4" ht="12" customHeight="1" x14ac:dyDescent="0.2">
      <c r="A102" s="297" t="s">
        <v>75</v>
      </c>
      <c r="B102" s="173" t="s">
        <v>153</v>
      </c>
      <c r="C102" s="456">
        <f>C105+C106</f>
        <v>405600</v>
      </c>
      <c r="D102" s="165">
        <f>D105+D106</f>
        <v>405600</v>
      </c>
    </row>
    <row r="103" spans="1:4" ht="12" customHeight="1" x14ac:dyDescent="0.2">
      <c r="A103" s="297" t="s">
        <v>81</v>
      </c>
      <c r="B103" s="172" t="s">
        <v>334</v>
      </c>
      <c r="C103" s="456"/>
      <c r="D103" s="165"/>
    </row>
    <row r="104" spans="1:4" ht="12" customHeight="1" x14ac:dyDescent="0.2">
      <c r="A104" s="297" t="s">
        <v>83</v>
      </c>
      <c r="B104" s="278" t="s">
        <v>277</v>
      </c>
      <c r="C104" s="456"/>
      <c r="D104" s="165"/>
    </row>
    <row r="105" spans="1:4" ht="12" customHeight="1" x14ac:dyDescent="0.2">
      <c r="A105" s="297" t="s">
        <v>129</v>
      </c>
      <c r="B105" s="82" t="s">
        <v>260</v>
      </c>
      <c r="C105" s="456">
        <v>355600</v>
      </c>
      <c r="D105" s="165">
        <v>355600</v>
      </c>
    </row>
    <row r="106" spans="1:4" ht="12" customHeight="1" x14ac:dyDescent="0.2">
      <c r="A106" s="297" t="s">
        <v>130</v>
      </c>
      <c r="B106" s="82" t="s">
        <v>276</v>
      </c>
      <c r="C106" s="456">
        <v>50000</v>
      </c>
      <c r="D106" s="165">
        <v>50000</v>
      </c>
    </row>
    <row r="107" spans="1:4" ht="12" customHeight="1" x14ac:dyDescent="0.2">
      <c r="A107" s="297" t="s">
        <v>131</v>
      </c>
      <c r="B107" s="82" t="s">
        <v>275</v>
      </c>
      <c r="C107" s="456"/>
      <c r="D107" s="165"/>
    </row>
    <row r="108" spans="1:4" ht="12" customHeight="1" x14ac:dyDescent="0.2">
      <c r="A108" s="297" t="s">
        <v>268</v>
      </c>
      <c r="B108" s="82" t="s">
        <v>263</v>
      </c>
      <c r="C108" s="456"/>
      <c r="D108" s="165"/>
    </row>
    <row r="109" spans="1:4" ht="12" customHeight="1" x14ac:dyDescent="0.2">
      <c r="A109" s="297" t="s">
        <v>269</v>
      </c>
      <c r="B109" s="82" t="s">
        <v>274</v>
      </c>
      <c r="C109" s="456"/>
      <c r="D109" s="165"/>
    </row>
    <row r="110" spans="1:4" ht="12" customHeight="1" thickBot="1" x14ac:dyDescent="0.25">
      <c r="A110" s="303" t="s">
        <v>270</v>
      </c>
      <c r="B110" s="82" t="s">
        <v>273</v>
      </c>
      <c r="C110" s="457"/>
      <c r="D110" s="167"/>
    </row>
    <row r="111" spans="1:4" ht="12" customHeight="1" thickBot="1" x14ac:dyDescent="0.25">
      <c r="A111" s="25" t="s">
        <v>9</v>
      </c>
      <c r="B111" s="68" t="s">
        <v>353</v>
      </c>
      <c r="C111" s="265">
        <f>+C76+C97</f>
        <v>127499774</v>
      </c>
      <c r="D111" s="164">
        <f>+D76+D97</f>
        <v>130233734</v>
      </c>
    </row>
    <row r="112" spans="1:4" ht="12" customHeight="1" thickBot="1" x14ac:dyDescent="0.25">
      <c r="A112" s="25" t="s">
        <v>10</v>
      </c>
      <c r="B112" s="68" t="s">
        <v>354</v>
      </c>
      <c r="C112" s="265">
        <f>+C113+C114+C115</f>
        <v>0</v>
      </c>
      <c r="D112" s="164">
        <f>+D113+D114+D115</f>
        <v>0</v>
      </c>
    </row>
    <row r="113" spans="1:12" s="64" customFormat="1" ht="12" customHeight="1" x14ac:dyDescent="0.2">
      <c r="A113" s="297" t="s">
        <v>189</v>
      </c>
      <c r="B113" s="5" t="s">
        <v>414</v>
      </c>
      <c r="C113" s="456"/>
      <c r="D113" s="165"/>
    </row>
    <row r="114" spans="1:12" ht="12" customHeight="1" x14ac:dyDescent="0.2">
      <c r="A114" s="297" t="s">
        <v>190</v>
      </c>
      <c r="B114" s="5" t="s">
        <v>362</v>
      </c>
      <c r="C114" s="456"/>
      <c r="D114" s="165"/>
    </row>
    <row r="115" spans="1:12" ht="12" customHeight="1" thickBot="1" x14ac:dyDescent="0.25">
      <c r="A115" s="303" t="s">
        <v>191</v>
      </c>
      <c r="B115" s="3" t="s">
        <v>413</v>
      </c>
      <c r="C115" s="456"/>
      <c r="D115" s="165"/>
    </row>
    <row r="116" spans="1:12" ht="12" customHeight="1" thickBot="1" x14ac:dyDescent="0.25">
      <c r="A116" s="25" t="s">
        <v>11</v>
      </c>
      <c r="B116" s="68" t="s">
        <v>355</v>
      </c>
      <c r="C116" s="265">
        <f>+C117+C118+C119+C120+C121+C122</f>
        <v>0</v>
      </c>
      <c r="D116" s="164">
        <f>+D117+D118+D119+D120+D121+D122</f>
        <v>0</v>
      </c>
    </row>
    <row r="117" spans="1:12" ht="12" customHeight="1" x14ac:dyDescent="0.2">
      <c r="A117" s="297" t="s">
        <v>58</v>
      </c>
      <c r="B117" s="5" t="s">
        <v>364</v>
      </c>
      <c r="C117" s="456"/>
      <c r="D117" s="165"/>
    </row>
    <row r="118" spans="1:12" ht="12" customHeight="1" x14ac:dyDescent="0.2">
      <c r="A118" s="297" t="s">
        <v>59</v>
      </c>
      <c r="B118" s="5" t="s">
        <v>356</v>
      </c>
      <c r="C118" s="456"/>
      <c r="D118" s="165"/>
    </row>
    <row r="119" spans="1:12" ht="12" customHeight="1" x14ac:dyDescent="0.2">
      <c r="A119" s="297" t="s">
        <v>60</v>
      </c>
      <c r="B119" s="5" t="s">
        <v>357</v>
      </c>
      <c r="C119" s="456"/>
      <c r="D119" s="165"/>
    </row>
    <row r="120" spans="1:12" ht="12" customHeight="1" x14ac:dyDescent="0.2">
      <c r="A120" s="297" t="s">
        <v>116</v>
      </c>
      <c r="B120" s="5" t="s">
        <v>412</v>
      </c>
      <c r="C120" s="456"/>
      <c r="D120" s="165"/>
    </row>
    <row r="121" spans="1:12" ht="12" customHeight="1" x14ac:dyDescent="0.2">
      <c r="A121" s="297" t="s">
        <v>117</v>
      </c>
      <c r="B121" s="5" t="s">
        <v>359</v>
      </c>
      <c r="C121" s="456"/>
      <c r="D121" s="165"/>
    </row>
    <row r="122" spans="1:12" s="64" customFormat="1" ht="12" customHeight="1" thickBot="1" x14ac:dyDescent="0.25">
      <c r="A122" s="303" t="s">
        <v>118</v>
      </c>
      <c r="B122" s="3" t="s">
        <v>360</v>
      </c>
      <c r="C122" s="456"/>
      <c r="D122" s="165"/>
    </row>
    <row r="123" spans="1:12" ht="12" customHeight="1" thickBot="1" x14ac:dyDescent="0.25">
      <c r="A123" s="25" t="s">
        <v>12</v>
      </c>
      <c r="B123" s="68" t="s">
        <v>427</v>
      </c>
      <c r="C123" s="272">
        <f>+C124+C125+C127+C128+C126</f>
        <v>95545113</v>
      </c>
      <c r="D123" s="306">
        <f>+D124+D125+D127+D128+D126</f>
        <v>95545113</v>
      </c>
      <c r="L123" s="163"/>
    </row>
    <row r="124" spans="1:12" x14ac:dyDescent="0.2">
      <c r="A124" s="297" t="s">
        <v>61</v>
      </c>
      <c r="B124" s="5" t="s">
        <v>278</v>
      </c>
      <c r="C124" s="456"/>
      <c r="D124" s="165"/>
    </row>
    <row r="125" spans="1:12" ht="12" customHeight="1" x14ac:dyDescent="0.2">
      <c r="A125" s="297" t="s">
        <v>62</v>
      </c>
      <c r="B125" s="5" t="s">
        <v>279</v>
      </c>
      <c r="C125" s="456">
        <v>4588390</v>
      </c>
      <c r="D125" s="165">
        <v>4588390</v>
      </c>
    </row>
    <row r="126" spans="1:12" s="64" customFormat="1" ht="12" customHeight="1" x14ac:dyDescent="0.2">
      <c r="A126" s="297" t="s">
        <v>209</v>
      </c>
      <c r="B126" s="5" t="s">
        <v>426</v>
      </c>
      <c r="C126" s="456">
        <v>90956723</v>
      </c>
      <c r="D126" s="165">
        <v>90956723</v>
      </c>
    </row>
    <row r="127" spans="1:12" s="64" customFormat="1" ht="12" customHeight="1" x14ac:dyDescent="0.2">
      <c r="A127" s="297" t="s">
        <v>210</v>
      </c>
      <c r="B127" s="5" t="s">
        <v>369</v>
      </c>
      <c r="C127" s="456"/>
      <c r="D127" s="165"/>
    </row>
    <row r="128" spans="1:12" s="64" customFormat="1" ht="12" customHeight="1" thickBot="1" x14ac:dyDescent="0.25">
      <c r="A128" s="303" t="s">
        <v>211</v>
      </c>
      <c r="B128" s="3" t="s">
        <v>298</v>
      </c>
      <c r="C128" s="456"/>
      <c r="D128" s="165"/>
    </row>
    <row r="129" spans="1:4" s="64" customFormat="1" ht="12" customHeight="1" thickBot="1" x14ac:dyDescent="0.25">
      <c r="A129" s="25" t="s">
        <v>13</v>
      </c>
      <c r="B129" s="68" t="s">
        <v>370</v>
      </c>
      <c r="C129" s="353">
        <f>+C130+C131+C132+C133+C134</f>
        <v>0</v>
      </c>
      <c r="D129" s="347">
        <f>+D130+D131+D132+D133+D134</f>
        <v>0</v>
      </c>
    </row>
    <row r="130" spans="1:4" s="64" customFormat="1" ht="12" customHeight="1" x14ac:dyDescent="0.2">
      <c r="A130" s="297" t="s">
        <v>63</v>
      </c>
      <c r="B130" s="5" t="s">
        <v>365</v>
      </c>
      <c r="C130" s="456"/>
      <c r="D130" s="165"/>
    </row>
    <row r="131" spans="1:4" s="64" customFormat="1" ht="12" customHeight="1" x14ac:dyDescent="0.2">
      <c r="A131" s="297" t="s">
        <v>64</v>
      </c>
      <c r="B131" s="5" t="s">
        <v>372</v>
      </c>
      <c r="C131" s="456"/>
      <c r="D131" s="165"/>
    </row>
    <row r="132" spans="1:4" s="64" customFormat="1" ht="12" customHeight="1" x14ac:dyDescent="0.2">
      <c r="A132" s="297" t="s">
        <v>221</v>
      </c>
      <c r="B132" s="5" t="s">
        <v>367</v>
      </c>
      <c r="C132" s="456"/>
      <c r="D132" s="165"/>
    </row>
    <row r="133" spans="1:4" ht="12.75" customHeight="1" x14ac:dyDescent="0.2">
      <c r="A133" s="297" t="s">
        <v>222</v>
      </c>
      <c r="B133" s="5" t="s">
        <v>415</v>
      </c>
      <c r="C133" s="456"/>
      <c r="D133" s="165"/>
    </row>
    <row r="134" spans="1:4" ht="12.75" customHeight="1" thickBot="1" x14ac:dyDescent="0.25">
      <c r="A134" s="303" t="s">
        <v>371</v>
      </c>
      <c r="B134" s="3" t="s">
        <v>374</v>
      </c>
      <c r="C134" s="457"/>
      <c r="D134" s="167"/>
    </row>
    <row r="135" spans="1:4" ht="12.75" customHeight="1" thickBot="1" x14ac:dyDescent="0.25">
      <c r="A135" s="342" t="s">
        <v>14</v>
      </c>
      <c r="B135" s="68" t="s">
        <v>375</v>
      </c>
      <c r="C135" s="353"/>
      <c r="D135" s="347"/>
    </row>
    <row r="136" spans="1:4" ht="12" customHeight="1" thickBot="1" x14ac:dyDescent="0.25">
      <c r="A136" s="342" t="s">
        <v>15</v>
      </c>
      <c r="B136" s="68" t="s">
        <v>376</v>
      </c>
      <c r="C136" s="353"/>
      <c r="D136" s="347"/>
    </row>
    <row r="137" spans="1:4" ht="15" customHeight="1" thickBot="1" x14ac:dyDescent="0.25">
      <c r="A137" s="25" t="s">
        <v>16</v>
      </c>
      <c r="B137" s="68" t="s">
        <v>378</v>
      </c>
      <c r="C137" s="355">
        <f>+C112+C116+C123+C129+C135+C136</f>
        <v>95545113</v>
      </c>
      <c r="D137" s="349">
        <f>+D112+D116+D123+D129+D135+D136</f>
        <v>95545113</v>
      </c>
    </row>
    <row r="138" spans="1:4" ht="13.5" thickBot="1" x14ac:dyDescent="0.25">
      <c r="A138" s="305" t="s">
        <v>17</v>
      </c>
      <c r="B138" s="249" t="s">
        <v>377</v>
      </c>
      <c r="C138" s="355">
        <f>+C111+C137</f>
        <v>223044887</v>
      </c>
      <c r="D138" s="349">
        <f>+D111+D137</f>
        <v>225778847</v>
      </c>
    </row>
    <row r="139" spans="1:4" ht="15" customHeight="1" thickBot="1" x14ac:dyDescent="0.25">
      <c r="A139" s="255"/>
      <c r="B139" s="256"/>
      <c r="C139" s="458"/>
      <c r="D139" s="257"/>
    </row>
    <row r="140" spans="1:4" ht="14.25" customHeight="1" thickBot="1" x14ac:dyDescent="0.25">
      <c r="A140" s="161" t="s">
        <v>416</v>
      </c>
      <c r="B140" s="162"/>
      <c r="C140" s="459">
        <v>12</v>
      </c>
      <c r="D140" s="455">
        <v>12</v>
      </c>
    </row>
    <row r="141" spans="1:4" ht="13.5" thickBot="1" x14ac:dyDescent="0.25">
      <c r="A141" s="161" t="s">
        <v>146</v>
      </c>
      <c r="B141" s="162"/>
      <c r="C141" s="459">
        <v>20</v>
      </c>
      <c r="D141" s="455">
        <v>20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3"/>
  <sheetViews>
    <sheetView zoomScale="130" zoomScaleNormal="130" zoomScaleSheetLayoutView="85" workbookViewId="0">
      <selection activeCell="D2" sqref="D2"/>
    </sheetView>
  </sheetViews>
  <sheetFormatPr defaultRowHeight="12.75" x14ac:dyDescent="0.2"/>
  <cols>
    <col min="1" max="1" width="10" style="258" customWidth="1"/>
    <col min="2" max="2" width="59.83203125" style="259" customWidth="1"/>
    <col min="3" max="3" width="23.6640625" style="259" customWidth="1"/>
    <col min="4" max="4" width="23" style="260" customWidth="1"/>
    <col min="5" max="16384" width="9.33203125" style="2"/>
  </cols>
  <sheetData>
    <row r="1" spans="1:4" s="1" customFormat="1" ht="16.5" customHeight="1" thickBot="1" x14ac:dyDescent="0.25">
      <c r="A1" s="138"/>
      <c r="B1" s="140"/>
      <c r="C1" s="140"/>
      <c r="D1" s="367" t="str">
        <f>+CONCATENATE("9.1.2. melléklet a 7/",LEFT(ÖSSZEFÜGGÉSEK!A5,4),". (VI.29.) önkormányzati rendelethez")</f>
        <v>9.1.2. melléklet a 7/2017. (VI.29.) önkormányzati rendelethez</v>
      </c>
    </row>
    <row r="2" spans="1:4" s="60" customFormat="1" ht="15" customHeight="1" x14ac:dyDescent="0.2">
      <c r="A2" s="273" t="s">
        <v>47</v>
      </c>
      <c r="B2" s="233" t="s">
        <v>474</v>
      </c>
      <c r="C2" s="409"/>
      <c r="D2" s="235" t="s">
        <v>41</v>
      </c>
    </row>
    <row r="3" spans="1:4" s="60" customFormat="1" ht="12.75" customHeight="1" thickBot="1" x14ac:dyDescent="0.25">
      <c r="A3" s="141" t="s">
        <v>143</v>
      </c>
      <c r="B3" s="234" t="s">
        <v>336</v>
      </c>
      <c r="C3" s="410"/>
      <c r="D3" s="341" t="s">
        <v>46</v>
      </c>
    </row>
    <row r="4" spans="1:4" s="61" customFormat="1" ht="14.25" customHeight="1" thickBot="1" x14ac:dyDescent="0.3">
      <c r="A4" s="142"/>
      <c r="B4" s="142"/>
      <c r="C4" s="142"/>
      <c r="D4" s="143" t="str">
        <f>'9.1.1. sz. mell '!D4</f>
        <v>Forintban!</v>
      </c>
    </row>
    <row r="5" spans="1:4" ht="24.75" thickBot="1" x14ac:dyDescent="0.25">
      <c r="A5" s="274" t="s">
        <v>145</v>
      </c>
      <c r="B5" s="144" t="s">
        <v>447</v>
      </c>
      <c r="C5" s="411" t="s">
        <v>477</v>
      </c>
      <c r="D5" s="145" t="s">
        <v>486</v>
      </c>
    </row>
    <row r="6" spans="1:4" s="47" customFormat="1" ht="12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47" customFormat="1" ht="11.25" customHeight="1" thickBot="1" x14ac:dyDescent="0.25">
      <c r="A7" s="146"/>
      <c r="B7" s="147" t="s">
        <v>42</v>
      </c>
      <c r="C7" s="147"/>
      <c r="D7" s="236"/>
    </row>
    <row r="8" spans="1:4" s="47" customFormat="1" ht="12" customHeight="1" thickBot="1" x14ac:dyDescent="0.25">
      <c r="A8" s="25" t="s">
        <v>7</v>
      </c>
      <c r="B8" s="17" t="s">
        <v>174</v>
      </c>
      <c r="C8" s="265">
        <f>+C9+C10+C11+C12+C13+C14</f>
        <v>0</v>
      </c>
      <c r="D8" s="164">
        <f>+D9+D10+D11+D12+D13+D14</f>
        <v>0</v>
      </c>
    </row>
    <row r="9" spans="1:4" s="62" customFormat="1" ht="12" customHeight="1" x14ac:dyDescent="0.2">
      <c r="A9" s="297" t="s">
        <v>65</v>
      </c>
      <c r="B9" s="282" t="s">
        <v>175</v>
      </c>
      <c r="C9" s="267"/>
      <c r="D9" s="166"/>
    </row>
    <row r="10" spans="1:4" s="63" customFormat="1" ht="12" customHeight="1" x14ac:dyDescent="0.2">
      <c r="A10" s="298" t="s">
        <v>66</v>
      </c>
      <c r="B10" s="283" t="s">
        <v>176</v>
      </c>
      <c r="C10" s="266"/>
      <c r="D10" s="165"/>
    </row>
    <row r="11" spans="1:4" s="63" customFormat="1" ht="12" customHeight="1" x14ac:dyDescent="0.2">
      <c r="A11" s="298" t="s">
        <v>67</v>
      </c>
      <c r="B11" s="283" t="s">
        <v>434</v>
      </c>
      <c r="C11" s="266"/>
      <c r="D11" s="165"/>
    </row>
    <row r="12" spans="1:4" s="63" customFormat="1" ht="12" customHeight="1" x14ac:dyDescent="0.2">
      <c r="A12" s="298" t="s">
        <v>68</v>
      </c>
      <c r="B12" s="283" t="s">
        <v>177</v>
      </c>
      <c r="C12" s="266"/>
      <c r="D12" s="165"/>
    </row>
    <row r="13" spans="1:4" s="63" customFormat="1" ht="12" customHeight="1" x14ac:dyDescent="0.2">
      <c r="A13" s="298" t="s">
        <v>100</v>
      </c>
      <c r="B13" s="283" t="s">
        <v>407</v>
      </c>
      <c r="C13" s="266"/>
      <c r="D13" s="165"/>
    </row>
    <row r="14" spans="1:4" s="62" customFormat="1" ht="12" customHeight="1" thickBot="1" x14ac:dyDescent="0.25">
      <c r="A14" s="299" t="s">
        <v>69</v>
      </c>
      <c r="B14" s="284" t="s">
        <v>338</v>
      </c>
      <c r="C14" s="266"/>
      <c r="D14" s="165"/>
    </row>
    <row r="15" spans="1:4" s="62" customFormat="1" ht="12" customHeight="1" thickBot="1" x14ac:dyDescent="0.25">
      <c r="A15" s="25" t="s">
        <v>8</v>
      </c>
      <c r="B15" s="171" t="s">
        <v>178</v>
      </c>
      <c r="C15" s="265">
        <f>+C16+C17+C18+C19+C20</f>
        <v>0</v>
      </c>
      <c r="D15" s="164">
        <f>+D16+D17+D18+D19+D20</f>
        <v>0</v>
      </c>
    </row>
    <row r="16" spans="1:4" s="62" customFormat="1" ht="12" customHeight="1" x14ac:dyDescent="0.2">
      <c r="A16" s="297" t="s">
        <v>71</v>
      </c>
      <c r="B16" s="282" t="s">
        <v>179</v>
      </c>
      <c r="C16" s="267"/>
      <c r="D16" s="166"/>
    </row>
    <row r="17" spans="1:4" s="62" customFormat="1" ht="12" customHeight="1" x14ac:dyDescent="0.2">
      <c r="A17" s="298" t="s">
        <v>72</v>
      </c>
      <c r="B17" s="283" t="s">
        <v>180</v>
      </c>
      <c r="C17" s="266"/>
      <c r="D17" s="165"/>
    </row>
    <row r="18" spans="1:4" s="62" customFormat="1" ht="12" customHeight="1" x14ac:dyDescent="0.2">
      <c r="A18" s="298" t="s">
        <v>73</v>
      </c>
      <c r="B18" s="283" t="s">
        <v>328</v>
      </c>
      <c r="C18" s="266"/>
      <c r="D18" s="165"/>
    </row>
    <row r="19" spans="1:4" s="62" customFormat="1" ht="12" customHeight="1" x14ac:dyDescent="0.2">
      <c r="A19" s="298" t="s">
        <v>74</v>
      </c>
      <c r="B19" s="283" t="s">
        <v>329</v>
      </c>
      <c r="C19" s="266"/>
      <c r="D19" s="165"/>
    </row>
    <row r="20" spans="1:4" s="62" customFormat="1" ht="12" customHeight="1" x14ac:dyDescent="0.2">
      <c r="A20" s="298" t="s">
        <v>75</v>
      </c>
      <c r="B20" s="283" t="s">
        <v>181</v>
      </c>
      <c r="C20" s="266"/>
      <c r="D20" s="165"/>
    </row>
    <row r="21" spans="1:4" s="63" customFormat="1" ht="12" customHeight="1" thickBot="1" x14ac:dyDescent="0.25">
      <c r="A21" s="299" t="s">
        <v>81</v>
      </c>
      <c r="B21" s="284" t="s">
        <v>182</v>
      </c>
      <c r="C21" s="268"/>
      <c r="D21" s="167"/>
    </row>
    <row r="22" spans="1:4" s="63" customFormat="1" ht="12" customHeight="1" thickBot="1" x14ac:dyDescent="0.25">
      <c r="A22" s="25" t="s">
        <v>9</v>
      </c>
      <c r="B22" s="17" t="s">
        <v>183</v>
      </c>
      <c r="C22" s="265">
        <f>+C23+C24+C25+C26+C27</f>
        <v>0</v>
      </c>
      <c r="D22" s="164">
        <f>+D23+D24+D25+D26+D27</f>
        <v>0</v>
      </c>
    </row>
    <row r="23" spans="1:4" s="63" customFormat="1" ht="12" customHeight="1" x14ac:dyDescent="0.2">
      <c r="A23" s="297" t="s">
        <v>54</v>
      </c>
      <c r="B23" s="282" t="s">
        <v>184</v>
      </c>
      <c r="C23" s="267"/>
      <c r="D23" s="166"/>
    </row>
    <row r="24" spans="1:4" s="62" customFormat="1" ht="12" customHeight="1" x14ac:dyDescent="0.2">
      <c r="A24" s="298" t="s">
        <v>55</v>
      </c>
      <c r="B24" s="283" t="s">
        <v>185</v>
      </c>
      <c r="C24" s="266"/>
      <c r="D24" s="165"/>
    </row>
    <row r="25" spans="1:4" s="63" customFormat="1" ht="12" customHeight="1" x14ac:dyDescent="0.2">
      <c r="A25" s="298" t="s">
        <v>56</v>
      </c>
      <c r="B25" s="283" t="s">
        <v>330</v>
      </c>
      <c r="C25" s="266"/>
      <c r="D25" s="165"/>
    </row>
    <row r="26" spans="1:4" s="63" customFormat="1" ht="12" customHeight="1" x14ac:dyDescent="0.2">
      <c r="A26" s="298" t="s">
        <v>57</v>
      </c>
      <c r="B26" s="283" t="s">
        <v>331</v>
      </c>
      <c r="C26" s="266"/>
      <c r="D26" s="165"/>
    </row>
    <row r="27" spans="1:4" s="63" customFormat="1" ht="12" customHeight="1" x14ac:dyDescent="0.2">
      <c r="A27" s="298" t="s">
        <v>112</v>
      </c>
      <c r="B27" s="283" t="s">
        <v>186</v>
      </c>
      <c r="C27" s="266"/>
      <c r="D27" s="165"/>
    </row>
    <row r="28" spans="1:4" s="63" customFormat="1" ht="12" customHeight="1" thickBot="1" x14ac:dyDescent="0.25">
      <c r="A28" s="299" t="s">
        <v>113</v>
      </c>
      <c r="B28" s="284" t="s">
        <v>187</v>
      </c>
      <c r="C28" s="268"/>
      <c r="D28" s="167"/>
    </row>
    <row r="29" spans="1:4" s="63" customFormat="1" ht="12" customHeight="1" thickBot="1" x14ac:dyDescent="0.25">
      <c r="A29" s="25" t="s">
        <v>114</v>
      </c>
      <c r="B29" s="17" t="s">
        <v>188</v>
      </c>
      <c r="C29" s="272">
        <f>SUM(C30:C36)</f>
        <v>2960000</v>
      </c>
      <c r="D29" s="306">
        <f>SUM(D30:D36)</f>
        <v>3140000</v>
      </c>
    </row>
    <row r="30" spans="1:4" s="63" customFormat="1" ht="12" customHeight="1" x14ac:dyDescent="0.2">
      <c r="A30" s="297" t="s">
        <v>189</v>
      </c>
      <c r="B30" s="282" t="s">
        <v>439</v>
      </c>
      <c r="C30" s="267"/>
      <c r="D30" s="166"/>
    </row>
    <row r="31" spans="1:4" s="63" customFormat="1" ht="12" customHeight="1" x14ac:dyDescent="0.2">
      <c r="A31" s="298" t="s">
        <v>190</v>
      </c>
      <c r="B31" s="283" t="s">
        <v>440</v>
      </c>
      <c r="C31" s="266"/>
      <c r="D31" s="165"/>
    </row>
    <row r="32" spans="1:4" s="63" customFormat="1" ht="12" customHeight="1" x14ac:dyDescent="0.2">
      <c r="A32" s="298" t="s">
        <v>191</v>
      </c>
      <c r="B32" s="283" t="s">
        <v>441</v>
      </c>
      <c r="C32" s="266">
        <v>2960000</v>
      </c>
      <c r="D32" s="165">
        <v>3140000</v>
      </c>
    </row>
    <row r="33" spans="1:4" s="63" customFormat="1" ht="12" customHeight="1" x14ac:dyDescent="0.2">
      <c r="A33" s="298" t="s">
        <v>192</v>
      </c>
      <c r="B33" s="283" t="s">
        <v>442</v>
      </c>
      <c r="C33" s="266"/>
      <c r="D33" s="165"/>
    </row>
    <row r="34" spans="1:4" s="63" customFormat="1" ht="12" customHeight="1" x14ac:dyDescent="0.2">
      <c r="A34" s="298" t="s">
        <v>436</v>
      </c>
      <c r="B34" s="283" t="s">
        <v>193</v>
      </c>
      <c r="C34" s="266"/>
      <c r="D34" s="165"/>
    </row>
    <row r="35" spans="1:4" s="63" customFormat="1" ht="12" customHeight="1" x14ac:dyDescent="0.2">
      <c r="A35" s="298" t="s">
        <v>437</v>
      </c>
      <c r="B35" s="283" t="s">
        <v>194</v>
      </c>
      <c r="C35" s="266"/>
      <c r="D35" s="165"/>
    </row>
    <row r="36" spans="1:4" s="63" customFormat="1" ht="12" customHeight="1" thickBot="1" x14ac:dyDescent="0.25">
      <c r="A36" s="299" t="s">
        <v>438</v>
      </c>
      <c r="B36" s="284" t="s">
        <v>195</v>
      </c>
      <c r="C36" s="268"/>
      <c r="D36" s="167"/>
    </row>
    <row r="37" spans="1:4" s="63" customFormat="1" ht="12" customHeight="1" thickBot="1" x14ac:dyDescent="0.25">
      <c r="A37" s="25" t="s">
        <v>11</v>
      </c>
      <c r="B37" s="17" t="s">
        <v>339</v>
      </c>
      <c r="C37" s="265">
        <f>SUM(C38:C48)</f>
        <v>0</v>
      </c>
      <c r="D37" s="164">
        <f>SUM(D38:D48)</f>
        <v>0</v>
      </c>
    </row>
    <row r="38" spans="1:4" s="63" customFormat="1" ht="12" customHeight="1" x14ac:dyDescent="0.2">
      <c r="A38" s="297" t="s">
        <v>58</v>
      </c>
      <c r="B38" s="282" t="s">
        <v>198</v>
      </c>
      <c r="C38" s="267"/>
      <c r="D38" s="166"/>
    </row>
    <row r="39" spans="1:4" s="63" customFormat="1" ht="12" customHeight="1" x14ac:dyDescent="0.2">
      <c r="A39" s="298" t="s">
        <v>59</v>
      </c>
      <c r="B39" s="283" t="s">
        <v>199</v>
      </c>
      <c r="C39" s="266"/>
      <c r="D39" s="165"/>
    </row>
    <row r="40" spans="1:4" s="63" customFormat="1" ht="12" customHeight="1" x14ac:dyDescent="0.2">
      <c r="A40" s="298" t="s">
        <v>60</v>
      </c>
      <c r="B40" s="283" t="s">
        <v>200</v>
      </c>
      <c r="C40" s="266"/>
      <c r="D40" s="165"/>
    </row>
    <row r="41" spans="1:4" s="63" customFormat="1" ht="12" customHeight="1" x14ac:dyDescent="0.2">
      <c r="A41" s="298" t="s">
        <v>116</v>
      </c>
      <c r="B41" s="283" t="s">
        <v>201</v>
      </c>
      <c r="C41" s="266"/>
      <c r="D41" s="165"/>
    </row>
    <row r="42" spans="1:4" s="63" customFormat="1" ht="12" customHeight="1" x14ac:dyDescent="0.2">
      <c r="A42" s="298" t="s">
        <v>117</v>
      </c>
      <c r="B42" s="283" t="s">
        <v>202</v>
      </c>
      <c r="C42" s="266"/>
      <c r="D42" s="165"/>
    </row>
    <row r="43" spans="1:4" s="63" customFormat="1" ht="12" customHeight="1" x14ac:dyDescent="0.2">
      <c r="A43" s="298" t="s">
        <v>118</v>
      </c>
      <c r="B43" s="283" t="s">
        <v>203</v>
      </c>
      <c r="C43" s="266"/>
      <c r="D43" s="165"/>
    </row>
    <row r="44" spans="1:4" s="63" customFormat="1" ht="12" customHeight="1" x14ac:dyDescent="0.2">
      <c r="A44" s="298" t="s">
        <v>119</v>
      </c>
      <c r="B44" s="283" t="s">
        <v>204</v>
      </c>
      <c r="C44" s="266"/>
      <c r="D44" s="165"/>
    </row>
    <row r="45" spans="1:4" s="63" customFormat="1" ht="12" customHeight="1" x14ac:dyDescent="0.2">
      <c r="A45" s="298" t="s">
        <v>120</v>
      </c>
      <c r="B45" s="283" t="s">
        <v>445</v>
      </c>
      <c r="C45" s="266"/>
      <c r="D45" s="165"/>
    </row>
    <row r="46" spans="1:4" s="63" customFormat="1" ht="12" customHeight="1" x14ac:dyDescent="0.2">
      <c r="A46" s="298" t="s">
        <v>196</v>
      </c>
      <c r="B46" s="283" t="s">
        <v>206</v>
      </c>
      <c r="C46" s="269"/>
      <c r="D46" s="168"/>
    </row>
    <row r="47" spans="1:4" s="63" customFormat="1" ht="12" customHeight="1" x14ac:dyDescent="0.2">
      <c r="A47" s="299" t="s">
        <v>197</v>
      </c>
      <c r="B47" s="284" t="s">
        <v>341</v>
      </c>
      <c r="C47" s="270"/>
      <c r="D47" s="169"/>
    </row>
    <row r="48" spans="1:4" s="63" customFormat="1" ht="12" customHeight="1" thickBot="1" x14ac:dyDescent="0.25">
      <c r="A48" s="299" t="s">
        <v>340</v>
      </c>
      <c r="B48" s="284" t="s">
        <v>207</v>
      </c>
      <c r="C48" s="270"/>
      <c r="D48" s="169"/>
    </row>
    <row r="49" spans="1:4" s="63" customFormat="1" ht="12" customHeight="1" thickBot="1" x14ac:dyDescent="0.25">
      <c r="A49" s="25" t="s">
        <v>12</v>
      </c>
      <c r="B49" s="17" t="s">
        <v>208</v>
      </c>
      <c r="C49" s="265">
        <f>SUM(C50:C54)</f>
        <v>0</v>
      </c>
      <c r="D49" s="164">
        <f>SUM(D50:D54)</f>
        <v>0</v>
      </c>
    </row>
    <row r="50" spans="1:4" s="63" customFormat="1" ht="12" customHeight="1" x14ac:dyDescent="0.2">
      <c r="A50" s="297" t="s">
        <v>61</v>
      </c>
      <c r="B50" s="282" t="s">
        <v>212</v>
      </c>
      <c r="C50" s="320"/>
      <c r="D50" s="170"/>
    </row>
    <row r="51" spans="1:4" s="63" customFormat="1" ht="12" customHeight="1" x14ac:dyDescent="0.2">
      <c r="A51" s="298" t="s">
        <v>62</v>
      </c>
      <c r="B51" s="283" t="s">
        <v>213</v>
      </c>
      <c r="C51" s="269"/>
      <c r="D51" s="168"/>
    </row>
    <row r="52" spans="1:4" s="63" customFormat="1" ht="12" customHeight="1" x14ac:dyDescent="0.2">
      <c r="A52" s="298" t="s">
        <v>209</v>
      </c>
      <c r="B52" s="283" t="s">
        <v>214</v>
      </c>
      <c r="C52" s="269"/>
      <c r="D52" s="168"/>
    </row>
    <row r="53" spans="1:4" s="63" customFormat="1" ht="12" customHeight="1" x14ac:dyDescent="0.2">
      <c r="A53" s="298" t="s">
        <v>210</v>
      </c>
      <c r="B53" s="283" t="s">
        <v>215</v>
      </c>
      <c r="C53" s="269"/>
      <c r="D53" s="168"/>
    </row>
    <row r="54" spans="1:4" s="63" customFormat="1" ht="12" customHeight="1" thickBot="1" x14ac:dyDescent="0.25">
      <c r="A54" s="299" t="s">
        <v>211</v>
      </c>
      <c r="B54" s="284" t="s">
        <v>216</v>
      </c>
      <c r="C54" s="270"/>
      <c r="D54" s="169"/>
    </row>
    <row r="55" spans="1:4" s="63" customFormat="1" ht="12" customHeight="1" thickBot="1" x14ac:dyDescent="0.25">
      <c r="A55" s="25" t="s">
        <v>121</v>
      </c>
      <c r="B55" s="17" t="s">
        <v>217</v>
      </c>
      <c r="C55" s="265">
        <f>SUM(C56:C58)</f>
        <v>0</v>
      </c>
      <c r="D55" s="164">
        <f>SUM(D56:D58)</f>
        <v>0</v>
      </c>
    </row>
    <row r="56" spans="1:4" s="63" customFormat="1" ht="12" customHeight="1" x14ac:dyDescent="0.2">
      <c r="A56" s="297" t="s">
        <v>63</v>
      </c>
      <c r="B56" s="282" t="s">
        <v>218</v>
      </c>
      <c r="C56" s="267"/>
      <c r="D56" s="166"/>
    </row>
    <row r="57" spans="1:4" s="63" customFormat="1" ht="12" customHeight="1" x14ac:dyDescent="0.2">
      <c r="A57" s="298" t="s">
        <v>64</v>
      </c>
      <c r="B57" s="283" t="s">
        <v>332</v>
      </c>
      <c r="C57" s="266"/>
      <c r="D57" s="165"/>
    </row>
    <row r="58" spans="1:4" s="63" customFormat="1" ht="12" customHeight="1" x14ac:dyDescent="0.2">
      <c r="A58" s="298" t="s">
        <v>221</v>
      </c>
      <c r="B58" s="283" t="s">
        <v>219</v>
      </c>
      <c r="C58" s="266"/>
      <c r="D58" s="165"/>
    </row>
    <row r="59" spans="1:4" s="63" customFormat="1" ht="12" customHeight="1" thickBot="1" x14ac:dyDescent="0.25">
      <c r="A59" s="299" t="s">
        <v>222</v>
      </c>
      <c r="B59" s="284" t="s">
        <v>220</v>
      </c>
      <c r="C59" s="268"/>
      <c r="D59" s="167"/>
    </row>
    <row r="60" spans="1:4" s="63" customFormat="1" ht="12" customHeight="1" thickBot="1" x14ac:dyDescent="0.25">
      <c r="A60" s="25" t="s">
        <v>14</v>
      </c>
      <c r="B60" s="171" t="s">
        <v>223</v>
      </c>
      <c r="C60" s="265">
        <f>SUM(C61:C63)</f>
        <v>0</v>
      </c>
      <c r="D60" s="164">
        <f>SUM(D61:D63)</f>
        <v>0</v>
      </c>
    </row>
    <row r="61" spans="1:4" s="63" customFormat="1" ht="12" customHeight="1" x14ac:dyDescent="0.2">
      <c r="A61" s="297" t="s">
        <v>122</v>
      </c>
      <c r="B61" s="282" t="s">
        <v>225</v>
      </c>
      <c r="C61" s="269"/>
      <c r="D61" s="168"/>
    </row>
    <row r="62" spans="1:4" s="63" customFormat="1" ht="12" customHeight="1" x14ac:dyDescent="0.2">
      <c r="A62" s="298" t="s">
        <v>123</v>
      </c>
      <c r="B62" s="283" t="s">
        <v>333</v>
      </c>
      <c r="C62" s="269"/>
      <c r="D62" s="168"/>
    </row>
    <row r="63" spans="1:4" s="63" customFormat="1" ht="12" customHeight="1" x14ac:dyDescent="0.2">
      <c r="A63" s="298" t="s">
        <v>152</v>
      </c>
      <c r="B63" s="283" t="s">
        <v>226</v>
      </c>
      <c r="C63" s="269"/>
      <c r="D63" s="168"/>
    </row>
    <row r="64" spans="1:4" s="63" customFormat="1" ht="12" customHeight="1" thickBot="1" x14ac:dyDescent="0.25">
      <c r="A64" s="299" t="s">
        <v>224</v>
      </c>
      <c r="B64" s="284" t="s">
        <v>227</v>
      </c>
      <c r="C64" s="269"/>
      <c r="D64" s="168"/>
    </row>
    <row r="65" spans="1:4" s="63" customFormat="1" ht="12" customHeight="1" thickBot="1" x14ac:dyDescent="0.25">
      <c r="A65" s="25" t="s">
        <v>15</v>
      </c>
      <c r="B65" s="17" t="s">
        <v>228</v>
      </c>
      <c r="C65" s="272">
        <f>+C8+C15+C22+C29+C37+C49+C55+C60</f>
        <v>2960000</v>
      </c>
      <c r="D65" s="306">
        <f>+D8+D15+D22+D29+D37+D49+D55+D60</f>
        <v>3140000</v>
      </c>
    </row>
    <row r="66" spans="1:4" s="63" customFormat="1" ht="12" customHeight="1" thickBot="1" x14ac:dyDescent="0.2">
      <c r="A66" s="300" t="s">
        <v>302</v>
      </c>
      <c r="B66" s="171" t="s">
        <v>464</v>
      </c>
      <c r="C66" s="265"/>
      <c r="D66" s="164"/>
    </row>
    <row r="67" spans="1:4" s="63" customFormat="1" ht="12" customHeight="1" thickBot="1" x14ac:dyDescent="0.2">
      <c r="A67" s="300" t="s">
        <v>233</v>
      </c>
      <c r="B67" s="171" t="s">
        <v>465</v>
      </c>
      <c r="C67" s="265"/>
      <c r="D67" s="164"/>
    </row>
    <row r="68" spans="1:4" s="63" customFormat="1" ht="12" customHeight="1" thickBot="1" x14ac:dyDescent="0.2">
      <c r="A68" s="300" t="s">
        <v>234</v>
      </c>
      <c r="B68" s="171" t="s">
        <v>235</v>
      </c>
      <c r="C68" s="265">
        <f>SUM(C69:C70)</f>
        <v>0</v>
      </c>
      <c r="D68" s="164">
        <f>SUM(D69:D70)</f>
        <v>0</v>
      </c>
    </row>
    <row r="69" spans="1:4" s="63" customFormat="1" ht="12" customHeight="1" x14ac:dyDescent="0.2">
      <c r="A69" s="297" t="s">
        <v>248</v>
      </c>
      <c r="B69" s="282" t="s">
        <v>236</v>
      </c>
      <c r="C69" s="269"/>
      <c r="D69" s="168"/>
    </row>
    <row r="70" spans="1:4" s="63" customFormat="1" ht="12" customHeight="1" thickBot="1" x14ac:dyDescent="0.25">
      <c r="A70" s="299" t="s">
        <v>249</v>
      </c>
      <c r="B70" s="284" t="s">
        <v>237</v>
      </c>
      <c r="C70" s="269"/>
      <c r="D70" s="168"/>
    </row>
    <row r="71" spans="1:4" s="62" customFormat="1" ht="12" customHeight="1" thickBot="1" x14ac:dyDescent="0.2">
      <c r="A71" s="300" t="s">
        <v>238</v>
      </c>
      <c r="B71" s="171" t="s">
        <v>239</v>
      </c>
      <c r="C71" s="265">
        <f>SUM(C72:C74)</f>
        <v>0</v>
      </c>
      <c r="D71" s="164">
        <f>SUM(D72:D74)</f>
        <v>0</v>
      </c>
    </row>
    <row r="72" spans="1:4" s="63" customFormat="1" ht="12" customHeight="1" x14ac:dyDescent="0.2">
      <c r="A72" s="297" t="s">
        <v>250</v>
      </c>
      <c r="B72" s="282" t="s">
        <v>240</v>
      </c>
      <c r="C72" s="269"/>
      <c r="D72" s="168"/>
    </row>
    <row r="73" spans="1:4" s="63" customFormat="1" ht="12" customHeight="1" x14ac:dyDescent="0.2">
      <c r="A73" s="298" t="s">
        <v>251</v>
      </c>
      <c r="B73" s="283" t="s">
        <v>241</v>
      </c>
      <c r="C73" s="269"/>
      <c r="D73" s="168"/>
    </row>
    <row r="74" spans="1:4" s="63" customFormat="1" ht="12" customHeight="1" thickBot="1" x14ac:dyDescent="0.25">
      <c r="A74" s="299" t="s">
        <v>252</v>
      </c>
      <c r="B74" s="284" t="s">
        <v>242</v>
      </c>
      <c r="C74" s="269"/>
      <c r="D74" s="168"/>
    </row>
    <row r="75" spans="1:4" s="62" customFormat="1" ht="12" customHeight="1" thickBot="1" x14ac:dyDescent="0.2">
      <c r="A75" s="300" t="s">
        <v>21</v>
      </c>
      <c r="B75" s="285" t="s">
        <v>466</v>
      </c>
      <c r="C75" s="272">
        <f>+C66+C67+C68+C71</f>
        <v>0</v>
      </c>
      <c r="D75" s="306">
        <f>+D66+D67+D68+D71</f>
        <v>0</v>
      </c>
    </row>
    <row r="76" spans="1:4" s="62" customFormat="1" ht="12" customHeight="1" thickBot="1" x14ac:dyDescent="0.2">
      <c r="A76" s="301" t="s">
        <v>22</v>
      </c>
      <c r="B76" s="286" t="s">
        <v>467</v>
      </c>
      <c r="C76" s="272">
        <f>+C65+C75</f>
        <v>2960000</v>
      </c>
      <c r="D76" s="306">
        <f>+D65+D75</f>
        <v>3140000</v>
      </c>
    </row>
    <row r="77" spans="1:4" s="47" customFormat="1" ht="16.5" customHeight="1" thickBot="1" x14ac:dyDescent="0.25">
      <c r="A77" s="156"/>
      <c r="B77" s="157" t="s">
        <v>43</v>
      </c>
      <c r="C77" s="157"/>
      <c r="D77" s="243"/>
    </row>
    <row r="78" spans="1:4" s="64" customFormat="1" ht="12" customHeight="1" thickBot="1" x14ac:dyDescent="0.25">
      <c r="A78" s="275" t="s">
        <v>7</v>
      </c>
      <c r="B78" s="24" t="s">
        <v>411</v>
      </c>
      <c r="C78" s="264">
        <f>+C79+C80+C81+C82+C83+C96</f>
        <v>2960000</v>
      </c>
      <c r="D78" s="343">
        <f>+D79+D80+D81+D82+D83+D96</f>
        <v>3140000</v>
      </c>
    </row>
    <row r="79" spans="1:4" ht="12" customHeight="1" x14ac:dyDescent="0.2">
      <c r="A79" s="302" t="s">
        <v>65</v>
      </c>
      <c r="B79" s="6" t="s">
        <v>37</v>
      </c>
      <c r="C79" s="350"/>
      <c r="D79" s="344"/>
    </row>
    <row r="80" spans="1:4" ht="12" customHeight="1" x14ac:dyDescent="0.2">
      <c r="A80" s="298" t="s">
        <v>66</v>
      </c>
      <c r="B80" s="4" t="s">
        <v>124</v>
      </c>
      <c r="C80" s="266"/>
      <c r="D80" s="165"/>
    </row>
    <row r="81" spans="1:4" ht="12" customHeight="1" x14ac:dyDescent="0.2">
      <c r="A81" s="298" t="s">
        <v>67</v>
      </c>
      <c r="B81" s="4" t="s">
        <v>93</v>
      </c>
      <c r="C81" s="268"/>
      <c r="D81" s="167"/>
    </row>
    <row r="82" spans="1:4" ht="12" customHeight="1" x14ac:dyDescent="0.2">
      <c r="A82" s="298" t="s">
        <v>68</v>
      </c>
      <c r="B82" s="7" t="s">
        <v>125</v>
      </c>
      <c r="C82" s="268"/>
      <c r="D82" s="167"/>
    </row>
    <row r="83" spans="1:4" ht="12" customHeight="1" x14ac:dyDescent="0.2">
      <c r="A83" s="298" t="s">
        <v>76</v>
      </c>
      <c r="B83" s="15" t="s">
        <v>126</v>
      </c>
      <c r="C83" s="268">
        <f>C90+C95</f>
        <v>2960000</v>
      </c>
      <c r="D83" s="167">
        <v>3140000</v>
      </c>
    </row>
    <row r="84" spans="1:4" ht="12" customHeight="1" x14ac:dyDescent="0.2">
      <c r="A84" s="298" t="s">
        <v>69</v>
      </c>
      <c r="B84" s="4" t="s">
        <v>408</v>
      </c>
      <c r="C84" s="268"/>
      <c r="D84" s="167"/>
    </row>
    <row r="85" spans="1:4" ht="12" customHeight="1" x14ac:dyDescent="0.2">
      <c r="A85" s="298" t="s">
        <v>70</v>
      </c>
      <c r="B85" s="81" t="s">
        <v>346</v>
      </c>
      <c r="C85" s="268"/>
      <c r="D85" s="167"/>
    </row>
    <row r="86" spans="1:4" ht="12" customHeight="1" x14ac:dyDescent="0.2">
      <c r="A86" s="298" t="s">
        <v>77</v>
      </c>
      <c r="B86" s="81" t="s">
        <v>345</v>
      </c>
      <c r="C86" s="268"/>
      <c r="D86" s="167"/>
    </row>
    <row r="87" spans="1:4" ht="12" customHeight="1" x14ac:dyDescent="0.2">
      <c r="A87" s="298" t="s">
        <v>78</v>
      </c>
      <c r="B87" s="81" t="s">
        <v>258</v>
      </c>
      <c r="C87" s="268"/>
      <c r="D87" s="167"/>
    </row>
    <row r="88" spans="1:4" ht="12" customHeight="1" x14ac:dyDescent="0.2">
      <c r="A88" s="298" t="s">
        <v>79</v>
      </c>
      <c r="B88" s="82" t="s">
        <v>259</v>
      </c>
      <c r="C88" s="268"/>
      <c r="D88" s="167"/>
    </row>
    <row r="89" spans="1:4" ht="12" customHeight="1" x14ac:dyDescent="0.2">
      <c r="A89" s="298" t="s">
        <v>80</v>
      </c>
      <c r="B89" s="82" t="s">
        <v>260</v>
      </c>
      <c r="C89" s="268"/>
      <c r="D89" s="167"/>
    </row>
    <row r="90" spans="1:4" ht="12" customHeight="1" x14ac:dyDescent="0.2">
      <c r="A90" s="298" t="s">
        <v>82</v>
      </c>
      <c r="B90" s="81" t="s">
        <v>261</v>
      </c>
      <c r="C90" s="268">
        <v>530000</v>
      </c>
      <c r="D90" s="167">
        <v>530000</v>
      </c>
    </row>
    <row r="91" spans="1:4" ht="12" customHeight="1" x14ac:dyDescent="0.2">
      <c r="A91" s="298" t="s">
        <v>127</v>
      </c>
      <c r="B91" s="81" t="s">
        <v>262</v>
      </c>
      <c r="C91" s="268"/>
      <c r="D91" s="167"/>
    </row>
    <row r="92" spans="1:4" ht="12" customHeight="1" x14ac:dyDescent="0.2">
      <c r="A92" s="298" t="s">
        <v>256</v>
      </c>
      <c r="B92" s="82" t="s">
        <v>263</v>
      </c>
      <c r="C92" s="268"/>
      <c r="D92" s="167"/>
    </row>
    <row r="93" spans="1:4" ht="12" customHeight="1" x14ac:dyDescent="0.2">
      <c r="A93" s="303" t="s">
        <v>257</v>
      </c>
      <c r="B93" s="83" t="s">
        <v>264</v>
      </c>
      <c r="C93" s="268"/>
      <c r="D93" s="167"/>
    </row>
    <row r="94" spans="1:4" ht="12" customHeight="1" x14ac:dyDescent="0.2">
      <c r="A94" s="298" t="s">
        <v>343</v>
      </c>
      <c r="B94" s="83" t="s">
        <v>265</v>
      </c>
      <c r="C94" s="268"/>
      <c r="D94" s="167"/>
    </row>
    <row r="95" spans="1:4" ht="12" customHeight="1" x14ac:dyDescent="0.2">
      <c r="A95" s="298" t="s">
        <v>344</v>
      </c>
      <c r="B95" s="82" t="s">
        <v>266</v>
      </c>
      <c r="C95" s="266">
        <v>2430000</v>
      </c>
      <c r="D95" s="165">
        <v>2610000</v>
      </c>
    </row>
    <row r="96" spans="1:4" ht="12" customHeight="1" x14ac:dyDescent="0.2">
      <c r="A96" s="298" t="s">
        <v>348</v>
      </c>
      <c r="B96" s="7" t="s">
        <v>38</v>
      </c>
      <c r="C96" s="266"/>
      <c r="D96" s="165"/>
    </row>
    <row r="97" spans="1:4" ht="12" customHeight="1" x14ac:dyDescent="0.2">
      <c r="A97" s="299" t="s">
        <v>349</v>
      </c>
      <c r="B97" s="4" t="s">
        <v>409</v>
      </c>
      <c r="C97" s="268"/>
      <c r="D97" s="167"/>
    </row>
    <row r="98" spans="1:4" ht="12" customHeight="1" thickBot="1" x14ac:dyDescent="0.25">
      <c r="A98" s="304" t="s">
        <v>350</v>
      </c>
      <c r="B98" s="84" t="s">
        <v>410</v>
      </c>
      <c r="C98" s="351"/>
      <c r="D98" s="345"/>
    </row>
    <row r="99" spans="1:4" ht="12" customHeight="1" thickBot="1" x14ac:dyDescent="0.25">
      <c r="A99" s="25" t="s">
        <v>8</v>
      </c>
      <c r="B99" s="23" t="s">
        <v>267</v>
      </c>
      <c r="C99" s="265">
        <f>+C100+C102+C104</f>
        <v>0</v>
      </c>
      <c r="D99" s="164">
        <f>+D100+D102+D104</f>
        <v>0</v>
      </c>
    </row>
    <row r="100" spans="1:4" ht="12" customHeight="1" x14ac:dyDescent="0.2">
      <c r="A100" s="297" t="s">
        <v>71</v>
      </c>
      <c r="B100" s="4" t="s">
        <v>151</v>
      </c>
      <c r="C100" s="267"/>
      <c r="D100" s="166"/>
    </row>
    <row r="101" spans="1:4" ht="12" customHeight="1" x14ac:dyDescent="0.2">
      <c r="A101" s="297" t="s">
        <v>72</v>
      </c>
      <c r="B101" s="8" t="s">
        <v>271</v>
      </c>
      <c r="C101" s="267"/>
      <c r="D101" s="166"/>
    </row>
    <row r="102" spans="1:4" ht="12" customHeight="1" x14ac:dyDescent="0.2">
      <c r="A102" s="297" t="s">
        <v>73</v>
      </c>
      <c r="B102" s="8" t="s">
        <v>128</v>
      </c>
      <c r="C102" s="266"/>
      <c r="D102" s="165"/>
    </row>
    <row r="103" spans="1:4" ht="12" customHeight="1" x14ac:dyDescent="0.2">
      <c r="A103" s="297" t="s">
        <v>74</v>
      </c>
      <c r="B103" s="8" t="s">
        <v>272</v>
      </c>
      <c r="C103" s="266"/>
      <c r="D103" s="165"/>
    </row>
    <row r="104" spans="1:4" ht="12" customHeight="1" x14ac:dyDescent="0.2">
      <c r="A104" s="297" t="s">
        <v>75</v>
      </c>
      <c r="B104" s="173" t="s">
        <v>153</v>
      </c>
      <c r="C104" s="266"/>
      <c r="D104" s="165"/>
    </row>
    <row r="105" spans="1:4" ht="12" customHeight="1" x14ac:dyDescent="0.2">
      <c r="A105" s="297" t="s">
        <v>81</v>
      </c>
      <c r="B105" s="172" t="s">
        <v>334</v>
      </c>
      <c r="C105" s="266"/>
      <c r="D105" s="165"/>
    </row>
    <row r="106" spans="1:4" ht="12" customHeight="1" x14ac:dyDescent="0.2">
      <c r="A106" s="297" t="s">
        <v>83</v>
      </c>
      <c r="B106" s="278" t="s">
        <v>277</v>
      </c>
      <c r="C106" s="266"/>
      <c r="D106" s="165"/>
    </row>
    <row r="107" spans="1:4" ht="12" customHeight="1" x14ac:dyDescent="0.2">
      <c r="A107" s="297" t="s">
        <v>129</v>
      </c>
      <c r="B107" s="82" t="s">
        <v>260</v>
      </c>
      <c r="C107" s="266"/>
      <c r="D107" s="165"/>
    </row>
    <row r="108" spans="1:4" ht="12" customHeight="1" x14ac:dyDescent="0.2">
      <c r="A108" s="297" t="s">
        <v>130</v>
      </c>
      <c r="B108" s="82" t="s">
        <v>276</v>
      </c>
      <c r="C108" s="266"/>
      <c r="D108" s="165"/>
    </row>
    <row r="109" spans="1:4" ht="12" customHeight="1" x14ac:dyDescent="0.2">
      <c r="A109" s="297" t="s">
        <v>131</v>
      </c>
      <c r="B109" s="82" t="s">
        <v>275</v>
      </c>
      <c r="C109" s="266"/>
      <c r="D109" s="165"/>
    </row>
    <row r="110" spans="1:4" ht="12" customHeight="1" x14ac:dyDescent="0.2">
      <c r="A110" s="297" t="s">
        <v>268</v>
      </c>
      <c r="B110" s="82" t="s">
        <v>263</v>
      </c>
      <c r="C110" s="266"/>
      <c r="D110" s="165"/>
    </row>
    <row r="111" spans="1:4" ht="12" customHeight="1" x14ac:dyDescent="0.2">
      <c r="A111" s="297" t="s">
        <v>269</v>
      </c>
      <c r="B111" s="82" t="s">
        <v>274</v>
      </c>
      <c r="C111" s="266"/>
      <c r="D111" s="165"/>
    </row>
    <row r="112" spans="1:4" ht="12" customHeight="1" thickBot="1" x14ac:dyDescent="0.25">
      <c r="A112" s="303" t="s">
        <v>270</v>
      </c>
      <c r="B112" s="82" t="s">
        <v>273</v>
      </c>
      <c r="C112" s="268"/>
      <c r="D112" s="167"/>
    </row>
    <row r="113" spans="1:12" ht="12" customHeight="1" thickBot="1" x14ac:dyDescent="0.25">
      <c r="A113" s="25" t="s">
        <v>9</v>
      </c>
      <c r="B113" s="68" t="s">
        <v>353</v>
      </c>
      <c r="C113" s="265">
        <f>+C78+C99</f>
        <v>2960000</v>
      </c>
      <c r="D113" s="164">
        <f>+D78+D99</f>
        <v>3140000</v>
      </c>
    </row>
    <row r="114" spans="1:12" ht="12" customHeight="1" thickBot="1" x14ac:dyDescent="0.25">
      <c r="A114" s="25" t="s">
        <v>10</v>
      </c>
      <c r="B114" s="68" t="s">
        <v>354</v>
      </c>
      <c r="C114" s="265">
        <f>+C115+C116+C117</f>
        <v>0</v>
      </c>
      <c r="D114" s="164">
        <f>+D115+D116+D117</f>
        <v>0</v>
      </c>
    </row>
    <row r="115" spans="1:12" s="64" customFormat="1" ht="12" customHeight="1" x14ac:dyDescent="0.2">
      <c r="A115" s="297" t="s">
        <v>189</v>
      </c>
      <c r="B115" s="5" t="s">
        <v>414</v>
      </c>
      <c r="C115" s="266"/>
      <c r="D115" s="165"/>
    </row>
    <row r="116" spans="1:12" ht="12" customHeight="1" x14ac:dyDescent="0.2">
      <c r="A116" s="297" t="s">
        <v>190</v>
      </c>
      <c r="B116" s="5" t="s">
        <v>362</v>
      </c>
      <c r="C116" s="266"/>
      <c r="D116" s="165"/>
    </row>
    <row r="117" spans="1:12" ht="12" customHeight="1" thickBot="1" x14ac:dyDescent="0.25">
      <c r="A117" s="303" t="s">
        <v>191</v>
      </c>
      <c r="B117" s="3" t="s">
        <v>413</v>
      </c>
      <c r="C117" s="266"/>
      <c r="D117" s="165"/>
    </row>
    <row r="118" spans="1:12" ht="12" customHeight="1" thickBot="1" x14ac:dyDescent="0.25">
      <c r="A118" s="25" t="s">
        <v>11</v>
      </c>
      <c r="B118" s="68" t="s">
        <v>355</v>
      </c>
      <c r="C118" s="265">
        <f>+C119+C120+C121+C122+C123+C124</f>
        <v>0</v>
      </c>
      <c r="D118" s="164">
        <f>+D119+D120+D121+D122+D123+D124</f>
        <v>0</v>
      </c>
    </row>
    <row r="119" spans="1:12" ht="12" customHeight="1" x14ac:dyDescent="0.2">
      <c r="A119" s="297" t="s">
        <v>58</v>
      </c>
      <c r="B119" s="5" t="s">
        <v>364</v>
      </c>
      <c r="C119" s="266"/>
      <c r="D119" s="165"/>
    </row>
    <row r="120" spans="1:12" ht="12" customHeight="1" x14ac:dyDescent="0.2">
      <c r="A120" s="297" t="s">
        <v>59</v>
      </c>
      <c r="B120" s="5" t="s">
        <v>356</v>
      </c>
      <c r="C120" s="266"/>
      <c r="D120" s="165"/>
    </row>
    <row r="121" spans="1:12" ht="12" customHeight="1" x14ac:dyDescent="0.2">
      <c r="A121" s="297" t="s">
        <v>60</v>
      </c>
      <c r="B121" s="5" t="s">
        <v>357</v>
      </c>
      <c r="C121" s="266"/>
      <c r="D121" s="165"/>
    </row>
    <row r="122" spans="1:12" ht="12" customHeight="1" x14ac:dyDescent="0.2">
      <c r="A122" s="297" t="s">
        <v>116</v>
      </c>
      <c r="B122" s="5" t="s">
        <v>412</v>
      </c>
      <c r="C122" s="266"/>
      <c r="D122" s="165"/>
    </row>
    <row r="123" spans="1:12" ht="12" customHeight="1" x14ac:dyDescent="0.2">
      <c r="A123" s="297" t="s">
        <v>117</v>
      </c>
      <c r="B123" s="5" t="s">
        <v>359</v>
      </c>
      <c r="C123" s="266"/>
      <c r="D123" s="165"/>
    </row>
    <row r="124" spans="1:12" s="64" customFormat="1" ht="12" customHeight="1" thickBot="1" x14ac:dyDescent="0.25">
      <c r="A124" s="303" t="s">
        <v>118</v>
      </c>
      <c r="B124" s="3" t="s">
        <v>360</v>
      </c>
      <c r="C124" s="266"/>
      <c r="D124" s="165"/>
    </row>
    <row r="125" spans="1:12" ht="12" customHeight="1" thickBot="1" x14ac:dyDescent="0.25">
      <c r="A125" s="25" t="s">
        <v>12</v>
      </c>
      <c r="B125" s="68" t="s">
        <v>427</v>
      </c>
      <c r="C125" s="272">
        <f>+C126+C127+C129+C130+C128</f>
        <v>0</v>
      </c>
      <c r="D125" s="306">
        <f>+D126+D127+D129+D130+D128</f>
        <v>0</v>
      </c>
      <c r="L125" s="163"/>
    </row>
    <row r="126" spans="1:12" x14ac:dyDescent="0.2">
      <c r="A126" s="297" t="s">
        <v>61</v>
      </c>
      <c r="B126" s="5" t="s">
        <v>278</v>
      </c>
      <c r="C126" s="266"/>
      <c r="D126" s="165"/>
    </row>
    <row r="127" spans="1:12" ht="12" customHeight="1" x14ac:dyDescent="0.2">
      <c r="A127" s="297" t="s">
        <v>62</v>
      </c>
      <c r="B127" s="5" t="s">
        <v>279</v>
      </c>
      <c r="C127" s="266"/>
      <c r="D127" s="165"/>
    </row>
    <row r="128" spans="1:12" s="64" customFormat="1" ht="12" customHeight="1" x14ac:dyDescent="0.2">
      <c r="A128" s="297" t="s">
        <v>209</v>
      </c>
      <c r="B128" s="5" t="s">
        <v>426</v>
      </c>
      <c r="C128" s="266"/>
      <c r="D128" s="165"/>
    </row>
    <row r="129" spans="1:4" s="64" customFormat="1" ht="12" customHeight="1" x14ac:dyDescent="0.2">
      <c r="A129" s="297" t="s">
        <v>210</v>
      </c>
      <c r="B129" s="5" t="s">
        <v>369</v>
      </c>
      <c r="C129" s="266"/>
      <c r="D129" s="165"/>
    </row>
    <row r="130" spans="1:4" s="64" customFormat="1" ht="12" customHeight="1" thickBot="1" x14ac:dyDescent="0.25">
      <c r="A130" s="303" t="s">
        <v>211</v>
      </c>
      <c r="B130" s="3" t="s">
        <v>298</v>
      </c>
      <c r="C130" s="266"/>
      <c r="D130" s="165"/>
    </row>
    <row r="131" spans="1:4" s="64" customFormat="1" ht="12" customHeight="1" thickBot="1" x14ac:dyDescent="0.25">
      <c r="A131" s="25" t="s">
        <v>13</v>
      </c>
      <c r="B131" s="68" t="s">
        <v>370</v>
      </c>
      <c r="C131" s="353">
        <f>+C132+C133+C134+C135+C136</f>
        <v>0</v>
      </c>
      <c r="D131" s="347">
        <f>+D132+D133+D134+D135+D136</f>
        <v>0</v>
      </c>
    </row>
    <row r="132" spans="1:4" s="64" customFormat="1" ht="12" customHeight="1" x14ac:dyDescent="0.2">
      <c r="A132" s="297" t="s">
        <v>63</v>
      </c>
      <c r="B132" s="5" t="s">
        <v>365</v>
      </c>
      <c r="C132" s="266"/>
      <c r="D132" s="165"/>
    </row>
    <row r="133" spans="1:4" s="64" customFormat="1" ht="12" customHeight="1" x14ac:dyDescent="0.2">
      <c r="A133" s="297" t="s">
        <v>64</v>
      </c>
      <c r="B133" s="5" t="s">
        <v>372</v>
      </c>
      <c r="C133" s="266"/>
      <c r="D133" s="165"/>
    </row>
    <row r="134" spans="1:4" s="64" customFormat="1" ht="12" customHeight="1" x14ac:dyDescent="0.2">
      <c r="A134" s="297" t="s">
        <v>221</v>
      </c>
      <c r="B134" s="5" t="s">
        <v>367</v>
      </c>
      <c r="C134" s="266"/>
      <c r="D134" s="165"/>
    </row>
    <row r="135" spans="1:4" ht="12.75" customHeight="1" x14ac:dyDescent="0.2">
      <c r="A135" s="297" t="s">
        <v>222</v>
      </c>
      <c r="B135" s="5" t="s">
        <v>415</v>
      </c>
      <c r="C135" s="266"/>
      <c r="D135" s="165"/>
    </row>
    <row r="136" spans="1:4" ht="12.75" customHeight="1" thickBot="1" x14ac:dyDescent="0.25">
      <c r="A136" s="303" t="s">
        <v>371</v>
      </c>
      <c r="B136" s="3" t="s">
        <v>374</v>
      </c>
      <c r="C136" s="268"/>
      <c r="D136" s="167"/>
    </row>
    <row r="137" spans="1:4" ht="12.75" customHeight="1" thickBot="1" x14ac:dyDescent="0.25">
      <c r="A137" s="342" t="s">
        <v>14</v>
      </c>
      <c r="B137" s="68" t="s">
        <v>375</v>
      </c>
      <c r="C137" s="353"/>
      <c r="D137" s="347"/>
    </row>
    <row r="138" spans="1:4" ht="12" customHeight="1" thickBot="1" x14ac:dyDescent="0.25">
      <c r="A138" s="342" t="s">
        <v>15</v>
      </c>
      <c r="B138" s="68" t="s">
        <v>376</v>
      </c>
      <c r="C138" s="353"/>
      <c r="D138" s="347"/>
    </row>
    <row r="139" spans="1:4" ht="15" customHeight="1" thickBot="1" x14ac:dyDescent="0.25">
      <c r="A139" s="25" t="s">
        <v>16</v>
      </c>
      <c r="B139" s="68" t="s">
        <v>378</v>
      </c>
      <c r="C139" s="355">
        <f>+C114+C118+C125+C131+C137+C138</f>
        <v>0</v>
      </c>
      <c r="D139" s="349">
        <f>+D114+D118+D125+D131+D137+D138</f>
        <v>0</v>
      </c>
    </row>
    <row r="140" spans="1:4" ht="13.5" thickBot="1" x14ac:dyDescent="0.25">
      <c r="A140" s="305" t="s">
        <v>17</v>
      </c>
      <c r="B140" s="249" t="s">
        <v>377</v>
      </c>
      <c r="C140" s="355">
        <f>+C113+C139</f>
        <v>2960000</v>
      </c>
      <c r="D140" s="349">
        <f>+D113+D139</f>
        <v>3140000</v>
      </c>
    </row>
    <row r="141" spans="1:4" ht="15" customHeight="1" thickBot="1" x14ac:dyDescent="0.25">
      <c r="A141" s="255"/>
      <c r="B141" s="256"/>
      <c r="C141" s="256"/>
      <c r="D141" s="257"/>
    </row>
    <row r="142" spans="1:4" ht="14.25" customHeight="1" thickBot="1" x14ac:dyDescent="0.25">
      <c r="A142" s="161" t="s">
        <v>416</v>
      </c>
      <c r="B142" s="162"/>
      <c r="C142" s="414">
        <v>0</v>
      </c>
      <c r="D142" s="66">
        <v>0</v>
      </c>
    </row>
    <row r="143" spans="1:4" ht="13.5" thickBot="1" x14ac:dyDescent="0.25">
      <c r="A143" s="161" t="s">
        <v>146</v>
      </c>
      <c r="B143" s="162"/>
      <c r="C143" s="414">
        <v>0</v>
      </c>
      <c r="D143" s="6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zoomScale="130" zoomScaleNormal="130" workbookViewId="0">
      <selection activeCell="D2" sqref="D2"/>
    </sheetView>
  </sheetViews>
  <sheetFormatPr defaultRowHeight="12.75" x14ac:dyDescent="0.2"/>
  <cols>
    <col min="1" max="1" width="11.6640625" style="159" customWidth="1"/>
    <col min="2" max="2" width="73.33203125" style="160" customWidth="1"/>
    <col min="3" max="3" width="18.6640625" style="160" customWidth="1"/>
    <col min="4" max="4" width="19.33203125" style="160" customWidth="1"/>
    <col min="5" max="16384" width="9.33203125" style="160"/>
  </cols>
  <sheetData>
    <row r="1" spans="1:4" s="139" customFormat="1" ht="21" customHeight="1" thickBot="1" x14ac:dyDescent="0.25">
      <c r="A1" s="138"/>
      <c r="B1" s="140"/>
      <c r="C1" s="140"/>
      <c r="D1" s="368" t="str">
        <f>+CONCATENATE("9.2. melléklet a 7/",LEFT(ÖSSZEFÜGGÉSEK!A5,4),". (VI.29.) önkormányzati rendelethez")</f>
        <v>9.2. melléklet a 7/2017. (VI.29.) önkormányzati rendelethez</v>
      </c>
    </row>
    <row r="2" spans="1:4" s="313" customFormat="1" ht="25.5" customHeight="1" x14ac:dyDescent="0.2">
      <c r="A2" s="273" t="s">
        <v>144</v>
      </c>
      <c r="B2" s="233" t="s">
        <v>453</v>
      </c>
      <c r="C2" s="409"/>
      <c r="D2" s="246" t="s">
        <v>45</v>
      </c>
    </row>
    <row r="3" spans="1:4" s="313" customFormat="1" ht="36.75" thickBot="1" x14ac:dyDescent="0.25">
      <c r="A3" s="307" t="s">
        <v>143</v>
      </c>
      <c r="B3" s="234" t="s">
        <v>306</v>
      </c>
      <c r="C3" s="410"/>
      <c r="D3" s="247"/>
    </row>
    <row r="4" spans="1:4" s="314" customFormat="1" ht="15.95" customHeight="1" thickBot="1" x14ac:dyDescent="0.3">
      <c r="A4" s="142"/>
      <c r="B4" s="142"/>
      <c r="C4" s="142"/>
      <c r="D4" s="143" t="s">
        <v>448</v>
      </c>
    </row>
    <row r="5" spans="1:4" ht="24.75" thickBot="1" x14ac:dyDescent="0.25">
      <c r="A5" s="274" t="s">
        <v>145</v>
      </c>
      <c r="B5" s="144" t="s">
        <v>447</v>
      </c>
      <c r="C5" s="411" t="s">
        <v>477</v>
      </c>
      <c r="D5" s="145" t="s">
        <v>486</v>
      </c>
    </row>
    <row r="6" spans="1:4" s="315" customFormat="1" ht="12.95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315" customFormat="1" ht="15.95" customHeight="1" thickBot="1" x14ac:dyDescent="0.25">
      <c r="A7" s="146"/>
      <c r="B7" s="147" t="s">
        <v>42</v>
      </c>
      <c r="C7" s="147"/>
      <c r="D7" s="148"/>
    </row>
    <row r="8" spans="1:4" s="248" customFormat="1" ht="12" customHeight="1" thickBot="1" x14ac:dyDescent="0.25">
      <c r="A8" s="119" t="s">
        <v>7</v>
      </c>
      <c r="B8" s="149" t="s">
        <v>417</v>
      </c>
      <c r="C8" s="189">
        <f>SUM(C9:C19)</f>
        <v>0</v>
      </c>
      <c r="D8" s="240">
        <f>SUM(D9:D19)</f>
        <v>0</v>
      </c>
    </row>
    <row r="9" spans="1:4" s="248" customFormat="1" ht="12" customHeight="1" x14ac:dyDescent="0.2">
      <c r="A9" s="308" t="s">
        <v>65</v>
      </c>
      <c r="B9" s="6" t="s">
        <v>198</v>
      </c>
      <c r="C9" s="466"/>
      <c r="D9" s="460"/>
    </row>
    <row r="10" spans="1:4" s="248" customFormat="1" ht="12" customHeight="1" x14ac:dyDescent="0.2">
      <c r="A10" s="309" t="s">
        <v>66</v>
      </c>
      <c r="B10" s="4" t="s">
        <v>199</v>
      </c>
      <c r="C10" s="187"/>
      <c r="D10" s="461"/>
    </row>
    <row r="11" spans="1:4" s="248" customFormat="1" ht="12" customHeight="1" x14ac:dyDescent="0.2">
      <c r="A11" s="309" t="s">
        <v>67</v>
      </c>
      <c r="B11" s="4" t="s">
        <v>200</v>
      </c>
      <c r="C11" s="187"/>
      <c r="D11" s="461"/>
    </row>
    <row r="12" spans="1:4" s="248" customFormat="1" ht="12" customHeight="1" x14ac:dyDescent="0.2">
      <c r="A12" s="309" t="s">
        <v>68</v>
      </c>
      <c r="B12" s="4" t="s">
        <v>201</v>
      </c>
      <c r="C12" s="187"/>
      <c r="D12" s="461"/>
    </row>
    <row r="13" spans="1:4" s="248" customFormat="1" ht="12" customHeight="1" x14ac:dyDescent="0.2">
      <c r="A13" s="309" t="s">
        <v>100</v>
      </c>
      <c r="B13" s="4" t="s">
        <v>202</v>
      </c>
      <c r="C13" s="187"/>
      <c r="D13" s="461"/>
    </row>
    <row r="14" spans="1:4" s="248" customFormat="1" ht="12" customHeight="1" x14ac:dyDescent="0.2">
      <c r="A14" s="309" t="s">
        <v>69</v>
      </c>
      <c r="B14" s="4" t="s">
        <v>307</v>
      </c>
      <c r="C14" s="187"/>
      <c r="D14" s="461"/>
    </row>
    <row r="15" spans="1:4" s="248" customFormat="1" ht="12" customHeight="1" x14ac:dyDescent="0.2">
      <c r="A15" s="309" t="s">
        <v>70</v>
      </c>
      <c r="B15" s="3" t="s">
        <v>308</v>
      </c>
      <c r="C15" s="187"/>
      <c r="D15" s="461"/>
    </row>
    <row r="16" spans="1:4" s="248" customFormat="1" ht="12" customHeight="1" x14ac:dyDescent="0.2">
      <c r="A16" s="309" t="s">
        <v>77</v>
      </c>
      <c r="B16" s="4" t="s">
        <v>205</v>
      </c>
      <c r="C16" s="467"/>
      <c r="D16" s="462"/>
    </row>
    <row r="17" spans="1:4" s="316" customFormat="1" ht="12" customHeight="1" x14ac:dyDescent="0.2">
      <c r="A17" s="309" t="s">
        <v>78</v>
      </c>
      <c r="B17" s="4" t="s">
        <v>206</v>
      </c>
      <c r="C17" s="187"/>
      <c r="D17" s="461"/>
    </row>
    <row r="18" spans="1:4" s="316" customFormat="1" ht="12" customHeight="1" x14ac:dyDescent="0.2">
      <c r="A18" s="309" t="s">
        <v>79</v>
      </c>
      <c r="B18" s="4" t="s">
        <v>341</v>
      </c>
      <c r="C18" s="468"/>
      <c r="D18" s="463"/>
    </row>
    <row r="19" spans="1:4" s="316" customFormat="1" ht="12" customHeight="1" thickBot="1" x14ac:dyDescent="0.25">
      <c r="A19" s="309" t="s">
        <v>80</v>
      </c>
      <c r="B19" s="3" t="s">
        <v>207</v>
      </c>
      <c r="C19" s="468"/>
      <c r="D19" s="463"/>
    </row>
    <row r="20" spans="1:4" s="248" customFormat="1" ht="12" customHeight="1" thickBot="1" x14ac:dyDescent="0.25">
      <c r="A20" s="119" t="s">
        <v>8</v>
      </c>
      <c r="B20" s="149" t="s">
        <v>309</v>
      </c>
      <c r="C20" s="189">
        <f>SUM(C21:C23)</f>
        <v>0</v>
      </c>
      <c r="D20" s="240">
        <f>SUM(D21:D23)</f>
        <v>0</v>
      </c>
    </row>
    <row r="21" spans="1:4" s="316" customFormat="1" ht="12" customHeight="1" x14ac:dyDescent="0.2">
      <c r="A21" s="309" t="s">
        <v>71</v>
      </c>
      <c r="B21" s="5" t="s">
        <v>179</v>
      </c>
      <c r="C21" s="187"/>
      <c r="D21" s="461"/>
    </row>
    <row r="22" spans="1:4" s="316" customFormat="1" ht="12" customHeight="1" x14ac:dyDescent="0.2">
      <c r="A22" s="309" t="s">
        <v>72</v>
      </c>
      <c r="B22" s="4" t="s">
        <v>310</v>
      </c>
      <c r="C22" s="187"/>
      <c r="D22" s="461"/>
    </row>
    <row r="23" spans="1:4" s="316" customFormat="1" ht="12" customHeight="1" x14ac:dyDescent="0.2">
      <c r="A23" s="309" t="s">
        <v>73</v>
      </c>
      <c r="B23" s="4" t="s">
        <v>311</v>
      </c>
      <c r="C23" s="187"/>
      <c r="D23" s="461"/>
    </row>
    <row r="24" spans="1:4" s="316" customFormat="1" ht="12" customHeight="1" thickBot="1" x14ac:dyDescent="0.25">
      <c r="A24" s="309" t="s">
        <v>74</v>
      </c>
      <c r="B24" s="4" t="s">
        <v>418</v>
      </c>
      <c r="C24" s="187"/>
      <c r="D24" s="461"/>
    </row>
    <row r="25" spans="1:4" s="316" customFormat="1" ht="12" customHeight="1" thickBot="1" x14ac:dyDescent="0.25">
      <c r="A25" s="122" t="s">
        <v>9</v>
      </c>
      <c r="B25" s="68" t="s">
        <v>115</v>
      </c>
      <c r="C25" s="427"/>
      <c r="D25" s="239"/>
    </row>
    <row r="26" spans="1:4" s="316" customFormat="1" ht="12" customHeight="1" thickBot="1" x14ac:dyDescent="0.25">
      <c r="A26" s="122" t="s">
        <v>10</v>
      </c>
      <c r="B26" s="68" t="s">
        <v>419</v>
      </c>
      <c r="C26" s="189">
        <f>+C27+C28+C29</f>
        <v>0</v>
      </c>
      <c r="D26" s="240">
        <f>+D27+D28+D29</f>
        <v>0</v>
      </c>
    </row>
    <row r="27" spans="1:4" s="316" customFormat="1" ht="12" customHeight="1" x14ac:dyDescent="0.2">
      <c r="A27" s="310" t="s">
        <v>189</v>
      </c>
      <c r="B27" s="311" t="s">
        <v>184</v>
      </c>
      <c r="C27" s="426"/>
      <c r="D27" s="424"/>
    </row>
    <row r="28" spans="1:4" s="316" customFormat="1" ht="12" customHeight="1" x14ac:dyDescent="0.2">
      <c r="A28" s="310" t="s">
        <v>190</v>
      </c>
      <c r="B28" s="311" t="s">
        <v>310</v>
      </c>
      <c r="C28" s="187"/>
      <c r="D28" s="461"/>
    </row>
    <row r="29" spans="1:4" s="316" customFormat="1" ht="12" customHeight="1" x14ac:dyDescent="0.2">
      <c r="A29" s="310" t="s">
        <v>191</v>
      </c>
      <c r="B29" s="312" t="s">
        <v>313</v>
      </c>
      <c r="C29" s="187"/>
      <c r="D29" s="461"/>
    </row>
    <row r="30" spans="1:4" s="316" customFormat="1" ht="12" customHeight="1" thickBot="1" x14ac:dyDescent="0.25">
      <c r="A30" s="309" t="s">
        <v>192</v>
      </c>
      <c r="B30" s="80" t="s">
        <v>420</v>
      </c>
      <c r="C30" s="51"/>
      <c r="D30" s="464"/>
    </row>
    <row r="31" spans="1:4" s="316" customFormat="1" ht="12" customHeight="1" thickBot="1" x14ac:dyDescent="0.25">
      <c r="A31" s="122" t="s">
        <v>11</v>
      </c>
      <c r="B31" s="68" t="s">
        <v>314</v>
      </c>
      <c r="C31" s="189">
        <f>+C32+C33+C34</f>
        <v>0</v>
      </c>
      <c r="D31" s="240">
        <f>+D32+D33+D34</f>
        <v>0</v>
      </c>
    </row>
    <row r="32" spans="1:4" s="316" customFormat="1" ht="12" customHeight="1" x14ac:dyDescent="0.2">
      <c r="A32" s="310" t="s">
        <v>58</v>
      </c>
      <c r="B32" s="311" t="s">
        <v>212</v>
      </c>
      <c r="C32" s="426"/>
      <c r="D32" s="424"/>
    </row>
    <row r="33" spans="1:4" s="316" customFormat="1" ht="12" customHeight="1" x14ac:dyDescent="0.2">
      <c r="A33" s="310" t="s">
        <v>59</v>
      </c>
      <c r="B33" s="312" t="s">
        <v>213</v>
      </c>
      <c r="C33" s="190"/>
      <c r="D33" s="465"/>
    </row>
    <row r="34" spans="1:4" s="316" customFormat="1" ht="12" customHeight="1" thickBot="1" x14ac:dyDescent="0.25">
      <c r="A34" s="309" t="s">
        <v>60</v>
      </c>
      <c r="B34" s="80" t="s">
        <v>214</v>
      </c>
      <c r="C34" s="51"/>
      <c r="D34" s="464"/>
    </row>
    <row r="35" spans="1:4" s="248" customFormat="1" ht="12" customHeight="1" thickBot="1" x14ac:dyDescent="0.25">
      <c r="A35" s="122" t="s">
        <v>12</v>
      </c>
      <c r="B35" s="68" t="s">
        <v>283</v>
      </c>
      <c r="C35" s="427"/>
      <c r="D35" s="239"/>
    </row>
    <row r="36" spans="1:4" s="248" customFormat="1" ht="12" customHeight="1" thickBot="1" x14ac:dyDescent="0.25">
      <c r="A36" s="122" t="s">
        <v>13</v>
      </c>
      <c r="B36" s="68" t="s">
        <v>315</v>
      </c>
      <c r="C36" s="427"/>
      <c r="D36" s="239"/>
    </row>
    <row r="37" spans="1:4" s="248" customFormat="1" ht="12" customHeight="1" thickBot="1" x14ac:dyDescent="0.25">
      <c r="A37" s="119" t="s">
        <v>14</v>
      </c>
      <c r="B37" s="68" t="s">
        <v>316</v>
      </c>
      <c r="C37" s="189">
        <f>+C8+C20+C25+C26+C31+C35+C36</f>
        <v>0</v>
      </c>
      <c r="D37" s="240">
        <f>+D8+D20+D25+D26+D31+D35+D36</f>
        <v>0</v>
      </c>
    </row>
    <row r="38" spans="1:4" s="248" customFormat="1" ht="12" customHeight="1" thickBot="1" x14ac:dyDescent="0.25">
      <c r="A38" s="150" t="s">
        <v>15</v>
      </c>
      <c r="B38" s="68" t="s">
        <v>317</v>
      </c>
      <c r="C38" s="189">
        <f>+C39+C40+C41</f>
        <v>42612543</v>
      </c>
      <c r="D38" s="240">
        <f>+D39+D40+D41</f>
        <v>42612543</v>
      </c>
    </row>
    <row r="39" spans="1:4" s="248" customFormat="1" ht="12" customHeight="1" x14ac:dyDescent="0.2">
      <c r="A39" s="310" t="s">
        <v>318</v>
      </c>
      <c r="B39" s="311" t="s">
        <v>158</v>
      </c>
      <c r="C39" s="426">
        <v>783208</v>
      </c>
      <c r="D39" s="424">
        <v>783208</v>
      </c>
    </row>
    <row r="40" spans="1:4" s="248" customFormat="1" ht="12" customHeight="1" x14ac:dyDescent="0.2">
      <c r="A40" s="310" t="s">
        <v>319</v>
      </c>
      <c r="B40" s="312" t="s">
        <v>1</v>
      </c>
      <c r="C40" s="190"/>
      <c r="D40" s="465"/>
    </row>
    <row r="41" spans="1:4" s="316" customFormat="1" ht="12" customHeight="1" thickBot="1" x14ac:dyDescent="0.25">
      <c r="A41" s="309" t="s">
        <v>320</v>
      </c>
      <c r="B41" s="80" t="s">
        <v>321</v>
      </c>
      <c r="C41" s="51">
        <v>41829335</v>
      </c>
      <c r="D41" s="464">
        <v>41829335</v>
      </c>
    </row>
    <row r="42" spans="1:4" s="316" customFormat="1" ht="15" customHeight="1" thickBot="1" x14ac:dyDescent="0.25">
      <c r="A42" s="150" t="s">
        <v>16</v>
      </c>
      <c r="B42" s="151" t="s">
        <v>322</v>
      </c>
      <c r="C42" s="428">
        <f>+C37+C38</f>
        <v>42612543</v>
      </c>
      <c r="D42" s="243">
        <f>+D37+D38</f>
        <v>42612543</v>
      </c>
    </row>
    <row r="43" spans="1:4" s="316" customFormat="1" ht="15" customHeight="1" x14ac:dyDescent="0.2">
      <c r="A43" s="152"/>
      <c r="B43" s="153"/>
      <c r="C43" s="153"/>
      <c r="D43" s="241"/>
    </row>
    <row r="44" spans="1:4" ht="13.5" thickBot="1" x14ac:dyDescent="0.25">
      <c r="A44" s="154"/>
      <c r="B44" s="155"/>
      <c r="C44" s="155"/>
      <c r="D44" s="242"/>
    </row>
    <row r="45" spans="1:4" s="315" customFormat="1" ht="16.5" customHeight="1" thickBot="1" x14ac:dyDescent="0.25">
      <c r="A45" s="156"/>
      <c r="B45" s="157" t="s">
        <v>43</v>
      </c>
      <c r="C45" s="157"/>
      <c r="D45" s="243"/>
    </row>
    <row r="46" spans="1:4" s="317" customFormat="1" ht="12" customHeight="1" thickBot="1" x14ac:dyDescent="0.25">
      <c r="A46" s="122" t="s">
        <v>7</v>
      </c>
      <c r="B46" s="68" t="s">
        <v>323</v>
      </c>
      <c r="C46" s="189">
        <f>SUM(C47:C51)</f>
        <v>42612543</v>
      </c>
      <c r="D46" s="240">
        <f>SUM(D47:D51)</f>
        <v>42612543</v>
      </c>
    </row>
    <row r="47" spans="1:4" ht="12" customHeight="1" x14ac:dyDescent="0.2">
      <c r="A47" s="309" t="s">
        <v>65</v>
      </c>
      <c r="B47" s="5" t="s">
        <v>37</v>
      </c>
      <c r="C47" s="426">
        <v>26684135</v>
      </c>
      <c r="D47" s="424">
        <v>26684135</v>
      </c>
    </row>
    <row r="48" spans="1:4" ht="12" customHeight="1" x14ac:dyDescent="0.2">
      <c r="A48" s="309" t="s">
        <v>66</v>
      </c>
      <c r="B48" s="4" t="s">
        <v>124</v>
      </c>
      <c r="C48" s="49">
        <v>6102408</v>
      </c>
      <c r="D48" s="425">
        <v>6102408</v>
      </c>
    </row>
    <row r="49" spans="1:4" ht="12" customHeight="1" x14ac:dyDescent="0.2">
      <c r="A49" s="309" t="s">
        <v>67</v>
      </c>
      <c r="B49" s="4" t="s">
        <v>93</v>
      </c>
      <c r="C49" s="49">
        <v>9826000</v>
      </c>
      <c r="D49" s="425">
        <v>9826000</v>
      </c>
    </row>
    <row r="50" spans="1:4" ht="12" customHeight="1" x14ac:dyDescent="0.2">
      <c r="A50" s="309" t="s">
        <v>68</v>
      </c>
      <c r="B50" s="4" t="s">
        <v>125</v>
      </c>
      <c r="C50" s="49"/>
      <c r="D50" s="425"/>
    </row>
    <row r="51" spans="1:4" ht="12" customHeight="1" thickBot="1" x14ac:dyDescent="0.25">
      <c r="A51" s="309" t="s">
        <v>100</v>
      </c>
      <c r="B51" s="4" t="s">
        <v>126</v>
      </c>
      <c r="C51" s="49"/>
      <c r="D51" s="425"/>
    </row>
    <row r="52" spans="1:4" ht="12" customHeight="1" thickBot="1" x14ac:dyDescent="0.25">
      <c r="A52" s="122" t="s">
        <v>8</v>
      </c>
      <c r="B52" s="68" t="s">
        <v>324</v>
      </c>
      <c r="C52" s="189">
        <f>SUM(C53:C55)</f>
        <v>0</v>
      </c>
      <c r="D52" s="240">
        <f>SUM(D53:D55)</f>
        <v>0</v>
      </c>
    </row>
    <row r="53" spans="1:4" s="317" customFormat="1" ht="12" customHeight="1" x14ac:dyDescent="0.2">
      <c r="A53" s="309" t="s">
        <v>71</v>
      </c>
      <c r="B53" s="5" t="s">
        <v>151</v>
      </c>
      <c r="C53" s="426"/>
      <c r="D53" s="424"/>
    </row>
    <row r="54" spans="1:4" ht="12" customHeight="1" x14ac:dyDescent="0.2">
      <c r="A54" s="309" t="s">
        <v>72</v>
      </c>
      <c r="B54" s="4" t="s">
        <v>128</v>
      </c>
      <c r="C54" s="49"/>
      <c r="D54" s="425"/>
    </row>
    <row r="55" spans="1:4" ht="12" customHeight="1" x14ac:dyDescent="0.2">
      <c r="A55" s="309" t="s">
        <v>73</v>
      </c>
      <c r="B55" s="4" t="s">
        <v>44</v>
      </c>
      <c r="C55" s="49"/>
      <c r="D55" s="425"/>
    </row>
    <row r="56" spans="1:4" ht="12" customHeight="1" thickBot="1" x14ac:dyDescent="0.25">
      <c r="A56" s="309" t="s">
        <v>74</v>
      </c>
      <c r="B56" s="4" t="s">
        <v>421</v>
      </c>
      <c r="C56" s="49"/>
      <c r="D56" s="425"/>
    </row>
    <row r="57" spans="1:4" ht="12" customHeight="1" thickBot="1" x14ac:dyDescent="0.25">
      <c r="A57" s="122" t="s">
        <v>9</v>
      </c>
      <c r="B57" s="68" t="s">
        <v>3</v>
      </c>
      <c r="C57" s="427"/>
      <c r="D57" s="239"/>
    </row>
    <row r="58" spans="1:4" ht="15" customHeight="1" thickBot="1" x14ac:dyDescent="0.25">
      <c r="A58" s="122" t="s">
        <v>10</v>
      </c>
      <c r="B58" s="158" t="s">
        <v>425</v>
      </c>
      <c r="C58" s="428">
        <f>+C46+C52+C57</f>
        <v>42612543</v>
      </c>
      <c r="D58" s="243">
        <f>+D46+D52+D57</f>
        <v>42612543</v>
      </c>
    </row>
    <row r="59" spans="1:4" ht="13.5" thickBot="1" x14ac:dyDescent="0.25">
      <c r="C59" s="469"/>
      <c r="D59" s="245"/>
    </row>
    <row r="60" spans="1:4" ht="15" customHeight="1" thickBot="1" x14ac:dyDescent="0.25">
      <c r="A60" s="161" t="s">
        <v>416</v>
      </c>
      <c r="B60" s="162"/>
      <c r="C60" s="459">
        <v>8</v>
      </c>
      <c r="D60" s="455">
        <v>8</v>
      </c>
    </row>
    <row r="61" spans="1:4" ht="14.25" customHeight="1" thickBot="1" x14ac:dyDescent="0.25">
      <c r="A61" s="161" t="s">
        <v>146</v>
      </c>
      <c r="B61" s="162"/>
      <c r="C61" s="459">
        <v>0</v>
      </c>
      <c r="D61" s="455">
        <v>0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45" zoomScaleNormal="145" workbookViewId="0">
      <selection activeCell="D2" sqref="D2"/>
    </sheetView>
  </sheetViews>
  <sheetFormatPr defaultRowHeight="12.75" x14ac:dyDescent="0.2"/>
  <cols>
    <col min="1" max="1" width="8.83203125" style="159" customWidth="1"/>
    <col min="2" max="2" width="58.83203125" style="160" customWidth="1"/>
    <col min="3" max="3" width="18.6640625" style="160" customWidth="1"/>
    <col min="4" max="4" width="19.1640625" style="160" customWidth="1"/>
    <col min="5" max="16384" width="9.33203125" style="160"/>
  </cols>
  <sheetData>
    <row r="1" spans="1:4" s="139" customFormat="1" ht="21" customHeight="1" thickBot="1" x14ac:dyDescent="0.25">
      <c r="A1" s="138"/>
      <c r="B1" s="140"/>
      <c r="C1" s="140"/>
      <c r="D1" s="368" t="str">
        <f>+CONCATENATE("9.3. melléklet a 7/",LEFT([1]ÖSSZEFÜGGÉSEK!A5,4),". (VI.29.) önkormányzati rendelethez")</f>
        <v>9.3. melléklet a 7/2017. (VI.29.) önkormányzati rendelethez</v>
      </c>
    </row>
    <row r="2" spans="1:4" s="313" customFormat="1" ht="25.5" customHeight="1" x14ac:dyDescent="0.2">
      <c r="A2" s="273" t="s">
        <v>144</v>
      </c>
      <c r="B2" s="233" t="s">
        <v>454</v>
      </c>
      <c r="C2" s="409"/>
      <c r="D2" s="246" t="s">
        <v>46</v>
      </c>
    </row>
    <row r="3" spans="1:4" s="313" customFormat="1" ht="36.75" thickBot="1" x14ac:dyDescent="0.25">
      <c r="A3" s="307" t="s">
        <v>143</v>
      </c>
      <c r="B3" s="234" t="s">
        <v>306</v>
      </c>
      <c r="C3" s="410"/>
      <c r="D3" s="247"/>
    </row>
    <row r="4" spans="1:4" s="314" customFormat="1" ht="15.95" customHeight="1" thickBot="1" x14ac:dyDescent="0.3">
      <c r="A4" s="142"/>
      <c r="B4" s="142"/>
      <c r="C4" s="142"/>
      <c r="D4" s="143" t="str">
        <f>'[1]9.2.3. sz. mell'!C4</f>
        <v>Forintban!</v>
      </c>
    </row>
    <row r="5" spans="1:4" ht="24.75" thickBot="1" x14ac:dyDescent="0.25">
      <c r="A5" s="274" t="s">
        <v>145</v>
      </c>
      <c r="B5" s="144" t="s">
        <v>447</v>
      </c>
      <c r="C5" s="411" t="s">
        <v>477</v>
      </c>
      <c r="D5" s="145" t="s">
        <v>478</v>
      </c>
    </row>
    <row r="6" spans="1:4" s="315" customFormat="1" ht="12.95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315" customFormat="1" ht="15.95" customHeight="1" thickBot="1" x14ac:dyDescent="0.25">
      <c r="A7" s="146"/>
      <c r="B7" s="147" t="s">
        <v>42</v>
      </c>
      <c r="C7" s="147"/>
      <c r="D7" s="148"/>
    </row>
    <row r="8" spans="1:4" s="248" customFormat="1" ht="12" customHeight="1" thickBot="1" x14ac:dyDescent="0.25">
      <c r="A8" s="119" t="s">
        <v>7</v>
      </c>
      <c r="B8" s="149" t="s">
        <v>417</v>
      </c>
      <c r="C8" s="399">
        <f>SUM(C9:C19)</f>
        <v>23225644</v>
      </c>
      <c r="D8" s="194">
        <f>SUM(D9:D19)</f>
        <v>23225644</v>
      </c>
    </row>
    <row r="9" spans="1:4" s="248" customFormat="1" ht="12" customHeight="1" x14ac:dyDescent="0.2">
      <c r="A9" s="308" t="s">
        <v>65</v>
      </c>
      <c r="B9" s="6" t="s">
        <v>198</v>
      </c>
      <c r="C9" s="417"/>
      <c r="D9" s="237"/>
    </row>
    <row r="10" spans="1:4" s="248" customFormat="1" ht="12" customHeight="1" x14ac:dyDescent="0.2">
      <c r="A10" s="309" t="s">
        <v>66</v>
      </c>
      <c r="B10" s="4" t="s">
        <v>199</v>
      </c>
      <c r="C10" s="188">
        <v>13087360</v>
      </c>
      <c r="D10" s="192">
        <v>13087360</v>
      </c>
    </row>
    <row r="11" spans="1:4" s="248" customFormat="1" ht="12" customHeight="1" x14ac:dyDescent="0.2">
      <c r="A11" s="309" t="s">
        <v>67</v>
      </c>
      <c r="B11" s="4" t="s">
        <v>200</v>
      </c>
      <c r="C11" s="188"/>
      <c r="D11" s="192"/>
    </row>
    <row r="12" spans="1:4" s="248" customFormat="1" ht="12" customHeight="1" x14ac:dyDescent="0.2">
      <c r="A12" s="309" t="s">
        <v>68</v>
      </c>
      <c r="B12" s="4" t="s">
        <v>201</v>
      </c>
      <c r="C12" s="188"/>
      <c r="D12" s="192"/>
    </row>
    <row r="13" spans="1:4" s="248" customFormat="1" ht="12" customHeight="1" x14ac:dyDescent="0.2">
      <c r="A13" s="309" t="s">
        <v>100</v>
      </c>
      <c r="B13" s="4" t="s">
        <v>202</v>
      </c>
      <c r="C13" s="188">
        <v>5200470</v>
      </c>
      <c r="D13" s="192">
        <v>5200470</v>
      </c>
    </row>
    <row r="14" spans="1:4" s="248" customFormat="1" ht="12" customHeight="1" x14ac:dyDescent="0.2">
      <c r="A14" s="309" t="s">
        <v>69</v>
      </c>
      <c r="B14" s="4" t="s">
        <v>307</v>
      </c>
      <c r="C14" s="188">
        <v>4937714</v>
      </c>
      <c r="D14" s="192">
        <v>4937714</v>
      </c>
    </row>
    <row r="15" spans="1:4" s="248" customFormat="1" ht="12" customHeight="1" x14ac:dyDescent="0.2">
      <c r="A15" s="309" t="s">
        <v>70</v>
      </c>
      <c r="B15" s="3" t="s">
        <v>308</v>
      </c>
      <c r="C15" s="188"/>
      <c r="D15" s="192"/>
    </row>
    <row r="16" spans="1:4" s="248" customFormat="1" ht="12" customHeight="1" x14ac:dyDescent="0.2">
      <c r="A16" s="309" t="s">
        <v>77</v>
      </c>
      <c r="B16" s="4" t="s">
        <v>205</v>
      </c>
      <c r="C16" s="263"/>
      <c r="D16" s="238"/>
    </row>
    <row r="17" spans="1:4" s="316" customFormat="1" ht="12" customHeight="1" x14ac:dyDescent="0.2">
      <c r="A17" s="309" t="s">
        <v>78</v>
      </c>
      <c r="B17" s="4" t="s">
        <v>206</v>
      </c>
      <c r="C17" s="188"/>
      <c r="D17" s="192"/>
    </row>
    <row r="18" spans="1:4" s="316" customFormat="1" ht="12" customHeight="1" x14ac:dyDescent="0.2">
      <c r="A18" s="309" t="s">
        <v>79</v>
      </c>
      <c r="B18" s="4" t="s">
        <v>341</v>
      </c>
      <c r="C18" s="418"/>
      <c r="D18" s="193"/>
    </row>
    <row r="19" spans="1:4" s="316" customFormat="1" ht="12" customHeight="1" thickBot="1" x14ac:dyDescent="0.25">
      <c r="A19" s="309" t="s">
        <v>80</v>
      </c>
      <c r="B19" s="3" t="s">
        <v>207</v>
      </c>
      <c r="C19" s="418">
        <v>100</v>
      </c>
      <c r="D19" s="193">
        <v>100</v>
      </c>
    </row>
    <row r="20" spans="1:4" s="248" customFormat="1" ht="12" customHeight="1" thickBot="1" x14ac:dyDescent="0.25">
      <c r="A20" s="119" t="s">
        <v>8</v>
      </c>
      <c r="B20" s="149" t="s">
        <v>309</v>
      </c>
      <c r="C20" s="399">
        <f>SUM(C21:C23)</f>
        <v>0</v>
      </c>
      <c r="D20" s="194">
        <f>SUM(D21:D23)</f>
        <v>0</v>
      </c>
    </row>
    <row r="21" spans="1:4" s="316" customFormat="1" ht="12" customHeight="1" x14ac:dyDescent="0.2">
      <c r="A21" s="309" t="s">
        <v>71</v>
      </c>
      <c r="B21" s="5" t="s">
        <v>179</v>
      </c>
      <c r="C21" s="188"/>
      <c r="D21" s="192"/>
    </row>
    <row r="22" spans="1:4" s="316" customFormat="1" ht="12" customHeight="1" x14ac:dyDescent="0.2">
      <c r="A22" s="309" t="s">
        <v>72</v>
      </c>
      <c r="B22" s="4" t="s">
        <v>310</v>
      </c>
      <c r="C22" s="188"/>
      <c r="D22" s="192"/>
    </row>
    <row r="23" spans="1:4" s="316" customFormat="1" ht="12" customHeight="1" x14ac:dyDescent="0.2">
      <c r="A23" s="309" t="s">
        <v>73</v>
      </c>
      <c r="B23" s="4" t="s">
        <v>311</v>
      </c>
      <c r="C23" s="188"/>
      <c r="D23" s="192"/>
    </row>
    <row r="24" spans="1:4" s="316" customFormat="1" ht="12" customHeight="1" thickBot="1" x14ac:dyDescent="0.25">
      <c r="A24" s="309" t="s">
        <v>74</v>
      </c>
      <c r="B24" s="4" t="s">
        <v>422</v>
      </c>
      <c r="C24" s="188"/>
      <c r="D24" s="192"/>
    </row>
    <row r="25" spans="1:4" s="316" customFormat="1" ht="12" customHeight="1" thickBot="1" x14ac:dyDescent="0.25">
      <c r="A25" s="122" t="s">
        <v>9</v>
      </c>
      <c r="B25" s="68" t="s">
        <v>115</v>
      </c>
      <c r="C25" s="415"/>
      <c r="D25" s="219"/>
    </row>
    <row r="26" spans="1:4" s="316" customFormat="1" ht="12" customHeight="1" thickBot="1" x14ac:dyDescent="0.25">
      <c r="A26" s="122" t="s">
        <v>10</v>
      </c>
      <c r="B26" s="68" t="s">
        <v>312</v>
      </c>
      <c r="C26" s="399">
        <f>+C27+C28</f>
        <v>0</v>
      </c>
      <c r="D26" s="194">
        <f>+D27+D28</f>
        <v>0</v>
      </c>
    </row>
    <row r="27" spans="1:4" s="316" customFormat="1" ht="12" customHeight="1" x14ac:dyDescent="0.2">
      <c r="A27" s="310" t="s">
        <v>189</v>
      </c>
      <c r="B27" s="311" t="s">
        <v>310</v>
      </c>
      <c r="C27" s="400"/>
      <c r="D27" s="48"/>
    </row>
    <row r="28" spans="1:4" s="316" customFormat="1" ht="12" customHeight="1" x14ac:dyDescent="0.2">
      <c r="A28" s="310" t="s">
        <v>190</v>
      </c>
      <c r="B28" s="312" t="s">
        <v>313</v>
      </c>
      <c r="C28" s="420"/>
      <c r="D28" s="195"/>
    </row>
    <row r="29" spans="1:4" s="316" customFormat="1" ht="12" customHeight="1" thickBot="1" x14ac:dyDescent="0.25">
      <c r="A29" s="309" t="s">
        <v>191</v>
      </c>
      <c r="B29" s="80" t="s">
        <v>423</v>
      </c>
      <c r="C29" s="419"/>
      <c r="D29" s="52"/>
    </row>
    <row r="30" spans="1:4" s="316" customFormat="1" ht="12" customHeight="1" thickBot="1" x14ac:dyDescent="0.25">
      <c r="A30" s="122" t="s">
        <v>11</v>
      </c>
      <c r="B30" s="68" t="s">
        <v>314</v>
      </c>
      <c r="C30" s="399">
        <f>+C31+C32+C33</f>
        <v>0</v>
      </c>
      <c r="D30" s="194">
        <f>+D31+D32+D33</f>
        <v>0</v>
      </c>
    </row>
    <row r="31" spans="1:4" s="316" customFormat="1" ht="12" customHeight="1" x14ac:dyDescent="0.2">
      <c r="A31" s="310" t="s">
        <v>58</v>
      </c>
      <c r="B31" s="311" t="s">
        <v>212</v>
      </c>
      <c r="C31" s="400"/>
      <c r="D31" s="48"/>
    </row>
    <row r="32" spans="1:4" s="316" customFormat="1" ht="12" customHeight="1" x14ac:dyDescent="0.2">
      <c r="A32" s="310" t="s">
        <v>59</v>
      </c>
      <c r="B32" s="312" t="s">
        <v>213</v>
      </c>
      <c r="C32" s="420"/>
      <c r="D32" s="195"/>
    </row>
    <row r="33" spans="1:4" s="316" customFormat="1" ht="12" customHeight="1" thickBot="1" x14ac:dyDescent="0.25">
      <c r="A33" s="309" t="s">
        <v>60</v>
      </c>
      <c r="B33" s="80" t="s">
        <v>214</v>
      </c>
      <c r="C33" s="419"/>
      <c r="D33" s="52"/>
    </row>
    <row r="34" spans="1:4" s="248" customFormat="1" ht="12" customHeight="1" thickBot="1" x14ac:dyDescent="0.25">
      <c r="A34" s="122" t="s">
        <v>12</v>
      </c>
      <c r="B34" s="68" t="s">
        <v>283</v>
      </c>
      <c r="C34" s="415"/>
      <c r="D34" s="219"/>
    </row>
    <row r="35" spans="1:4" s="248" customFormat="1" ht="12" customHeight="1" thickBot="1" x14ac:dyDescent="0.25">
      <c r="A35" s="122" t="s">
        <v>13</v>
      </c>
      <c r="B35" s="68" t="s">
        <v>315</v>
      </c>
      <c r="C35" s="421"/>
      <c r="D35" s="219"/>
    </row>
    <row r="36" spans="1:4" s="248" customFormat="1" ht="12" customHeight="1" thickBot="1" x14ac:dyDescent="0.25">
      <c r="A36" s="119" t="s">
        <v>14</v>
      </c>
      <c r="B36" s="68" t="s">
        <v>424</v>
      </c>
      <c r="C36" s="422">
        <f>+C8+C20+C25+C26+C30+C34+C35</f>
        <v>23225644</v>
      </c>
      <c r="D36" s="194">
        <f>+D8+D20+D25+D26+D30+D34+D35</f>
        <v>23225644</v>
      </c>
    </row>
    <row r="37" spans="1:4" s="248" customFormat="1" ht="12" customHeight="1" thickBot="1" x14ac:dyDescent="0.25">
      <c r="A37" s="150" t="s">
        <v>15</v>
      </c>
      <c r="B37" s="68" t="s">
        <v>317</v>
      </c>
      <c r="C37" s="422">
        <f>+C38+C39+C40</f>
        <v>49843495</v>
      </c>
      <c r="D37" s="194">
        <f>+D38+D39+D40</f>
        <v>49843495</v>
      </c>
    </row>
    <row r="38" spans="1:4" s="248" customFormat="1" ht="12" customHeight="1" x14ac:dyDescent="0.2">
      <c r="A38" s="310" t="s">
        <v>318</v>
      </c>
      <c r="B38" s="311" t="s">
        <v>158</v>
      </c>
      <c r="C38" s="400">
        <v>716107</v>
      </c>
      <c r="D38" s="48">
        <v>716107</v>
      </c>
    </row>
    <row r="39" spans="1:4" s="248" customFormat="1" ht="12" customHeight="1" x14ac:dyDescent="0.2">
      <c r="A39" s="310" t="s">
        <v>319</v>
      </c>
      <c r="B39" s="312" t="s">
        <v>1</v>
      </c>
      <c r="C39" s="420"/>
      <c r="D39" s="195"/>
    </row>
    <row r="40" spans="1:4" s="316" customFormat="1" ht="12" customHeight="1" thickBot="1" x14ac:dyDescent="0.25">
      <c r="A40" s="309" t="s">
        <v>320</v>
      </c>
      <c r="B40" s="80" t="s">
        <v>321</v>
      </c>
      <c r="C40" s="419">
        <v>49127388</v>
      </c>
      <c r="D40" s="52">
        <v>49127388</v>
      </c>
    </row>
    <row r="41" spans="1:4" s="316" customFormat="1" ht="15" customHeight="1" thickBot="1" x14ac:dyDescent="0.25">
      <c r="A41" s="150" t="s">
        <v>16</v>
      </c>
      <c r="B41" s="151" t="s">
        <v>322</v>
      </c>
      <c r="C41" s="423">
        <f>+C36+C37</f>
        <v>73069139</v>
      </c>
      <c r="D41" s="244">
        <f>+D36+D37</f>
        <v>73069139</v>
      </c>
    </row>
    <row r="42" spans="1:4" s="316" customFormat="1" ht="15" customHeight="1" x14ac:dyDescent="0.2">
      <c r="A42" s="152"/>
      <c r="B42" s="153"/>
      <c r="C42" s="153"/>
      <c r="D42" s="241"/>
    </row>
    <row r="43" spans="1:4" ht="13.5" thickBot="1" x14ac:dyDescent="0.25">
      <c r="A43" s="154"/>
      <c r="B43" s="155"/>
      <c r="C43" s="155"/>
      <c r="D43" s="242"/>
    </row>
    <row r="44" spans="1:4" s="315" customFormat="1" ht="16.5" customHeight="1" thickBot="1" x14ac:dyDescent="0.25">
      <c r="A44" s="156"/>
      <c r="B44" s="157" t="s">
        <v>43</v>
      </c>
      <c r="C44" s="157"/>
      <c r="D44" s="243"/>
    </row>
    <row r="45" spans="1:4" s="317" customFormat="1" ht="12" customHeight="1" thickBot="1" x14ac:dyDescent="0.25">
      <c r="A45" s="122" t="s">
        <v>7</v>
      </c>
      <c r="B45" s="68" t="s">
        <v>323</v>
      </c>
      <c r="C45" s="189">
        <f>SUM(C46:C50)</f>
        <v>72969139</v>
      </c>
      <c r="D45" s="240">
        <f>SUM(D46:D50)</f>
        <v>72969139</v>
      </c>
    </row>
    <row r="46" spans="1:4" ht="12" customHeight="1" x14ac:dyDescent="0.2">
      <c r="A46" s="309" t="s">
        <v>65</v>
      </c>
      <c r="B46" s="5" t="s">
        <v>37</v>
      </c>
      <c r="C46" s="426">
        <v>32343120</v>
      </c>
      <c r="D46" s="424">
        <v>32343120</v>
      </c>
    </row>
    <row r="47" spans="1:4" ht="12" customHeight="1" x14ac:dyDescent="0.2">
      <c r="A47" s="309" t="s">
        <v>66</v>
      </c>
      <c r="B47" s="4" t="s">
        <v>124</v>
      </c>
      <c r="C47" s="49">
        <v>7189609</v>
      </c>
      <c r="D47" s="425">
        <v>7189609</v>
      </c>
    </row>
    <row r="48" spans="1:4" ht="12" customHeight="1" x14ac:dyDescent="0.2">
      <c r="A48" s="309" t="s">
        <v>67</v>
      </c>
      <c r="B48" s="4" t="s">
        <v>93</v>
      </c>
      <c r="C48" s="49">
        <v>33436410</v>
      </c>
      <c r="D48" s="425">
        <v>33436410</v>
      </c>
    </row>
    <row r="49" spans="1:4" ht="12" customHeight="1" x14ac:dyDescent="0.2">
      <c r="A49" s="309" t="s">
        <v>68</v>
      </c>
      <c r="B49" s="4" t="s">
        <v>125</v>
      </c>
      <c r="C49" s="49"/>
      <c r="D49" s="425"/>
    </row>
    <row r="50" spans="1:4" ht="12" customHeight="1" thickBot="1" x14ac:dyDescent="0.25">
      <c r="A50" s="309" t="s">
        <v>100</v>
      </c>
      <c r="B50" s="4" t="s">
        <v>126</v>
      </c>
      <c r="C50" s="49"/>
      <c r="D50" s="425"/>
    </row>
    <row r="51" spans="1:4" ht="12" customHeight="1" thickBot="1" x14ac:dyDescent="0.25">
      <c r="A51" s="122" t="s">
        <v>8</v>
      </c>
      <c r="B51" s="68" t="s">
        <v>324</v>
      </c>
      <c r="C51" s="189">
        <f>SUM(C52:C54)</f>
        <v>100000</v>
      </c>
      <c r="D51" s="240">
        <f>SUM(D52:D54)</f>
        <v>100000</v>
      </c>
    </row>
    <row r="52" spans="1:4" s="317" customFormat="1" ht="12" customHeight="1" x14ac:dyDescent="0.2">
      <c r="A52" s="309" t="s">
        <v>71</v>
      </c>
      <c r="B52" s="5" t="s">
        <v>151</v>
      </c>
      <c r="C52" s="426">
        <v>100000</v>
      </c>
      <c r="D52" s="424">
        <v>100000</v>
      </c>
    </row>
    <row r="53" spans="1:4" ht="12" customHeight="1" x14ac:dyDescent="0.2">
      <c r="A53" s="309" t="s">
        <v>72</v>
      </c>
      <c r="B53" s="4" t="s">
        <v>128</v>
      </c>
      <c r="C53" s="49"/>
      <c r="D53" s="425"/>
    </row>
    <row r="54" spans="1:4" ht="12" customHeight="1" x14ac:dyDescent="0.2">
      <c r="A54" s="309" t="s">
        <v>73</v>
      </c>
      <c r="B54" s="4" t="s">
        <v>44</v>
      </c>
      <c r="C54" s="49"/>
      <c r="D54" s="425"/>
    </row>
    <row r="55" spans="1:4" ht="12" customHeight="1" thickBot="1" x14ac:dyDescent="0.25">
      <c r="A55" s="309" t="s">
        <v>74</v>
      </c>
      <c r="B55" s="4" t="s">
        <v>421</v>
      </c>
      <c r="C55" s="49"/>
      <c r="D55" s="425"/>
    </row>
    <row r="56" spans="1:4" ht="15" customHeight="1" thickBot="1" x14ac:dyDescent="0.25">
      <c r="A56" s="122" t="s">
        <v>9</v>
      </c>
      <c r="B56" s="68" t="s">
        <v>3</v>
      </c>
      <c r="C56" s="427"/>
      <c r="D56" s="239"/>
    </row>
    <row r="57" spans="1:4" ht="13.5" thickBot="1" x14ac:dyDescent="0.25">
      <c r="A57" s="122" t="s">
        <v>10</v>
      </c>
      <c r="B57" s="158" t="s">
        <v>425</v>
      </c>
      <c r="C57" s="428">
        <f>+C45+C51+C56</f>
        <v>73069139</v>
      </c>
      <c r="D57" s="243">
        <f>+D45+D51+D56</f>
        <v>73069139</v>
      </c>
    </row>
    <row r="58" spans="1:4" ht="15" customHeight="1" thickBot="1" x14ac:dyDescent="0.25">
      <c r="D58" s="245"/>
    </row>
    <row r="59" spans="1:4" ht="14.25" customHeight="1" thickBot="1" x14ac:dyDescent="0.25">
      <c r="A59" s="161" t="s">
        <v>416</v>
      </c>
      <c r="B59" s="162"/>
      <c r="C59" s="414">
        <v>12</v>
      </c>
      <c r="D59" s="66">
        <v>12</v>
      </c>
    </row>
    <row r="60" spans="1:4" ht="13.5" thickBot="1" x14ac:dyDescent="0.25">
      <c r="A60" s="161" t="s">
        <v>146</v>
      </c>
      <c r="B60" s="162"/>
      <c r="C60" s="414">
        <v>0</v>
      </c>
      <c r="D60" s="6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45" zoomScaleNormal="145" workbookViewId="0">
      <selection activeCell="D2" sqref="D2"/>
    </sheetView>
  </sheetViews>
  <sheetFormatPr defaultRowHeight="12.75" x14ac:dyDescent="0.2"/>
  <cols>
    <col min="1" max="1" width="13.83203125" style="159" customWidth="1"/>
    <col min="2" max="2" width="55.33203125" style="160" customWidth="1"/>
    <col min="3" max="3" width="14.83203125" style="160" customWidth="1"/>
    <col min="4" max="4" width="15.33203125" style="160" customWidth="1"/>
    <col min="5" max="16384" width="9.33203125" style="160"/>
  </cols>
  <sheetData>
    <row r="1" spans="1:4" s="139" customFormat="1" ht="21" customHeight="1" thickBot="1" x14ac:dyDescent="0.25">
      <c r="A1" s="138"/>
      <c r="B1" s="140"/>
      <c r="C1" s="140"/>
      <c r="D1" s="368" t="str">
        <f>+CONCATENATE("9.3.1. melléklet a 7/",LEFT(ÖSSZEFÜGGÉSEK!A5,4),". (VI.29.) önkormányzati rendelethez")</f>
        <v>9.3.1. melléklet a 7/2017. (VI.29.) önkormányzati rendelethez</v>
      </c>
    </row>
    <row r="2" spans="1:4" s="313" customFormat="1" ht="25.5" customHeight="1" x14ac:dyDescent="0.2">
      <c r="A2" s="273" t="s">
        <v>144</v>
      </c>
      <c r="B2" s="233" t="s">
        <v>454</v>
      </c>
      <c r="C2" s="409"/>
      <c r="D2" s="246" t="s">
        <v>46</v>
      </c>
    </row>
    <row r="3" spans="1:4" s="313" customFormat="1" ht="24.75" thickBot="1" x14ac:dyDescent="0.25">
      <c r="A3" s="307" t="s">
        <v>143</v>
      </c>
      <c r="B3" s="234" t="s">
        <v>325</v>
      </c>
      <c r="C3" s="410"/>
      <c r="D3" s="247" t="s">
        <v>41</v>
      </c>
    </row>
    <row r="4" spans="1:4" s="314" customFormat="1" ht="15.95" customHeight="1" thickBot="1" x14ac:dyDescent="0.3">
      <c r="A4" s="142"/>
      <c r="B4" s="142"/>
      <c r="C4" s="142"/>
      <c r="D4" s="143" t="str">
        <f>'[2]9.3. sz. mell'!C4</f>
        <v>Forintban!</v>
      </c>
    </row>
    <row r="5" spans="1:4" ht="36.75" thickBot="1" x14ac:dyDescent="0.25">
      <c r="A5" s="274" t="s">
        <v>145</v>
      </c>
      <c r="B5" s="144" t="s">
        <v>447</v>
      </c>
      <c r="C5" s="411" t="s">
        <v>477</v>
      </c>
      <c r="D5" s="145" t="s">
        <v>478</v>
      </c>
    </row>
    <row r="6" spans="1:4" s="315" customFormat="1" ht="12.95" customHeight="1" thickBot="1" x14ac:dyDescent="0.25">
      <c r="A6" s="119"/>
      <c r="B6" s="120" t="s">
        <v>398</v>
      </c>
      <c r="C6" s="412" t="s">
        <v>399</v>
      </c>
      <c r="D6" s="121" t="s">
        <v>400</v>
      </c>
    </row>
    <row r="7" spans="1:4" s="315" customFormat="1" ht="15.95" customHeight="1" thickBot="1" x14ac:dyDescent="0.25">
      <c r="A7" s="146"/>
      <c r="B7" s="147" t="s">
        <v>42</v>
      </c>
      <c r="C7" s="147"/>
      <c r="D7" s="148"/>
    </row>
    <row r="8" spans="1:4" s="248" customFormat="1" ht="12" customHeight="1" thickBot="1" x14ac:dyDescent="0.25">
      <c r="A8" s="119" t="s">
        <v>7</v>
      </c>
      <c r="B8" s="149" t="s">
        <v>417</v>
      </c>
      <c r="C8" s="189">
        <f>SUM(C9:C19)</f>
        <v>20331350</v>
      </c>
      <c r="D8" s="240">
        <f>SUM(D9:D19)</f>
        <v>20331350</v>
      </c>
    </row>
    <row r="9" spans="1:4" s="248" customFormat="1" ht="12" customHeight="1" x14ac:dyDescent="0.2">
      <c r="A9" s="308" t="s">
        <v>65</v>
      </c>
      <c r="B9" s="6" t="s">
        <v>198</v>
      </c>
      <c r="C9" s="466"/>
      <c r="D9" s="460"/>
    </row>
    <row r="10" spans="1:4" s="248" customFormat="1" ht="12" customHeight="1" x14ac:dyDescent="0.2">
      <c r="A10" s="309" t="s">
        <v>66</v>
      </c>
      <c r="B10" s="4" t="s">
        <v>199</v>
      </c>
      <c r="C10" s="187">
        <v>10808390</v>
      </c>
      <c r="D10" s="461">
        <v>10808390</v>
      </c>
    </row>
    <row r="11" spans="1:4" s="248" customFormat="1" ht="12" customHeight="1" x14ac:dyDescent="0.2">
      <c r="A11" s="309" t="s">
        <v>67</v>
      </c>
      <c r="B11" s="4" t="s">
        <v>200</v>
      </c>
      <c r="C11" s="187"/>
      <c r="D11" s="461"/>
    </row>
    <row r="12" spans="1:4" s="248" customFormat="1" ht="12" customHeight="1" x14ac:dyDescent="0.2">
      <c r="A12" s="309" t="s">
        <v>68</v>
      </c>
      <c r="B12" s="4" t="s">
        <v>201</v>
      </c>
      <c r="C12" s="187"/>
      <c r="D12" s="461"/>
    </row>
    <row r="13" spans="1:4" s="248" customFormat="1" ht="12" customHeight="1" x14ac:dyDescent="0.2">
      <c r="A13" s="309" t="s">
        <v>100</v>
      </c>
      <c r="B13" s="4" t="s">
        <v>202</v>
      </c>
      <c r="C13" s="187">
        <v>5200470</v>
      </c>
      <c r="D13" s="461">
        <v>5200470</v>
      </c>
    </row>
    <row r="14" spans="1:4" s="248" customFormat="1" ht="12" customHeight="1" x14ac:dyDescent="0.2">
      <c r="A14" s="309" t="s">
        <v>69</v>
      </c>
      <c r="B14" s="4" t="s">
        <v>307</v>
      </c>
      <c r="C14" s="187">
        <v>4322390</v>
      </c>
      <c r="D14" s="461">
        <v>4322390</v>
      </c>
    </row>
    <row r="15" spans="1:4" s="248" customFormat="1" ht="12" customHeight="1" x14ac:dyDescent="0.2">
      <c r="A15" s="309" t="s">
        <v>70</v>
      </c>
      <c r="B15" s="3" t="s">
        <v>308</v>
      </c>
      <c r="C15" s="187"/>
      <c r="D15" s="461"/>
    </row>
    <row r="16" spans="1:4" s="248" customFormat="1" ht="12" customHeight="1" x14ac:dyDescent="0.2">
      <c r="A16" s="309" t="s">
        <v>77</v>
      </c>
      <c r="B16" s="4" t="s">
        <v>205</v>
      </c>
      <c r="C16" s="467"/>
      <c r="D16" s="462"/>
    </row>
    <row r="17" spans="1:4" s="316" customFormat="1" ht="12" customHeight="1" x14ac:dyDescent="0.2">
      <c r="A17" s="309" t="s">
        <v>78</v>
      </c>
      <c r="B17" s="4" t="s">
        <v>206</v>
      </c>
      <c r="C17" s="187"/>
      <c r="D17" s="461"/>
    </row>
    <row r="18" spans="1:4" s="316" customFormat="1" ht="12" customHeight="1" x14ac:dyDescent="0.2">
      <c r="A18" s="309" t="s">
        <v>79</v>
      </c>
      <c r="B18" s="4" t="s">
        <v>341</v>
      </c>
      <c r="C18" s="468"/>
      <c r="D18" s="463"/>
    </row>
    <row r="19" spans="1:4" s="316" customFormat="1" ht="12" customHeight="1" thickBot="1" x14ac:dyDescent="0.25">
      <c r="A19" s="309" t="s">
        <v>80</v>
      </c>
      <c r="B19" s="3" t="s">
        <v>207</v>
      </c>
      <c r="C19" s="468">
        <v>100</v>
      </c>
      <c r="D19" s="463">
        <v>100</v>
      </c>
    </row>
    <row r="20" spans="1:4" s="248" customFormat="1" ht="12" customHeight="1" thickBot="1" x14ac:dyDescent="0.25">
      <c r="A20" s="119" t="s">
        <v>8</v>
      </c>
      <c r="B20" s="149" t="s">
        <v>309</v>
      </c>
      <c r="C20" s="189">
        <f>SUM(C21:C23)</f>
        <v>0</v>
      </c>
      <c r="D20" s="240">
        <f>SUM(D21:D23)</f>
        <v>0</v>
      </c>
    </row>
    <row r="21" spans="1:4" s="316" customFormat="1" ht="12" customHeight="1" x14ac:dyDescent="0.2">
      <c r="A21" s="309" t="s">
        <v>71</v>
      </c>
      <c r="B21" s="5" t="s">
        <v>179</v>
      </c>
      <c r="C21" s="187"/>
      <c r="D21" s="461"/>
    </row>
    <row r="22" spans="1:4" s="316" customFormat="1" ht="12" customHeight="1" x14ac:dyDescent="0.2">
      <c r="A22" s="309" t="s">
        <v>72</v>
      </c>
      <c r="B22" s="4" t="s">
        <v>310</v>
      </c>
      <c r="C22" s="187"/>
      <c r="D22" s="461"/>
    </row>
    <row r="23" spans="1:4" s="316" customFormat="1" ht="12" customHeight="1" x14ac:dyDescent="0.2">
      <c r="A23" s="309" t="s">
        <v>73</v>
      </c>
      <c r="B23" s="4" t="s">
        <v>311</v>
      </c>
      <c r="C23" s="187"/>
      <c r="D23" s="461"/>
    </row>
    <row r="24" spans="1:4" s="316" customFormat="1" ht="12" customHeight="1" thickBot="1" x14ac:dyDescent="0.25">
      <c r="A24" s="309" t="s">
        <v>74</v>
      </c>
      <c r="B24" s="4" t="s">
        <v>422</v>
      </c>
      <c r="C24" s="187"/>
      <c r="D24" s="461"/>
    </row>
    <row r="25" spans="1:4" s="316" customFormat="1" ht="12" customHeight="1" thickBot="1" x14ac:dyDescent="0.25">
      <c r="A25" s="122" t="s">
        <v>9</v>
      </c>
      <c r="B25" s="68" t="s">
        <v>115</v>
      </c>
      <c r="C25" s="427"/>
      <c r="D25" s="239"/>
    </row>
    <row r="26" spans="1:4" s="316" customFormat="1" ht="12" customHeight="1" thickBot="1" x14ac:dyDescent="0.25">
      <c r="A26" s="122" t="s">
        <v>10</v>
      </c>
      <c r="B26" s="68" t="s">
        <v>312</v>
      </c>
      <c r="C26" s="189">
        <f>+C27+C28</f>
        <v>0</v>
      </c>
      <c r="D26" s="240">
        <f>+D27+D28</f>
        <v>0</v>
      </c>
    </row>
    <row r="27" spans="1:4" s="316" customFormat="1" ht="12" customHeight="1" x14ac:dyDescent="0.2">
      <c r="A27" s="310" t="s">
        <v>189</v>
      </c>
      <c r="B27" s="311" t="s">
        <v>310</v>
      </c>
      <c r="C27" s="426"/>
      <c r="D27" s="424"/>
    </row>
    <row r="28" spans="1:4" s="316" customFormat="1" ht="12" customHeight="1" x14ac:dyDescent="0.2">
      <c r="A28" s="310" t="s">
        <v>190</v>
      </c>
      <c r="B28" s="312" t="s">
        <v>313</v>
      </c>
      <c r="C28" s="190"/>
      <c r="D28" s="465"/>
    </row>
    <row r="29" spans="1:4" s="316" customFormat="1" ht="12" customHeight="1" thickBot="1" x14ac:dyDescent="0.25">
      <c r="A29" s="309" t="s">
        <v>191</v>
      </c>
      <c r="B29" s="80" t="s">
        <v>423</v>
      </c>
      <c r="C29" s="51"/>
      <c r="D29" s="464"/>
    </row>
    <row r="30" spans="1:4" s="316" customFormat="1" ht="12" customHeight="1" thickBot="1" x14ac:dyDescent="0.25">
      <c r="A30" s="122" t="s">
        <v>11</v>
      </c>
      <c r="B30" s="68" t="s">
        <v>314</v>
      </c>
      <c r="C30" s="189">
        <f>+C31+C32+C33</f>
        <v>0</v>
      </c>
      <c r="D30" s="240">
        <f>+D31+D32+D33</f>
        <v>0</v>
      </c>
    </row>
    <row r="31" spans="1:4" s="316" customFormat="1" ht="12" customHeight="1" x14ac:dyDescent="0.2">
      <c r="A31" s="310" t="s">
        <v>58</v>
      </c>
      <c r="B31" s="311" t="s">
        <v>212</v>
      </c>
      <c r="C31" s="426"/>
      <c r="D31" s="424"/>
    </row>
    <row r="32" spans="1:4" s="316" customFormat="1" ht="12" customHeight="1" x14ac:dyDescent="0.2">
      <c r="A32" s="310" t="s">
        <v>59</v>
      </c>
      <c r="B32" s="312" t="s">
        <v>213</v>
      </c>
      <c r="C32" s="190"/>
      <c r="D32" s="465"/>
    </row>
    <row r="33" spans="1:4" s="316" customFormat="1" ht="12" customHeight="1" thickBot="1" x14ac:dyDescent="0.25">
      <c r="A33" s="309" t="s">
        <v>60</v>
      </c>
      <c r="B33" s="80" t="s">
        <v>214</v>
      </c>
      <c r="C33" s="51"/>
      <c r="D33" s="464"/>
    </row>
    <row r="34" spans="1:4" s="248" customFormat="1" ht="12" customHeight="1" thickBot="1" x14ac:dyDescent="0.25">
      <c r="A34" s="122" t="s">
        <v>12</v>
      </c>
      <c r="B34" s="68" t="s">
        <v>283</v>
      </c>
      <c r="C34" s="427"/>
      <c r="D34" s="239"/>
    </row>
    <row r="35" spans="1:4" s="248" customFormat="1" ht="12" customHeight="1" thickBot="1" x14ac:dyDescent="0.25">
      <c r="A35" s="122" t="s">
        <v>13</v>
      </c>
      <c r="B35" s="68" t="s">
        <v>315</v>
      </c>
      <c r="C35" s="427"/>
      <c r="D35" s="239"/>
    </row>
    <row r="36" spans="1:4" s="248" customFormat="1" ht="12" customHeight="1" thickBot="1" x14ac:dyDescent="0.25">
      <c r="A36" s="119" t="s">
        <v>14</v>
      </c>
      <c r="B36" s="68" t="s">
        <v>424</v>
      </c>
      <c r="C36" s="189">
        <f>+C8+C20+C25+C26+C30+C34+C35</f>
        <v>20331350</v>
      </c>
      <c r="D36" s="240">
        <f>+D8+D20+D25+D26+D30+D34+D35</f>
        <v>20331350</v>
      </c>
    </row>
    <row r="37" spans="1:4" s="248" customFormat="1" ht="12" customHeight="1" thickBot="1" x14ac:dyDescent="0.25">
      <c r="A37" s="150" t="s">
        <v>15</v>
      </c>
      <c r="B37" s="68" t="s">
        <v>317</v>
      </c>
      <c r="C37" s="189">
        <f>+C38+C39+C40</f>
        <v>49843495</v>
      </c>
      <c r="D37" s="240">
        <f>+D38+D39+D40</f>
        <v>49843495</v>
      </c>
    </row>
    <row r="38" spans="1:4" s="248" customFormat="1" ht="12" customHeight="1" x14ac:dyDescent="0.2">
      <c r="A38" s="310" t="s">
        <v>318</v>
      </c>
      <c r="B38" s="311" t="s">
        <v>158</v>
      </c>
      <c r="C38" s="426">
        <v>716107</v>
      </c>
      <c r="D38" s="424">
        <v>716107</v>
      </c>
    </row>
    <row r="39" spans="1:4" s="248" customFormat="1" ht="12" customHeight="1" x14ac:dyDescent="0.2">
      <c r="A39" s="310" t="s">
        <v>319</v>
      </c>
      <c r="B39" s="312" t="s">
        <v>1</v>
      </c>
      <c r="C39" s="190"/>
      <c r="D39" s="465"/>
    </row>
    <row r="40" spans="1:4" s="316" customFormat="1" ht="12" customHeight="1" thickBot="1" x14ac:dyDescent="0.25">
      <c r="A40" s="309" t="s">
        <v>320</v>
      </c>
      <c r="B40" s="80" t="s">
        <v>321</v>
      </c>
      <c r="C40" s="51">
        <v>49127388</v>
      </c>
      <c r="D40" s="464">
        <v>49127388</v>
      </c>
    </row>
    <row r="41" spans="1:4" s="316" customFormat="1" ht="15" customHeight="1" thickBot="1" x14ac:dyDescent="0.25">
      <c r="A41" s="150" t="s">
        <v>16</v>
      </c>
      <c r="B41" s="151" t="s">
        <v>322</v>
      </c>
      <c r="C41" s="428">
        <f>+C36+C37</f>
        <v>70174845</v>
      </c>
      <c r="D41" s="243">
        <f>+D36+D37</f>
        <v>70174845</v>
      </c>
    </row>
    <row r="42" spans="1:4" s="316" customFormat="1" ht="15" customHeight="1" x14ac:dyDescent="0.2">
      <c r="A42" s="152"/>
      <c r="B42" s="153"/>
      <c r="C42" s="153"/>
      <c r="D42" s="241"/>
    </row>
    <row r="43" spans="1:4" ht="13.5" thickBot="1" x14ac:dyDescent="0.25">
      <c r="A43" s="154"/>
      <c r="B43" s="155"/>
      <c r="C43" s="155"/>
      <c r="D43" s="242"/>
    </row>
    <row r="44" spans="1:4" s="315" customFormat="1" ht="16.5" customHeight="1" thickBot="1" x14ac:dyDescent="0.25">
      <c r="A44" s="156"/>
      <c r="B44" s="157" t="s">
        <v>43</v>
      </c>
      <c r="C44" s="157"/>
      <c r="D44" s="243"/>
    </row>
    <row r="45" spans="1:4" s="317" customFormat="1" ht="12" customHeight="1" thickBot="1" x14ac:dyDescent="0.25">
      <c r="A45" s="122" t="s">
        <v>7</v>
      </c>
      <c r="B45" s="68" t="s">
        <v>323</v>
      </c>
      <c r="C45" s="189">
        <f>SUM(C46:C50)</f>
        <v>70074845</v>
      </c>
      <c r="D45" s="240">
        <f>SUM(D46:D50)</f>
        <v>70074845</v>
      </c>
    </row>
    <row r="46" spans="1:4" ht="12" customHeight="1" x14ac:dyDescent="0.2">
      <c r="A46" s="309" t="s">
        <v>65</v>
      </c>
      <c r="B46" s="5" t="s">
        <v>37</v>
      </c>
      <c r="C46" s="426">
        <v>31648664</v>
      </c>
      <c r="D46" s="424">
        <v>31648664</v>
      </c>
    </row>
    <row r="47" spans="1:4" ht="12" customHeight="1" x14ac:dyDescent="0.2">
      <c r="A47" s="309" t="s">
        <v>66</v>
      </c>
      <c r="B47" s="4" t="s">
        <v>124</v>
      </c>
      <c r="C47" s="49">
        <v>7034837</v>
      </c>
      <c r="D47" s="425">
        <v>7034837</v>
      </c>
    </row>
    <row r="48" spans="1:4" ht="12" customHeight="1" x14ac:dyDescent="0.2">
      <c r="A48" s="309" t="s">
        <v>67</v>
      </c>
      <c r="B48" s="4" t="s">
        <v>93</v>
      </c>
      <c r="C48" s="49">
        <v>31391344</v>
      </c>
      <c r="D48" s="425">
        <v>31391344</v>
      </c>
    </row>
    <row r="49" spans="1:4" ht="12" customHeight="1" x14ac:dyDescent="0.2">
      <c r="A49" s="309" t="s">
        <v>68</v>
      </c>
      <c r="B49" s="4" t="s">
        <v>125</v>
      </c>
      <c r="C49" s="49"/>
      <c r="D49" s="425"/>
    </row>
    <row r="50" spans="1:4" ht="12" customHeight="1" thickBot="1" x14ac:dyDescent="0.25">
      <c r="A50" s="309" t="s">
        <v>100</v>
      </c>
      <c r="B50" s="4" t="s">
        <v>126</v>
      </c>
      <c r="C50" s="49"/>
      <c r="D50" s="425"/>
    </row>
    <row r="51" spans="1:4" ht="12" customHeight="1" thickBot="1" x14ac:dyDescent="0.25">
      <c r="A51" s="122" t="s">
        <v>8</v>
      </c>
      <c r="B51" s="68" t="s">
        <v>324</v>
      </c>
      <c r="C51" s="189">
        <f>SUM(C52:C54)</f>
        <v>100000</v>
      </c>
      <c r="D51" s="240">
        <f>SUM(D52:D54)</f>
        <v>100000</v>
      </c>
    </row>
    <row r="52" spans="1:4" s="317" customFormat="1" ht="12" customHeight="1" x14ac:dyDescent="0.2">
      <c r="A52" s="309" t="s">
        <v>71</v>
      </c>
      <c r="B52" s="5" t="s">
        <v>151</v>
      </c>
      <c r="C52" s="426">
        <v>100000</v>
      </c>
      <c r="D52" s="424">
        <v>100000</v>
      </c>
    </row>
    <row r="53" spans="1:4" ht="12" customHeight="1" x14ac:dyDescent="0.2">
      <c r="A53" s="309" t="s">
        <v>72</v>
      </c>
      <c r="B53" s="4" t="s">
        <v>128</v>
      </c>
      <c r="C53" s="49"/>
      <c r="D53" s="425"/>
    </row>
    <row r="54" spans="1:4" ht="12" customHeight="1" x14ac:dyDescent="0.2">
      <c r="A54" s="309" t="s">
        <v>73</v>
      </c>
      <c r="B54" s="4" t="s">
        <v>44</v>
      </c>
      <c r="C54" s="49"/>
      <c r="D54" s="425"/>
    </row>
    <row r="55" spans="1:4" ht="12" customHeight="1" thickBot="1" x14ac:dyDescent="0.25">
      <c r="A55" s="309" t="s">
        <v>74</v>
      </c>
      <c r="B55" s="4" t="s">
        <v>421</v>
      </c>
      <c r="C55" s="49"/>
      <c r="D55" s="425"/>
    </row>
    <row r="56" spans="1:4" ht="15" customHeight="1" thickBot="1" x14ac:dyDescent="0.25">
      <c r="A56" s="122" t="s">
        <v>9</v>
      </c>
      <c r="B56" s="68" t="s">
        <v>3</v>
      </c>
      <c r="C56" s="427"/>
      <c r="D56" s="239"/>
    </row>
    <row r="57" spans="1:4" ht="13.5" thickBot="1" x14ac:dyDescent="0.25">
      <c r="A57" s="122" t="s">
        <v>10</v>
      </c>
      <c r="B57" s="158" t="s">
        <v>425</v>
      </c>
      <c r="C57" s="428">
        <f>+C45+C51+C56</f>
        <v>70174845</v>
      </c>
      <c r="D57" s="243">
        <f>+D45+D51+D56</f>
        <v>70174845</v>
      </c>
    </row>
    <row r="58" spans="1:4" ht="15" customHeight="1" thickBot="1" x14ac:dyDescent="0.25">
      <c r="C58" s="469"/>
      <c r="D58" s="245"/>
    </row>
    <row r="59" spans="1:4" ht="14.25" customHeight="1" thickBot="1" x14ac:dyDescent="0.25">
      <c r="A59" s="161" t="s">
        <v>416</v>
      </c>
      <c r="B59" s="162"/>
      <c r="C59" s="471">
        <v>11.6</v>
      </c>
      <c r="D59" s="470">
        <v>11.6</v>
      </c>
    </row>
    <row r="60" spans="1:4" ht="13.5" thickBot="1" x14ac:dyDescent="0.25">
      <c r="A60" s="161" t="s">
        <v>146</v>
      </c>
      <c r="B60" s="162"/>
      <c r="C60" s="459">
        <v>0</v>
      </c>
      <c r="D60" s="455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J147"/>
  <sheetViews>
    <sheetView view="pageLayout" zoomScaleNormal="130" zoomScaleSheetLayoutView="100" workbookViewId="0">
      <selection activeCell="B7" sqref="B7"/>
    </sheetView>
  </sheetViews>
  <sheetFormatPr defaultRowHeight="15.75" x14ac:dyDescent="0.25"/>
  <cols>
    <col min="1" max="1" width="9.5" style="250" customWidth="1"/>
    <col min="2" max="2" width="73.1640625" style="250" customWidth="1"/>
    <col min="3" max="3" width="24.1640625" style="250" customWidth="1"/>
    <col min="4" max="4" width="21.6640625" style="251" customWidth="1"/>
    <col min="5" max="5" width="9" style="279" customWidth="1"/>
    <col min="6" max="16384" width="9.33203125" style="279"/>
  </cols>
  <sheetData>
    <row r="1" spans="1:4" ht="15.95" customHeight="1" x14ac:dyDescent="0.25">
      <c r="A1" s="474" t="s">
        <v>4</v>
      </c>
      <c r="B1" s="474"/>
      <c r="C1" s="474"/>
      <c r="D1" s="474"/>
    </row>
    <row r="2" spans="1:4" ht="15.95" customHeight="1" thickBot="1" x14ac:dyDescent="0.3">
      <c r="A2" s="475" t="s">
        <v>102</v>
      </c>
      <c r="B2" s="475"/>
      <c r="C2" s="391"/>
      <c r="D2" s="185" t="s">
        <v>448</v>
      </c>
    </row>
    <row r="3" spans="1:4" ht="38.1" customHeight="1" thickBot="1" x14ac:dyDescent="0.3">
      <c r="A3" s="19" t="s">
        <v>53</v>
      </c>
      <c r="B3" s="20" t="s">
        <v>6</v>
      </c>
      <c r="C3" s="429" t="s">
        <v>477</v>
      </c>
      <c r="D3" s="28" t="s">
        <v>481</v>
      </c>
    </row>
    <row r="4" spans="1:4" s="280" customFormat="1" ht="12" customHeight="1" thickBot="1" x14ac:dyDescent="0.25">
      <c r="A4" s="275"/>
      <c r="B4" s="276" t="s">
        <v>398</v>
      </c>
      <c r="C4" s="430" t="s">
        <v>399</v>
      </c>
      <c r="D4" s="277" t="s">
        <v>400</v>
      </c>
    </row>
    <row r="5" spans="1:4" s="281" customFormat="1" ht="12" customHeight="1" thickBot="1" x14ac:dyDescent="0.25">
      <c r="A5" s="16" t="s">
        <v>7</v>
      </c>
      <c r="B5" s="17" t="s">
        <v>174</v>
      </c>
      <c r="C5" s="432">
        <f>+C6+C7+C8+C9+C10+C11</f>
        <v>127926693</v>
      </c>
      <c r="D5" s="176">
        <f>+D6+D7+D8+D9+D10+D11</f>
        <v>128926693</v>
      </c>
    </row>
    <row r="6" spans="1:4" s="281" customFormat="1" ht="12" customHeight="1" x14ac:dyDescent="0.2">
      <c r="A6" s="11" t="s">
        <v>65</v>
      </c>
      <c r="B6" s="282" t="s">
        <v>175</v>
      </c>
      <c r="C6" s="433">
        <v>53884813</v>
      </c>
      <c r="D6" s="179">
        <v>54884813</v>
      </c>
    </row>
    <row r="7" spans="1:4" s="281" customFormat="1" ht="12" customHeight="1" x14ac:dyDescent="0.2">
      <c r="A7" s="10" t="s">
        <v>66</v>
      </c>
      <c r="B7" s="283" t="s">
        <v>176</v>
      </c>
      <c r="C7" s="434">
        <v>27089240</v>
      </c>
      <c r="D7" s="178">
        <v>27089240</v>
      </c>
    </row>
    <row r="8" spans="1:4" s="281" customFormat="1" ht="12" customHeight="1" x14ac:dyDescent="0.2">
      <c r="A8" s="10" t="s">
        <v>67</v>
      </c>
      <c r="B8" s="283" t="s">
        <v>434</v>
      </c>
      <c r="C8" s="434">
        <v>42196726</v>
      </c>
      <c r="D8" s="178">
        <v>42196726</v>
      </c>
    </row>
    <row r="9" spans="1:4" s="281" customFormat="1" ht="12" customHeight="1" x14ac:dyDescent="0.2">
      <c r="A9" s="10" t="s">
        <v>68</v>
      </c>
      <c r="B9" s="283" t="s">
        <v>177</v>
      </c>
      <c r="C9" s="434">
        <v>2582464</v>
      </c>
      <c r="D9" s="178">
        <v>2582464</v>
      </c>
    </row>
    <row r="10" spans="1:4" s="281" customFormat="1" ht="12" customHeight="1" x14ac:dyDescent="0.2">
      <c r="A10" s="10" t="s">
        <v>100</v>
      </c>
      <c r="B10" s="172" t="s">
        <v>337</v>
      </c>
      <c r="C10" s="434">
        <v>2173450</v>
      </c>
      <c r="D10" s="178">
        <v>2173450</v>
      </c>
    </row>
    <row r="11" spans="1:4" s="281" customFormat="1" ht="12" customHeight="1" thickBot="1" x14ac:dyDescent="0.25">
      <c r="A11" s="12" t="s">
        <v>69</v>
      </c>
      <c r="B11" s="173" t="s">
        <v>338</v>
      </c>
      <c r="C11" s="434"/>
      <c r="D11" s="178"/>
    </row>
    <row r="12" spans="1:4" s="281" customFormat="1" ht="12" customHeight="1" thickBot="1" x14ac:dyDescent="0.25">
      <c r="A12" s="16" t="s">
        <v>8</v>
      </c>
      <c r="B12" s="171" t="s">
        <v>178</v>
      </c>
      <c r="C12" s="432">
        <f>+C13+C14+C15+C16+C17</f>
        <v>33223445</v>
      </c>
      <c r="D12" s="176">
        <f>+D13+D14+D15+D16+D17</f>
        <v>33223445</v>
      </c>
    </row>
    <row r="13" spans="1:4" s="281" customFormat="1" ht="12" customHeight="1" x14ac:dyDescent="0.2">
      <c r="A13" s="11" t="s">
        <v>71</v>
      </c>
      <c r="B13" s="282" t="s">
        <v>179</v>
      </c>
      <c r="C13" s="433"/>
      <c r="D13" s="179"/>
    </row>
    <row r="14" spans="1:4" s="281" customFormat="1" ht="12" customHeight="1" x14ac:dyDescent="0.2">
      <c r="A14" s="10" t="s">
        <v>72</v>
      </c>
      <c r="B14" s="283" t="s">
        <v>180</v>
      </c>
      <c r="C14" s="434"/>
      <c r="D14" s="178"/>
    </row>
    <row r="15" spans="1:4" s="281" customFormat="1" ht="12" customHeight="1" x14ac:dyDescent="0.2">
      <c r="A15" s="10" t="s">
        <v>73</v>
      </c>
      <c r="B15" s="283" t="s">
        <v>328</v>
      </c>
      <c r="C15" s="434"/>
      <c r="D15" s="178"/>
    </row>
    <row r="16" spans="1:4" s="281" customFormat="1" ht="12" customHeight="1" x14ac:dyDescent="0.2">
      <c r="A16" s="10" t="s">
        <v>74</v>
      </c>
      <c r="B16" s="283" t="s">
        <v>329</v>
      </c>
      <c r="C16" s="434"/>
      <c r="D16" s="178"/>
    </row>
    <row r="17" spans="1:4" s="281" customFormat="1" ht="12" customHeight="1" x14ac:dyDescent="0.2">
      <c r="A17" s="10" t="s">
        <v>75</v>
      </c>
      <c r="B17" s="283" t="s">
        <v>181</v>
      </c>
      <c r="C17" s="434">
        <v>33223445</v>
      </c>
      <c r="D17" s="178">
        <v>33223445</v>
      </c>
    </row>
    <row r="18" spans="1:4" s="281" customFormat="1" ht="12" customHeight="1" thickBot="1" x14ac:dyDescent="0.25">
      <c r="A18" s="12" t="s">
        <v>81</v>
      </c>
      <c r="B18" s="173" t="s">
        <v>182</v>
      </c>
      <c r="C18" s="435"/>
      <c r="D18" s="180"/>
    </row>
    <row r="19" spans="1:4" s="281" customFormat="1" ht="12" customHeight="1" thickBot="1" x14ac:dyDescent="0.25">
      <c r="A19" s="16" t="s">
        <v>9</v>
      </c>
      <c r="B19" s="17" t="s">
        <v>183</v>
      </c>
      <c r="C19" s="432">
        <f>+C20+C21+C22+C23+C24</f>
        <v>160000</v>
      </c>
      <c r="D19" s="176">
        <f>+D20+D21+D22+D23+D24</f>
        <v>964000</v>
      </c>
    </row>
    <row r="20" spans="1:4" s="281" customFormat="1" ht="12" customHeight="1" x14ac:dyDescent="0.2">
      <c r="A20" s="11" t="s">
        <v>54</v>
      </c>
      <c r="B20" s="282" t="s">
        <v>184</v>
      </c>
      <c r="C20" s="433"/>
      <c r="D20" s="179"/>
    </row>
    <row r="21" spans="1:4" s="281" customFormat="1" ht="12" customHeight="1" x14ac:dyDescent="0.2">
      <c r="A21" s="10" t="s">
        <v>55</v>
      </c>
      <c r="B21" s="283" t="s">
        <v>185</v>
      </c>
      <c r="C21" s="434"/>
      <c r="D21" s="178"/>
    </row>
    <row r="22" spans="1:4" s="281" customFormat="1" ht="12" customHeight="1" x14ac:dyDescent="0.2">
      <c r="A22" s="10" t="s">
        <v>56</v>
      </c>
      <c r="B22" s="283" t="s">
        <v>330</v>
      </c>
      <c r="C22" s="434"/>
      <c r="D22" s="178"/>
    </row>
    <row r="23" spans="1:4" s="281" customFormat="1" ht="12" customHeight="1" x14ac:dyDescent="0.2">
      <c r="A23" s="10" t="s">
        <v>57</v>
      </c>
      <c r="B23" s="283" t="s">
        <v>331</v>
      </c>
      <c r="C23" s="434"/>
      <c r="D23" s="178"/>
    </row>
    <row r="24" spans="1:4" s="281" customFormat="1" ht="12" customHeight="1" x14ac:dyDescent="0.2">
      <c r="A24" s="10" t="s">
        <v>112</v>
      </c>
      <c r="B24" s="283" t="s">
        <v>186</v>
      </c>
      <c r="C24" s="434">
        <v>160000</v>
      </c>
      <c r="D24" s="178">
        <v>964000</v>
      </c>
    </row>
    <row r="25" spans="1:4" s="281" customFormat="1" ht="12" customHeight="1" thickBot="1" x14ac:dyDescent="0.25">
      <c r="A25" s="12" t="s">
        <v>113</v>
      </c>
      <c r="B25" s="284" t="s">
        <v>187</v>
      </c>
      <c r="C25" s="435"/>
      <c r="D25" s="180"/>
    </row>
    <row r="26" spans="1:4" s="281" customFormat="1" ht="12" customHeight="1" thickBot="1" x14ac:dyDescent="0.25">
      <c r="A26" s="16" t="s">
        <v>114</v>
      </c>
      <c r="B26" s="17" t="s">
        <v>435</v>
      </c>
      <c r="C26" s="436">
        <f>SUM(C27:C33)</f>
        <v>36670000</v>
      </c>
      <c r="D26" s="182">
        <f>SUM(D27:D33)</f>
        <v>36670000</v>
      </c>
    </row>
    <row r="27" spans="1:4" s="281" customFormat="1" ht="12" customHeight="1" x14ac:dyDescent="0.2">
      <c r="A27" s="11" t="s">
        <v>189</v>
      </c>
      <c r="B27" s="282" t="s">
        <v>439</v>
      </c>
      <c r="C27" s="433"/>
      <c r="D27" s="179"/>
    </row>
    <row r="28" spans="1:4" s="281" customFormat="1" ht="12" customHeight="1" x14ac:dyDescent="0.2">
      <c r="A28" s="10" t="s">
        <v>190</v>
      </c>
      <c r="B28" s="283" t="s">
        <v>440</v>
      </c>
      <c r="C28" s="434"/>
      <c r="D28" s="178"/>
    </row>
    <row r="29" spans="1:4" s="281" customFormat="1" ht="12" customHeight="1" x14ac:dyDescent="0.2">
      <c r="A29" s="10" t="s">
        <v>191</v>
      </c>
      <c r="B29" s="283" t="s">
        <v>441</v>
      </c>
      <c r="C29" s="434">
        <v>24000000</v>
      </c>
      <c r="D29" s="178">
        <v>24000000</v>
      </c>
    </row>
    <row r="30" spans="1:4" s="281" customFormat="1" ht="12" customHeight="1" x14ac:dyDescent="0.2">
      <c r="A30" s="10" t="s">
        <v>192</v>
      </c>
      <c r="B30" s="283" t="s">
        <v>455</v>
      </c>
      <c r="C30" s="434">
        <v>8500000</v>
      </c>
      <c r="D30" s="178">
        <v>8500000</v>
      </c>
    </row>
    <row r="31" spans="1:4" s="281" customFormat="1" ht="12" customHeight="1" x14ac:dyDescent="0.2">
      <c r="A31" s="10" t="s">
        <v>436</v>
      </c>
      <c r="B31" s="283" t="s">
        <v>193</v>
      </c>
      <c r="C31" s="434">
        <v>3600000</v>
      </c>
      <c r="D31" s="178">
        <v>3600000</v>
      </c>
    </row>
    <row r="32" spans="1:4" s="281" customFormat="1" ht="12" customHeight="1" x14ac:dyDescent="0.2">
      <c r="A32" s="10" t="s">
        <v>437</v>
      </c>
      <c r="B32" s="283" t="s">
        <v>194</v>
      </c>
      <c r="C32" s="434"/>
      <c r="D32" s="178"/>
    </row>
    <row r="33" spans="1:4" s="281" customFormat="1" ht="12" customHeight="1" thickBot="1" x14ac:dyDescent="0.25">
      <c r="A33" s="12" t="s">
        <v>438</v>
      </c>
      <c r="B33" s="356" t="s">
        <v>195</v>
      </c>
      <c r="C33" s="435">
        <v>570000</v>
      </c>
      <c r="D33" s="180">
        <v>570000</v>
      </c>
    </row>
    <row r="34" spans="1:4" s="281" customFormat="1" ht="12" customHeight="1" thickBot="1" x14ac:dyDescent="0.25">
      <c r="A34" s="16" t="s">
        <v>11</v>
      </c>
      <c r="B34" s="17" t="s">
        <v>339</v>
      </c>
      <c r="C34" s="432">
        <f>SUM(C35:C45)</f>
        <v>37856399</v>
      </c>
      <c r="D34" s="176">
        <f>SUM(D35:D45)</f>
        <v>38966359</v>
      </c>
    </row>
    <row r="35" spans="1:4" s="281" customFormat="1" ht="12" customHeight="1" x14ac:dyDescent="0.2">
      <c r="A35" s="11" t="s">
        <v>58</v>
      </c>
      <c r="B35" s="282" t="s">
        <v>198</v>
      </c>
      <c r="C35" s="433"/>
      <c r="D35" s="179"/>
    </row>
    <row r="36" spans="1:4" s="281" customFormat="1" ht="12" customHeight="1" x14ac:dyDescent="0.2">
      <c r="A36" s="10" t="s">
        <v>59</v>
      </c>
      <c r="B36" s="283" t="s">
        <v>199</v>
      </c>
      <c r="C36" s="434">
        <v>15059960</v>
      </c>
      <c r="D36" s="178">
        <v>15059960</v>
      </c>
    </row>
    <row r="37" spans="1:4" s="281" customFormat="1" ht="12" customHeight="1" x14ac:dyDescent="0.2">
      <c r="A37" s="10" t="s">
        <v>60</v>
      </c>
      <c r="B37" s="283" t="s">
        <v>200</v>
      </c>
      <c r="C37" s="434">
        <v>310000</v>
      </c>
      <c r="D37" s="178">
        <v>1183984</v>
      </c>
    </row>
    <row r="38" spans="1:4" s="281" customFormat="1" ht="12" customHeight="1" x14ac:dyDescent="0.2">
      <c r="A38" s="10" t="s">
        <v>116</v>
      </c>
      <c r="B38" s="283" t="s">
        <v>201</v>
      </c>
      <c r="C38" s="434">
        <v>2868107</v>
      </c>
      <c r="D38" s="178">
        <v>2868107</v>
      </c>
    </row>
    <row r="39" spans="1:4" s="281" customFormat="1" ht="12" customHeight="1" x14ac:dyDescent="0.2">
      <c r="A39" s="10" t="s">
        <v>117</v>
      </c>
      <c r="B39" s="283" t="s">
        <v>202</v>
      </c>
      <c r="C39" s="434">
        <v>11902170</v>
      </c>
      <c r="D39" s="178">
        <v>11902170</v>
      </c>
    </row>
    <row r="40" spans="1:4" s="281" customFormat="1" ht="12" customHeight="1" x14ac:dyDescent="0.2">
      <c r="A40" s="10" t="s">
        <v>118</v>
      </c>
      <c r="B40" s="283" t="s">
        <v>203</v>
      </c>
      <c r="C40" s="434">
        <v>7616062</v>
      </c>
      <c r="D40" s="178">
        <v>7852038</v>
      </c>
    </row>
    <row r="41" spans="1:4" s="281" customFormat="1" ht="12" customHeight="1" x14ac:dyDescent="0.2">
      <c r="A41" s="10" t="s">
        <v>119</v>
      </c>
      <c r="B41" s="283" t="s">
        <v>204</v>
      </c>
      <c r="C41" s="434"/>
      <c r="D41" s="178"/>
    </row>
    <row r="42" spans="1:4" s="281" customFormat="1" ht="12" customHeight="1" x14ac:dyDescent="0.2">
      <c r="A42" s="10" t="s">
        <v>120</v>
      </c>
      <c r="B42" s="283" t="s">
        <v>443</v>
      </c>
      <c r="C42" s="434">
        <v>100000</v>
      </c>
      <c r="D42" s="178">
        <v>100000</v>
      </c>
    </row>
    <row r="43" spans="1:4" s="281" customFormat="1" ht="12" customHeight="1" x14ac:dyDescent="0.2">
      <c r="A43" s="10" t="s">
        <v>196</v>
      </c>
      <c r="B43" s="283" t="s">
        <v>206</v>
      </c>
      <c r="C43" s="437"/>
      <c r="D43" s="181"/>
    </row>
    <row r="44" spans="1:4" s="281" customFormat="1" ht="12" customHeight="1" x14ac:dyDescent="0.2">
      <c r="A44" s="12" t="s">
        <v>197</v>
      </c>
      <c r="B44" s="284" t="s">
        <v>341</v>
      </c>
      <c r="C44" s="438"/>
      <c r="D44" s="271"/>
    </row>
    <row r="45" spans="1:4" s="281" customFormat="1" ht="12" customHeight="1" thickBot="1" x14ac:dyDescent="0.25">
      <c r="A45" s="12" t="s">
        <v>340</v>
      </c>
      <c r="B45" s="173" t="s">
        <v>207</v>
      </c>
      <c r="C45" s="438">
        <v>100</v>
      </c>
      <c r="D45" s="271">
        <v>100</v>
      </c>
    </row>
    <row r="46" spans="1:4" s="281" customFormat="1" ht="12" customHeight="1" thickBot="1" x14ac:dyDescent="0.25">
      <c r="A46" s="16" t="s">
        <v>12</v>
      </c>
      <c r="B46" s="17" t="s">
        <v>208</v>
      </c>
      <c r="C46" s="432">
        <f>SUM(C47:C51)</f>
        <v>0</v>
      </c>
      <c r="D46" s="176">
        <f>SUM(D47:D51)</f>
        <v>0</v>
      </c>
    </row>
    <row r="47" spans="1:4" s="281" customFormat="1" ht="12" customHeight="1" x14ac:dyDescent="0.2">
      <c r="A47" s="11" t="s">
        <v>61</v>
      </c>
      <c r="B47" s="282" t="s">
        <v>212</v>
      </c>
      <c r="C47" s="439"/>
      <c r="D47" s="318"/>
    </row>
    <row r="48" spans="1:4" s="281" customFormat="1" ht="12" customHeight="1" x14ac:dyDescent="0.2">
      <c r="A48" s="10" t="s">
        <v>62</v>
      </c>
      <c r="B48" s="283" t="s">
        <v>213</v>
      </c>
      <c r="C48" s="437"/>
      <c r="D48" s="181"/>
    </row>
    <row r="49" spans="1:4" s="281" customFormat="1" ht="12" customHeight="1" x14ac:dyDescent="0.2">
      <c r="A49" s="10" t="s">
        <v>209</v>
      </c>
      <c r="B49" s="283" t="s">
        <v>214</v>
      </c>
      <c r="C49" s="437"/>
      <c r="D49" s="181"/>
    </row>
    <row r="50" spans="1:4" s="281" customFormat="1" ht="12" customHeight="1" x14ac:dyDescent="0.2">
      <c r="A50" s="10" t="s">
        <v>210</v>
      </c>
      <c r="B50" s="283" t="s">
        <v>215</v>
      </c>
      <c r="C50" s="437"/>
      <c r="D50" s="181"/>
    </row>
    <row r="51" spans="1:4" s="281" customFormat="1" ht="12" customHeight="1" thickBot="1" x14ac:dyDescent="0.25">
      <c r="A51" s="12" t="s">
        <v>211</v>
      </c>
      <c r="B51" s="173" t="s">
        <v>216</v>
      </c>
      <c r="C51" s="438"/>
      <c r="D51" s="271"/>
    </row>
    <row r="52" spans="1:4" s="281" customFormat="1" ht="12" customHeight="1" thickBot="1" x14ac:dyDescent="0.25">
      <c r="A52" s="16" t="s">
        <v>121</v>
      </c>
      <c r="B52" s="17" t="s">
        <v>217</v>
      </c>
      <c r="C52" s="432">
        <f>SUM(C53:C55)</f>
        <v>2120000</v>
      </c>
      <c r="D52" s="176">
        <f>SUM(D53:D55)</f>
        <v>2120000</v>
      </c>
    </row>
    <row r="53" spans="1:4" s="281" customFormat="1" ht="12" customHeight="1" x14ac:dyDescent="0.2">
      <c r="A53" s="11" t="s">
        <v>63</v>
      </c>
      <c r="B53" s="282" t="s">
        <v>218</v>
      </c>
      <c r="C53" s="433"/>
      <c r="D53" s="179"/>
    </row>
    <row r="54" spans="1:4" s="281" customFormat="1" ht="12" customHeight="1" x14ac:dyDescent="0.2">
      <c r="A54" s="10" t="s">
        <v>64</v>
      </c>
      <c r="B54" s="283" t="s">
        <v>332</v>
      </c>
      <c r="C54" s="434"/>
      <c r="D54" s="178"/>
    </row>
    <row r="55" spans="1:4" s="281" customFormat="1" ht="12" customHeight="1" x14ac:dyDescent="0.2">
      <c r="A55" s="10" t="s">
        <v>221</v>
      </c>
      <c r="B55" s="283" t="s">
        <v>219</v>
      </c>
      <c r="C55" s="434">
        <v>2120000</v>
      </c>
      <c r="D55" s="178">
        <v>2120000</v>
      </c>
    </row>
    <row r="56" spans="1:4" s="281" customFormat="1" ht="12" customHeight="1" thickBot="1" x14ac:dyDescent="0.25">
      <c r="A56" s="12" t="s">
        <v>222</v>
      </c>
      <c r="B56" s="173" t="s">
        <v>220</v>
      </c>
      <c r="C56" s="435"/>
      <c r="D56" s="180"/>
    </row>
    <row r="57" spans="1:4" s="281" customFormat="1" ht="12" customHeight="1" thickBot="1" x14ac:dyDescent="0.25">
      <c r="A57" s="16" t="s">
        <v>14</v>
      </c>
      <c r="B57" s="171" t="s">
        <v>223</v>
      </c>
      <c r="C57" s="432">
        <f>SUM(C58:C60)</f>
        <v>253718</v>
      </c>
      <c r="D57" s="176">
        <f>SUM(D58:D60)</f>
        <v>253718</v>
      </c>
    </row>
    <row r="58" spans="1:4" s="281" customFormat="1" ht="12" customHeight="1" x14ac:dyDescent="0.2">
      <c r="A58" s="11" t="s">
        <v>122</v>
      </c>
      <c r="B58" s="282" t="s">
        <v>225</v>
      </c>
      <c r="C58" s="437"/>
      <c r="D58" s="181"/>
    </row>
    <row r="59" spans="1:4" s="281" customFormat="1" ht="12" customHeight="1" x14ac:dyDescent="0.2">
      <c r="A59" s="10" t="s">
        <v>123</v>
      </c>
      <c r="B59" s="283" t="s">
        <v>333</v>
      </c>
      <c r="C59" s="437">
        <v>253718</v>
      </c>
      <c r="D59" s="181">
        <v>253718</v>
      </c>
    </row>
    <row r="60" spans="1:4" s="281" customFormat="1" ht="12" customHeight="1" x14ac:dyDescent="0.2">
      <c r="A60" s="10" t="s">
        <v>152</v>
      </c>
      <c r="B60" s="283" t="s">
        <v>226</v>
      </c>
      <c r="C60" s="437"/>
      <c r="D60" s="181"/>
    </row>
    <row r="61" spans="1:4" s="281" customFormat="1" ht="12" customHeight="1" thickBot="1" x14ac:dyDescent="0.25">
      <c r="A61" s="12" t="s">
        <v>224</v>
      </c>
      <c r="B61" s="173" t="s">
        <v>227</v>
      </c>
      <c r="C61" s="437"/>
      <c r="D61" s="181"/>
    </row>
    <row r="62" spans="1:4" s="281" customFormat="1" ht="12" customHeight="1" thickBot="1" x14ac:dyDescent="0.25">
      <c r="A62" s="339" t="s">
        <v>381</v>
      </c>
      <c r="B62" s="17" t="s">
        <v>228</v>
      </c>
      <c r="C62" s="436">
        <f>+C5+C12+C19+C26+C34+C46+C52+C57</f>
        <v>238210255</v>
      </c>
      <c r="D62" s="182">
        <f>+D5+D12+D19+D26+D34+D46+D52+D57</f>
        <v>241124215</v>
      </c>
    </row>
    <row r="63" spans="1:4" s="281" customFormat="1" ht="12" customHeight="1" thickBot="1" x14ac:dyDescent="0.25">
      <c r="A63" s="321" t="s">
        <v>229</v>
      </c>
      <c r="B63" s="171" t="s">
        <v>230</v>
      </c>
      <c r="C63" s="432">
        <f>SUM(C64:C66)</f>
        <v>0</v>
      </c>
      <c r="D63" s="176">
        <f>SUM(D64:D66)</f>
        <v>0</v>
      </c>
    </row>
    <row r="64" spans="1:4" s="281" customFormat="1" ht="12" customHeight="1" x14ac:dyDescent="0.2">
      <c r="A64" s="11" t="s">
        <v>247</v>
      </c>
      <c r="B64" s="282" t="s">
        <v>231</v>
      </c>
      <c r="C64" s="437"/>
      <c r="D64" s="181"/>
    </row>
    <row r="65" spans="1:4" s="281" customFormat="1" ht="12" customHeight="1" x14ac:dyDescent="0.2">
      <c r="A65" s="10" t="s">
        <v>253</v>
      </c>
      <c r="B65" s="283" t="s">
        <v>232</v>
      </c>
      <c r="C65" s="437"/>
      <c r="D65" s="181"/>
    </row>
    <row r="66" spans="1:4" s="281" customFormat="1" ht="12" customHeight="1" thickBot="1" x14ac:dyDescent="0.25">
      <c r="A66" s="12" t="s">
        <v>254</v>
      </c>
      <c r="B66" s="333" t="s">
        <v>366</v>
      </c>
      <c r="C66" s="437"/>
      <c r="D66" s="181"/>
    </row>
    <row r="67" spans="1:4" s="281" customFormat="1" ht="12" customHeight="1" thickBot="1" x14ac:dyDescent="0.25">
      <c r="A67" s="321" t="s">
        <v>233</v>
      </c>
      <c r="B67" s="171" t="s">
        <v>460</v>
      </c>
      <c r="C67" s="432"/>
      <c r="D67" s="176"/>
    </row>
    <row r="68" spans="1:4" s="281" customFormat="1" ht="12" customHeight="1" thickBot="1" x14ac:dyDescent="0.25">
      <c r="A68" s="321" t="s">
        <v>234</v>
      </c>
      <c r="B68" s="171" t="s">
        <v>235</v>
      </c>
      <c r="C68" s="432">
        <f>SUM(C69:C70)</f>
        <v>12519591</v>
      </c>
      <c r="D68" s="176">
        <f>SUM(D69:D70)</f>
        <v>12519591</v>
      </c>
    </row>
    <row r="69" spans="1:4" s="281" customFormat="1" ht="12" customHeight="1" x14ac:dyDescent="0.2">
      <c r="A69" s="11" t="s">
        <v>248</v>
      </c>
      <c r="B69" s="282" t="s">
        <v>236</v>
      </c>
      <c r="C69" s="437">
        <v>12519591</v>
      </c>
      <c r="D69" s="181">
        <v>12519591</v>
      </c>
    </row>
    <row r="70" spans="1:4" s="281" customFormat="1" ht="12" customHeight="1" thickBot="1" x14ac:dyDescent="0.25">
      <c r="A70" s="12" t="s">
        <v>249</v>
      </c>
      <c r="B70" s="173" t="s">
        <v>237</v>
      </c>
      <c r="C70" s="437"/>
      <c r="D70" s="181"/>
    </row>
    <row r="71" spans="1:4" s="281" customFormat="1" ht="12" customHeight="1" thickBot="1" x14ac:dyDescent="0.25">
      <c r="A71" s="321" t="s">
        <v>238</v>
      </c>
      <c r="B71" s="171" t="s">
        <v>462</v>
      </c>
      <c r="C71" s="432"/>
      <c r="D71" s="176"/>
    </row>
    <row r="72" spans="1:4" s="281" customFormat="1" ht="12" customHeight="1" thickBot="1" x14ac:dyDescent="0.25">
      <c r="A72" s="321" t="s">
        <v>243</v>
      </c>
      <c r="B72" s="171" t="s">
        <v>461</v>
      </c>
      <c r="C72" s="432"/>
      <c r="D72" s="176"/>
    </row>
    <row r="73" spans="1:4" s="281" customFormat="1" ht="12" customHeight="1" thickBot="1" x14ac:dyDescent="0.25">
      <c r="A73" s="321" t="s">
        <v>244</v>
      </c>
      <c r="B73" s="171" t="s">
        <v>380</v>
      </c>
      <c r="C73" s="440"/>
      <c r="D73" s="319"/>
    </row>
    <row r="74" spans="1:4" s="281" customFormat="1" ht="13.5" customHeight="1" thickBot="1" x14ac:dyDescent="0.25">
      <c r="A74" s="321" t="s">
        <v>246</v>
      </c>
      <c r="B74" s="171" t="s">
        <v>245</v>
      </c>
      <c r="C74" s="440"/>
      <c r="D74" s="319"/>
    </row>
    <row r="75" spans="1:4" s="281" customFormat="1" ht="15.75" customHeight="1" thickBot="1" x14ac:dyDescent="0.25">
      <c r="A75" s="321" t="s">
        <v>255</v>
      </c>
      <c r="B75" s="285" t="s">
        <v>383</v>
      </c>
      <c r="C75" s="436">
        <f>+C63+C67+C68+C71+C72+C74+C73</f>
        <v>12519591</v>
      </c>
      <c r="D75" s="182">
        <f>+D63+D67+D68+D71+D72+D74+D73</f>
        <v>12519591</v>
      </c>
    </row>
    <row r="76" spans="1:4" s="281" customFormat="1" ht="16.5" customHeight="1" thickBot="1" x14ac:dyDescent="0.25">
      <c r="A76" s="322" t="s">
        <v>382</v>
      </c>
      <c r="B76" s="286" t="s">
        <v>384</v>
      </c>
      <c r="C76" s="436">
        <f>+C62+C75</f>
        <v>250729846</v>
      </c>
      <c r="D76" s="182">
        <f>+D62+D75</f>
        <v>253643806</v>
      </c>
    </row>
    <row r="77" spans="1:4" ht="16.5" customHeight="1" x14ac:dyDescent="0.25">
      <c r="A77" s="474" t="s">
        <v>35</v>
      </c>
      <c r="B77" s="474"/>
      <c r="C77" s="474"/>
      <c r="D77" s="474"/>
    </row>
    <row r="78" spans="1:4" s="287" customFormat="1" ht="16.5" customHeight="1" thickBot="1" x14ac:dyDescent="0.3">
      <c r="A78" s="476" t="s">
        <v>103</v>
      </c>
      <c r="B78" s="476"/>
      <c r="C78" s="392"/>
      <c r="D78" s="79" t="str">
        <f>D2</f>
        <v>Forintban!</v>
      </c>
    </row>
    <row r="79" spans="1:4" ht="38.1" customHeight="1" thickBot="1" x14ac:dyDescent="0.3">
      <c r="A79" s="19" t="s">
        <v>53</v>
      </c>
      <c r="B79" s="20" t="s">
        <v>36</v>
      </c>
      <c r="C79" s="429" t="s">
        <v>477</v>
      </c>
      <c r="D79" s="28" t="str">
        <f>+D3</f>
        <v>2017.évi módosított előirányzat</v>
      </c>
    </row>
    <row r="80" spans="1:4" s="280" customFormat="1" ht="12" customHeight="1" thickBot="1" x14ac:dyDescent="0.25">
      <c r="A80" s="25"/>
      <c r="B80" s="26" t="s">
        <v>398</v>
      </c>
      <c r="C80" s="431" t="s">
        <v>399</v>
      </c>
      <c r="D80" s="27" t="s">
        <v>400</v>
      </c>
    </row>
    <row r="81" spans="1:4" ht="12" customHeight="1" thickBot="1" x14ac:dyDescent="0.3">
      <c r="A81" s="18" t="s">
        <v>7</v>
      </c>
      <c r="B81" s="24" t="s">
        <v>342</v>
      </c>
      <c r="C81" s="441">
        <f>C82+C83+C84+C85+C86+C99</f>
        <v>242175859</v>
      </c>
      <c r="D81" s="175">
        <f>D82+D83+D84+D85+D86+D99</f>
        <v>243586277</v>
      </c>
    </row>
    <row r="82" spans="1:4" ht="12" customHeight="1" x14ac:dyDescent="0.25">
      <c r="A82" s="13" t="s">
        <v>65</v>
      </c>
      <c r="B82" s="6" t="s">
        <v>37</v>
      </c>
      <c r="C82" s="442">
        <v>115141315</v>
      </c>
      <c r="D82" s="177">
        <v>115141315</v>
      </c>
    </row>
    <row r="83" spans="1:4" ht="12" customHeight="1" x14ac:dyDescent="0.25">
      <c r="A83" s="10" t="s">
        <v>66</v>
      </c>
      <c r="B83" s="4" t="s">
        <v>124</v>
      </c>
      <c r="C83" s="434">
        <v>23864524</v>
      </c>
      <c r="D83" s="178">
        <v>23864524</v>
      </c>
    </row>
    <row r="84" spans="1:4" ht="12" customHeight="1" x14ac:dyDescent="0.25">
      <c r="A84" s="10" t="s">
        <v>67</v>
      </c>
      <c r="B84" s="4" t="s">
        <v>93</v>
      </c>
      <c r="C84" s="435">
        <v>80765487</v>
      </c>
      <c r="D84" s="180">
        <v>83500795</v>
      </c>
    </row>
    <row r="85" spans="1:4" ht="12" customHeight="1" x14ac:dyDescent="0.25">
      <c r="A85" s="10" t="s">
        <v>68</v>
      </c>
      <c r="B85" s="7" t="s">
        <v>125</v>
      </c>
      <c r="C85" s="435">
        <v>3229000</v>
      </c>
      <c r="D85" s="180">
        <v>3229000</v>
      </c>
    </row>
    <row r="86" spans="1:4" ht="12" customHeight="1" x14ac:dyDescent="0.25">
      <c r="A86" s="10" t="s">
        <v>76</v>
      </c>
      <c r="B86" s="15" t="s">
        <v>126</v>
      </c>
      <c r="C86" s="435">
        <f>C93+C98</f>
        <v>10110663</v>
      </c>
      <c r="D86" s="180">
        <f>D93+D98+D89</f>
        <v>11555680</v>
      </c>
    </row>
    <row r="87" spans="1:4" ht="12" customHeight="1" x14ac:dyDescent="0.25">
      <c r="A87" s="10" t="s">
        <v>69</v>
      </c>
      <c r="B87" s="4" t="s">
        <v>347</v>
      </c>
      <c r="C87" s="435"/>
      <c r="D87" s="180"/>
    </row>
    <row r="88" spans="1:4" ht="12" customHeight="1" x14ac:dyDescent="0.25">
      <c r="A88" s="10" t="s">
        <v>70</v>
      </c>
      <c r="B88" s="83" t="s">
        <v>346</v>
      </c>
      <c r="C88" s="435"/>
      <c r="D88" s="180"/>
    </row>
    <row r="89" spans="1:4" ht="12" customHeight="1" x14ac:dyDescent="0.25">
      <c r="A89" s="10" t="s">
        <v>77</v>
      </c>
      <c r="B89" s="83" t="s">
        <v>345</v>
      </c>
      <c r="C89" s="435"/>
      <c r="D89" s="180">
        <v>1265017</v>
      </c>
    </row>
    <row r="90" spans="1:4" ht="12" customHeight="1" x14ac:dyDescent="0.25">
      <c r="A90" s="10" t="s">
        <v>78</v>
      </c>
      <c r="B90" s="81" t="s">
        <v>258</v>
      </c>
      <c r="C90" s="435"/>
      <c r="D90" s="180"/>
    </row>
    <row r="91" spans="1:4" ht="12" customHeight="1" x14ac:dyDescent="0.25">
      <c r="A91" s="10" t="s">
        <v>79</v>
      </c>
      <c r="B91" s="82" t="s">
        <v>259</v>
      </c>
      <c r="C91" s="435"/>
      <c r="D91" s="180"/>
    </row>
    <row r="92" spans="1:4" ht="12" customHeight="1" x14ac:dyDescent="0.25">
      <c r="A92" s="10" t="s">
        <v>80</v>
      </c>
      <c r="B92" s="82" t="s">
        <v>260</v>
      </c>
      <c r="C92" s="435"/>
      <c r="D92" s="180"/>
    </row>
    <row r="93" spans="1:4" ht="12" customHeight="1" x14ac:dyDescent="0.25">
      <c r="A93" s="10" t="s">
        <v>82</v>
      </c>
      <c r="B93" s="81" t="s">
        <v>261</v>
      </c>
      <c r="C93" s="435">
        <v>2398503</v>
      </c>
      <c r="D93" s="180">
        <v>2398503</v>
      </c>
    </row>
    <row r="94" spans="1:4" ht="12" customHeight="1" x14ac:dyDescent="0.25">
      <c r="A94" s="10" t="s">
        <v>127</v>
      </c>
      <c r="B94" s="81" t="s">
        <v>262</v>
      </c>
      <c r="C94" s="435"/>
      <c r="D94" s="180"/>
    </row>
    <row r="95" spans="1:4" ht="12" customHeight="1" x14ac:dyDescent="0.25">
      <c r="A95" s="10" t="s">
        <v>256</v>
      </c>
      <c r="B95" s="82" t="s">
        <v>263</v>
      </c>
      <c r="C95" s="435"/>
      <c r="D95" s="180"/>
    </row>
    <row r="96" spans="1:4" ht="12" customHeight="1" x14ac:dyDescent="0.25">
      <c r="A96" s="9" t="s">
        <v>257</v>
      </c>
      <c r="B96" s="83" t="s">
        <v>264</v>
      </c>
      <c r="C96" s="435"/>
      <c r="D96" s="180"/>
    </row>
    <row r="97" spans="1:4" ht="12" customHeight="1" x14ac:dyDescent="0.25">
      <c r="A97" s="10" t="s">
        <v>343</v>
      </c>
      <c r="B97" s="83" t="s">
        <v>265</v>
      </c>
      <c r="C97" s="435"/>
      <c r="D97" s="180"/>
    </row>
    <row r="98" spans="1:4" ht="12" customHeight="1" x14ac:dyDescent="0.25">
      <c r="A98" s="12" t="s">
        <v>344</v>
      </c>
      <c r="B98" s="83" t="s">
        <v>266</v>
      </c>
      <c r="C98" s="435">
        <v>7712160</v>
      </c>
      <c r="D98" s="180">
        <v>7892160</v>
      </c>
    </row>
    <row r="99" spans="1:4" ht="12" customHeight="1" x14ac:dyDescent="0.25">
      <c r="A99" s="10" t="s">
        <v>348</v>
      </c>
      <c r="B99" s="7" t="s">
        <v>38</v>
      </c>
      <c r="C99" s="434">
        <f>C100+C101</f>
        <v>9064870</v>
      </c>
      <c r="D99" s="178">
        <f>D100+D101</f>
        <v>6294963</v>
      </c>
    </row>
    <row r="100" spans="1:4" ht="12" customHeight="1" x14ac:dyDescent="0.25">
      <c r="A100" s="10" t="s">
        <v>349</v>
      </c>
      <c r="B100" s="4" t="s">
        <v>351</v>
      </c>
      <c r="C100" s="434">
        <v>4664332</v>
      </c>
      <c r="D100" s="178">
        <v>825751</v>
      </c>
    </row>
    <row r="101" spans="1:4" ht="12" customHeight="1" thickBot="1" x14ac:dyDescent="0.3">
      <c r="A101" s="14" t="s">
        <v>350</v>
      </c>
      <c r="B101" s="337" t="s">
        <v>352</v>
      </c>
      <c r="C101" s="443">
        <v>4400538</v>
      </c>
      <c r="D101" s="183">
        <v>5469212</v>
      </c>
    </row>
    <row r="102" spans="1:4" ht="12" customHeight="1" thickBot="1" x14ac:dyDescent="0.3">
      <c r="A102" s="334" t="s">
        <v>8</v>
      </c>
      <c r="B102" s="335" t="s">
        <v>267</v>
      </c>
      <c r="C102" s="444">
        <f>+C103+C105+C107</f>
        <v>3965597</v>
      </c>
      <c r="D102" s="336">
        <f>+D103+D105+D107</f>
        <v>5469139</v>
      </c>
    </row>
    <row r="103" spans="1:4" ht="12" customHeight="1" x14ac:dyDescent="0.25">
      <c r="A103" s="11" t="s">
        <v>71</v>
      </c>
      <c r="B103" s="4" t="s">
        <v>151</v>
      </c>
      <c r="C103" s="433">
        <v>3559997</v>
      </c>
      <c r="D103" s="179">
        <v>4995497</v>
      </c>
    </row>
    <row r="104" spans="1:4" ht="12" customHeight="1" x14ac:dyDescent="0.25">
      <c r="A104" s="11" t="s">
        <v>72</v>
      </c>
      <c r="B104" s="8" t="s">
        <v>271</v>
      </c>
      <c r="C104" s="433">
        <v>3299977</v>
      </c>
      <c r="D104" s="179">
        <v>3299977</v>
      </c>
    </row>
    <row r="105" spans="1:4" ht="12" customHeight="1" x14ac:dyDescent="0.25">
      <c r="A105" s="11" t="s">
        <v>73</v>
      </c>
      <c r="B105" s="8" t="s">
        <v>128</v>
      </c>
      <c r="C105" s="434"/>
      <c r="D105" s="178">
        <v>68042</v>
      </c>
    </row>
    <row r="106" spans="1:4" ht="12" customHeight="1" x14ac:dyDescent="0.25">
      <c r="A106" s="11" t="s">
        <v>74</v>
      </c>
      <c r="B106" s="8" t="s">
        <v>272</v>
      </c>
      <c r="C106" s="445"/>
      <c r="D106" s="178"/>
    </row>
    <row r="107" spans="1:4" ht="12" customHeight="1" x14ac:dyDescent="0.25">
      <c r="A107" s="11" t="s">
        <v>75</v>
      </c>
      <c r="B107" s="173" t="s">
        <v>153</v>
      </c>
      <c r="C107" s="445">
        <v>405600</v>
      </c>
      <c r="D107" s="178">
        <v>405600</v>
      </c>
    </row>
    <row r="108" spans="1:4" ht="12" customHeight="1" x14ac:dyDescent="0.25">
      <c r="A108" s="11" t="s">
        <v>81</v>
      </c>
      <c r="B108" s="172" t="s">
        <v>334</v>
      </c>
      <c r="C108" s="445"/>
      <c r="D108" s="178"/>
    </row>
    <row r="109" spans="1:4" ht="12" customHeight="1" x14ac:dyDescent="0.25">
      <c r="A109" s="11" t="s">
        <v>83</v>
      </c>
      <c r="B109" s="278" t="s">
        <v>277</v>
      </c>
      <c r="C109" s="445"/>
      <c r="D109" s="178"/>
    </row>
    <row r="110" spans="1:4" x14ac:dyDescent="0.25">
      <c r="A110" s="11" t="s">
        <v>129</v>
      </c>
      <c r="B110" s="82" t="s">
        <v>260</v>
      </c>
      <c r="C110" s="445">
        <v>355600</v>
      </c>
      <c r="D110" s="178">
        <v>355600</v>
      </c>
    </row>
    <row r="111" spans="1:4" ht="12" customHeight="1" x14ac:dyDescent="0.25">
      <c r="A111" s="11" t="s">
        <v>130</v>
      </c>
      <c r="B111" s="82" t="s">
        <v>276</v>
      </c>
      <c r="C111" s="445">
        <v>50000</v>
      </c>
      <c r="D111" s="178">
        <v>50000</v>
      </c>
    </row>
    <row r="112" spans="1:4" ht="12" customHeight="1" x14ac:dyDescent="0.25">
      <c r="A112" s="11" t="s">
        <v>131</v>
      </c>
      <c r="B112" s="82" t="s">
        <v>275</v>
      </c>
      <c r="C112" s="445"/>
      <c r="D112" s="178"/>
    </row>
    <row r="113" spans="1:4" ht="12" customHeight="1" x14ac:dyDescent="0.25">
      <c r="A113" s="11" t="s">
        <v>268</v>
      </c>
      <c r="B113" s="82" t="s">
        <v>263</v>
      </c>
      <c r="C113" s="445"/>
      <c r="D113" s="178"/>
    </row>
    <row r="114" spans="1:4" ht="12" customHeight="1" x14ac:dyDescent="0.25">
      <c r="A114" s="11" t="s">
        <v>269</v>
      </c>
      <c r="B114" s="82" t="s">
        <v>274</v>
      </c>
      <c r="C114" s="445"/>
      <c r="D114" s="178"/>
    </row>
    <row r="115" spans="1:4" ht="16.5" thickBot="1" x14ac:dyDescent="0.3">
      <c r="A115" s="9" t="s">
        <v>270</v>
      </c>
      <c r="B115" s="82" t="s">
        <v>273</v>
      </c>
      <c r="C115" s="446"/>
      <c r="D115" s="180"/>
    </row>
    <row r="116" spans="1:4" ht="12" customHeight="1" thickBot="1" x14ac:dyDescent="0.3">
      <c r="A116" s="16" t="s">
        <v>9</v>
      </c>
      <c r="B116" s="68" t="s">
        <v>353</v>
      </c>
      <c r="C116" s="432">
        <f>+C81+C102</f>
        <v>246141456</v>
      </c>
      <c r="D116" s="176">
        <f>+D81+D102</f>
        <v>249055416</v>
      </c>
    </row>
    <row r="117" spans="1:4" ht="12" customHeight="1" thickBot="1" x14ac:dyDescent="0.3">
      <c r="A117" s="16" t="s">
        <v>10</v>
      </c>
      <c r="B117" s="68" t="s">
        <v>354</v>
      </c>
      <c r="C117" s="432">
        <f>+C118+C119+C120</f>
        <v>0</v>
      </c>
      <c r="D117" s="176">
        <f>+D118+D119+D120</f>
        <v>0</v>
      </c>
    </row>
    <row r="118" spans="1:4" ht="12" customHeight="1" x14ac:dyDescent="0.25">
      <c r="A118" s="11" t="s">
        <v>189</v>
      </c>
      <c r="B118" s="8" t="s">
        <v>361</v>
      </c>
      <c r="C118" s="445"/>
      <c r="D118" s="178"/>
    </row>
    <row r="119" spans="1:4" ht="12" customHeight="1" x14ac:dyDescent="0.25">
      <c r="A119" s="11" t="s">
        <v>190</v>
      </c>
      <c r="B119" s="8" t="s">
        <v>362</v>
      </c>
      <c r="C119" s="445"/>
      <c r="D119" s="178"/>
    </row>
    <row r="120" spans="1:4" ht="12" customHeight="1" thickBot="1" x14ac:dyDescent="0.3">
      <c r="A120" s="9" t="s">
        <v>191</v>
      </c>
      <c r="B120" s="8" t="s">
        <v>363</v>
      </c>
      <c r="C120" s="445"/>
      <c r="D120" s="178"/>
    </row>
    <row r="121" spans="1:4" ht="12" customHeight="1" thickBot="1" x14ac:dyDescent="0.3">
      <c r="A121" s="16" t="s">
        <v>11</v>
      </c>
      <c r="B121" s="68" t="s">
        <v>355</v>
      </c>
      <c r="C121" s="432">
        <f>SUM(C122:C127)</f>
        <v>0</v>
      </c>
      <c r="D121" s="176">
        <f>SUM(D122:D127)</f>
        <v>0</v>
      </c>
    </row>
    <row r="122" spans="1:4" ht="12" customHeight="1" x14ac:dyDescent="0.25">
      <c r="A122" s="11" t="s">
        <v>58</v>
      </c>
      <c r="B122" s="5" t="s">
        <v>364</v>
      </c>
      <c r="C122" s="445"/>
      <c r="D122" s="178"/>
    </row>
    <row r="123" spans="1:4" ht="12" customHeight="1" x14ac:dyDescent="0.25">
      <c r="A123" s="11" t="s">
        <v>59</v>
      </c>
      <c r="B123" s="5" t="s">
        <v>356</v>
      </c>
      <c r="C123" s="445"/>
      <c r="D123" s="178"/>
    </row>
    <row r="124" spans="1:4" ht="12" customHeight="1" x14ac:dyDescent="0.25">
      <c r="A124" s="11" t="s">
        <v>60</v>
      </c>
      <c r="B124" s="5" t="s">
        <v>357</v>
      </c>
      <c r="C124" s="445"/>
      <c r="D124" s="178"/>
    </row>
    <row r="125" spans="1:4" ht="12" customHeight="1" x14ac:dyDescent="0.25">
      <c r="A125" s="11" t="s">
        <v>116</v>
      </c>
      <c r="B125" s="5" t="s">
        <v>358</v>
      </c>
      <c r="C125" s="445"/>
      <c r="D125" s="178"/>
    </row>
    <row r="126" spans="1:4" ht="12" customHeight="1" x14ac:dyDescent="0.25">
      <c r="A126" s="11" t="s">
        <v>117</v>
      </c>
      <c r="B126" s="5" t="s">
        <v>359</v>
      </c>
      <c r="C126" s="445"/>
      <c r="D126" s="178"/>
    </row>
    <row r="127" spans="1:4" ht="12" customHeight="1" thickBot="1" x14ac:dyDescent="0.3">
      <c r="A127" s="9" t="s">
        <v>118</v>
      </c>
      <c r="B127" s="5" t="s">
        <v>360</v>
      </c>
      <c r="C127" s="445"/>
      <c r="D127" s="178"/>
    </row>
    <row r="128" spans="1:4" ht="12" customHeight="1" thickBot="1" x14ac:dyDescent="0.3">
      <c r="A128" s="16" t="s">
        <v>12</v>
      </c>
      <c r="B128" s="68" t="s">
        <v>368</v>
      </c>
      <c r="C128" s="436">
        <f>+C129+C130+C131+C132</f>
        <v>4588390</v>
      </c>
      <c r="D128" s="182">
        <f>+D129+D130+D131+D132</f>
        <v>4588390</v>
      </c>
    </row>
    <row r="129" spans="1:10" ht="12" customHeight="1" x14ac:dyDescent="0.25">
      <c r="A129" s="11" t="s">
        <v>61</v>
      </c>
      <c r="B129" s="5" t="s">
        <v>278</v>
      </c>
      <c r="C129" s="445"/>
      <c r="D129" s="178"/>
    </row>
    <row r="130" spans="1:10" ht="12" customHeight="1" x14ac:dyDescent="0.25">
      <c r="A130" s="11" t="s">
        <v>62</v>
      </c>
      <c r="B130" s="5" t="s">
        <v>279</v>
      </c>
      <c r="C130" s="445">
        <v>4588390</v>
      </c>
      <c r="D130" s="178">
        <v>4588390</v>
      </c>
    </row>
    <row r="131" spans="1:10" ht="12" customHeight="1" x14ac:dyDescent="0.25">
      <c r="A131" s="11" t="s">
        <v>209</v>
      </c>
      <c r="B131" s="5" t="s">
        <v>369</v>
      </c>
      <c r="C131" s="445"/>
      <c r="D131" s="178"/>
    </row>
    <row r="132" spans="1:10" ht="12" customHeight="1" thickBot="1" x14ac:dyDescent="0.3">
      <c r="A132" s="9" t="s">
        <v>210</v>
      </c>
      <c r="B132" s="3" t="s">
        <v>298</v>
      </c>
      <c r="C132" s="445"/>
      <c r="D132" s="178"/>
    </row>
    <row r="133" spans="1:10" ht="12" customHeight="1" thickBot="1" x14ac:dyDescent="0.3">
      <c r="A133" s="16" t="s">
        <v>13</v>
      </c>
      <c r="B133" s="68" t="s">
        <v>370</v>
      </c>
      <c r="C133" s="447">
        <f>SUM(C134:C138)</f>
        <v>0</v>
      </c>
      <c r="D133" s="184">
        <f>SUM(D134:D138)</f>
        <v>0</v>
      </c>
    </row>
    <row r="134" spans="1:10" ht="12" customHeight="1" x14ac:dyDescent="0.25">
      <c r="A134" s="11" t="s">
        <v>63</v>
      </c>
      <c r="B134" s="5" t="s">
        <v>365</v>
      </c>
      <c r="C134" s="445"/>
      <c r="D134" s="178"/>
    </row>
    <row r="135" spans="1:10" ht="12" customHeight="1" x14ac:dyDescent="0.25">
      <c r="A135" s="11" t="s">
        <v>64</v>
      </c>
      <c r="B135" s="5" t="s">
        <v>372</v>
      </c>
      <c r="C135" s="445"/>
      <c r="D135" s="178"/>
    </row>
    <row r="136" spans="1:10" ht="12" customHeight="1" x14ac:dyDescent="0.25">
      <c r="A136" s="11" t="s">
        <v>221</v>
      </c>
      <c r="B136" s="5" t="s">
        <v>367</v>
      </c>
      <c r="C136" s="445"/>
      <c r="D136" s="178"/>
    </row>
    <row r="137" spans="1:10" ht="12" customHeight="1" x14ac:dyDescent="0.25">
      <c r="A137" s="11" t="s">
        <v>222</v>
      </c>
      <c r="B137" s="5" t="s">
        <v>373</v>
      </c>
      <c r="C137" s="445"/>
      <c r="D137" s="178"/>
    </row>
    <row r="138" spans="1:10" ht="12" customHeight="1" thickBot="1" x14ac:dyDescent="0.3">
      <c r="A138" s="11" t="s">
        <v>371</v>
      </c>
      <c r="B138" s="5" t="s">
        <v>374</v>
      </c>
      <c r="C138" s="445"/>
      <c r="D138" s="178"/>
    </row>
    <row r="139" spans="1:10" ht="12" customHeight="1" thickBot="1" x14ac:dyDescent="0.3">
      <c r="A139" s="16" t="s">
        <v>14</v>
      </c>
      <c r="B139" s="68" t="s">
        <v>375</v>
      </c>
      <c r="C139" s="448"/>
      <c r="D139" s="338"/>
    </row>
    <row r="140" spans="1:10" ht="12" customHeight="1" thickBot="1" x14ac:dyDescent="0.3">
      <c r="A140" s="16" t="s">
        <v>15</v>
      </c>
      <c r="B140" s="68" t="s">
        <v>376</v>
      </c>
      <c r="C140" s="448"/>
      <c r="D140" s="338"/>
    </row>
    <row r="141" spans="1:10" ht="15" customHeight="1" thickBot="1" x14ac:dyDescent="0.3">
      <c r="A141" s="16" t="s">
        <v>16</v>
      </c>
      <c r="B141" s="68" t="s">
        <v>378</v>
      </c>
      <c r="C141" s="449">
        <f>+C117+C121+C128+C133+C139+C140</f>
        <v>4588390</v>
      </c>
      <c r="D141" s="288">
        <f>+D117+D121+D128+D133+D139+D140</f>
        <v>4588390</v>
      </c>
      <c r="G141" s="289"/>
      <c r="H141" s="290"/>
      <c r="I141" s="290"/>
      <c r="J141" s="290"/>
    </row>
    <row r="142" spans="1:10" s="281" customFormat="1" ht="12.95" customHeight="1" thickBot="1" x14ac:dyDescent="0.25">
      <c r="A142" s="174" t="s">
        <v>17</v>
      </c>
      <c r="B142" s="249" t="s">
        <v>377</v>
      </c>
      <c r="C142" s="449">
        <f>+C116+C141</f>
        <v>250729846</v>
      </c>
      <c r="D142" s="288">
        <f>+D116+D141</f>
        <v>253643806</v>
      </c>
    </row>
    <row r="143" spans="1:10" ht="7.5" customHeight="1" x14ac:dyDescent="0.25"/>
    <row r="144" spans="1:10" x14ac:dyDescent="0.25">
      <c r="A144" s="477" t="s">
        <v>280</v>
      </c>
      <c r="B144" s="477"/>
      <c r="C144" s="477"/>
      <c r="D144" s="477"/>
    </row>
    <row r="145" spans="1:5" ht="15" customHeight="1" thickBot="1" x14ac:dyDescent="0.3">
      <c r="A145" s="475" t="s">
        <v>104</v>
      </c>
      <c r="B145" s="475"/>
      <c r="C145" s="391"/>
      <c r="D145" s="185" t="str">
        <f>D78</f>
        <v>Forintban!</v>
      </c>
    </row>
    <row r="146" spans="1:5" ht="13.5" customHeight="1" thickBot="1" x14ac:dyDescent="0.3">
      <c r="A146" s="16">
        <v>1</v>
      </c>
      <c r="B146" s="23" t="s">
        <v>379</v>
      </c>
      <c r="C146" s="432">
        <f>+C62-C116</f>
        <v>-7931201</v>
      </c>
      <c r="D146" s="176">
        <f>+D62-D116</f>
        <v>-7931201</v>
      </c>
      <c r="E146" s="291"/>
    </row>
    <row r="147" spans="1:5" ht="27.75" customHeight="1" thickBot="1" x14ac:dyDescent="0.3">
      <c r="A147" s="16" t="s">
        <v>8</v>
      </c>
      <c r="B147" s="23" t="s">
        <v>385</v>
      </c>
      <c r="C147" s="432">
        <f>+C75-C141</f>
        <v>7931201</v>
      </c>
      <c r="D147" s="176">
        <f>+D75-D141</f>
        <v>7931201</v>
      </c>
    </row>
  </sheetData>
  <mergeCells count="6">
    <mergeCell ref="A1:D1"/>
    <mergeCell ref="A2:B2"/>
    <mergeCell ref="A78:B78"/>
    <mergeCell ref="A144:D144"/>
    <mergeCell ref="A145:B145"/>
    <mergeCell ref="A77:D77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Murakeresztúr Község Önkormányzat
2017. ÉVI KÖLTSÉGVETÉSÉNEK ÖSSZEVONT MÉRLEGE&amp;10
&amp;R&amp;"Times New Roman CE,Félkövér dőlt"&amp;11 1.1. melléklet a 7/2017. (VI.29.) önkormányzati rendelethez</oddHeader>
  </headerFooter>
  <rowBreaks count="1" manualBreakCount="1">
    <brk id="76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tabSelected="1" zoomScale="145" zoomScaleNormal="145" workbookViewId="0">
      <selection activeCell="D2" sqref="D2"/>
    </sheetView>
  </sheetViews>
  <sheetFormatPr defaultRowHeight="12.75" x14ac:dyDescent="0.2"/>
  <cols>
    <col min="1" max="1" width="13.83203125" style="159" customWidth="1"/>
    <col min="2" max="2" width="56.1640625" style="160" customWidth="1"/>
    <col min="3" max="3" width="19.33203125" style="160" customWidth="1"/>
    <col min="4" max="4" width="19.83203125" style="160" customWidth="1"/>
    <col min="5" max="16384" width="9.33203125" style="160"/>
  </cols>
  <sheetData>
    <row r="1" spans="1:4" s="139" customFormat="1" ht="21" customHeight="1" thickBot="1" x14ac:dyDescent="0.25">
      <c r="A1" s="138"/>
      <c r="B1" s="140"/>
      <c r="C1" s="140"/>
      <c r="D1" s="368" t="str">
        <f>+CONCATENATE("9.3.2. melléklet a 7/",LEFT(ÖSSZEFÜGGÉSEK!A5,4),". (VI.29.) önkormányzati rendelethez")</f>
        <v>9.3.2. melléklet a 7/2017. (VI.29.) önkormányzati rendelethez</v>
      </c>
    </row>
    <row r="2" spans="1:4" s="313" customFormat="1" ht="25.5" customHeight="1" x14ac:dyDescent="0.2">
      <c r="A2" s="273" t="s">
        <v>144</v>
      </c>
      <c r="B2" s="233" t="s">
        <v>454</v>
      </c>
      <c r="C2" s="409"/>
      <c r="D2" s="246" t="s">
        <v>46</v>
      </c>
    </row>
    <row r="3" spans="1:4" s="313" customFormat="1" ht="24.75" thickBot="1" x14ac:dyDescent="0.25">
      <c r="A3" s="307" t="s">
        <v>143</v>
      </c>
      <c r="B3" s="234" t="s">
        <v>326</v>
      </c>
      <c r="C3" s="410"/>
      <c r="D3" s="247" t="s">
        <v>45</v>
      </c>
    </row>
    <row r="4" spans="1:4" s="314" customFormat="1" ht="15.95" customHeight="1" thickBot="1" x14ac:dyDescent="0.3">
      <c r="A4" s="142"/>
      <c r="B4" s="142"/>
      <c r="C4" s="142"/>
      <c r="D4" s="143" t="str">
        <f>'9.3.1. sz. mell'!D4</f>
        <v>Forintban!</v>
      </c>
    </row>
    <row r="5" spans="1:4" ht="24.75" thickBot="1" x14ac:dyDescent="0.25">
      <c r="A5" s="274" t="s">
        <v>145</v>
      </c>
      <c r="B5" s="144" t="s">
        <v>447</v>
      </c>
      <c r="C5" s="411" t="s">
        <v>477</v>
      </c>
      <c r="D5" s="145" t="s">
        <v>478</v>
      </c>
    </row>
    <row r="6" spans="1:4" s="315" customFormat="1" ht="12.95" customHeight="1" thickBot="1" x14ac:dyDescent="0.25">
      <c r="A6" s="119"/>
      <c r="B6" s="120" t="s">
        <v>398</v>
      </c>
      <c r="C6" s="412"/>
      <c r="D6" s="121" t="s">
        <v>399</v>
      </c>
    </row>
    <row r="7" spans="1:4" s="315" customFormat="1" ht="15.95" customHeight="1" thickBot="1" x14ac:dyDescent="0.25">
      <c r="A7" s="146"/>
      <c r="B7" s="147" t="s">
        <v>42</v>
      </c>
      <c r="C7" s="147"/>
      <c r="D7" s="148"/>
    </row>
    <row r="8" spans="1:4" s="248" customFormat="1" ht="12" customHeight="1" thickBot="1" x14ac:dyDescent="0.25">
      <c r="A8" s="119" t="s">
        <v>7</v>
      </c>
      <c r="B8" s="149" t="s">
        <v>417</v>
      </c>
      <c r="C8" s="189">
        <f>SUM(C9:C19)</f>
        <v>2894294</v>
      </c>
      <c r="D8" s="240">
        <f>SUM(D9:D19)</f>
        <v>2894294</v>
      </c>
    </row>
    <row r="9" spans="1:4" s="248" customFormat="1" ht="12" customHeight="1" x14ac:dyDescent="0.2">
      <c r="A9" s="308" t="s">
        <v>65</v>
      </c>
      <c r="B9" s="6" t="s">
        <v>198</v>
      </c>
      <c r="C9" s="466"/>
      <c r="D9" s="460"/>
    </row>
    <row r="10" spans="1:4" s="248" customFormat="1" ht="12" customHeight="1" x14ac:dyDescent="0.2">
      <c r="A10" s="309" t="s">
        <v>66</v>
      </c>
      <c r="B10" s="4" t="s">
        <v>199</v>
      </c>
      <c r="C10" s="187">
        <v>2278970</v>
      </c>
      <c r="D10" s="461">
        <v>2278970</v>
      </c>
    </row>
    <row r="11" spans="1:4" s="248" customFormat="1" ht="12" customHeight="1" x14ac:dyDescent="0.2">
      <c r="A11" s="309" t="s">
        <v>67</v>
      </c>
      <c r="B11" s="4" t="s">
        <v>200</v>
      </c>
      <c r="C11" s="187"/>
      <c r="D11" s="461"/>
    </row>
    <row r="12" spans="1:4" s="248" customFormat="1" ht="12" customHeight="1" x14ac:dyDescent="0.2">
      <c r="A12" s="309" t="s">
        <v>68</v>
      </c>
      <c r="B12" s="4" t="s">
        <v>201</v>
      </c>
      <c r="C12" s="187"/>
      <c r="D12" s="461"/>
    </row>
    <row r="13" spans="1:4" s="248" customFormat="1" ht="12" customHeight="1" x14ac:dyDescent="0.2">
      <c r="A13" s="309" t="s">
        <v>100</v>
      </c>
      <c r="B13" s="4" t="s">
        <v>202</v>
      </c>
      <c r="C13" s="187"/>
      <c r="D13" s="461"/>
    </row>
    <row r="14" spans="1:4" s="248" customFormat="1" ht="12" customHeight="1" x14ac:dyDescent="0.2">
      <c r="A14" s="309" t="s">
        <v>69</v>
      </c>
      <c r="B14" s="4" t="s">
        <v>307</v>
      </c>
      <c r="C14" s="187">
        <v>615324</v>
      </c>
      <c r="D14" s="461">
        <v>615324</v>
      </c>
    </row>
    <row r="15" spans="1:4" s="248" customFormat="1" ht="12" customHeight="1" x14ac:dyDescent="0.2">
      <c r="A15" s="309" t="s">
        <v>70</v>
      </c>
      <c r="B15" s="3" t="s">
        <v>308</v>
      </c>
      <c r="C15" s="187"/>
      <c r="D15" s="461"/>
    </row>
    <row r="16" spans="1:4" s="248" customFormat="1" ht="12" customHeight="1" x14ac:dyDescent="0.2">
      <c r="A16" s="309" t="s">
        <v>77</v>
      </c>
      <c r="B16" s="4" t="s">
        <v>205</v>
      </c>
      <c r="C16" s="467"/>
      <c r="D16" s="462"/>
    </row>
    <row r="17" spans="1:4" s="316" customFormat="1" ht="12" customHeight="1" x14ac:dyDescent="0.2">
      <c r="A17" s="309" t="s">
        <v>78</v>
      </c>
      <c r="B17" s="4" t="s">
        <v>206</v>
      </c>
      <c r="C17" s="187"/>
      <c r="D17" s="461"/>
    </row>
    <row r="18" spans="1:4" s="316" customFormat="1" ht="12" customHeight="1" x14ac:dyDescent="0.2">
      <c r="A18" s="309" t="s">
        <v>79</v>
      </c>
      <c r="B18" s="4" t="s">
        <v>341</v>
      </c>
      <c r="C18" s="468"/>
      <c r="D18" s="463"/>
    </row>
    <row r="19" spans="1:4" s="316" customFormat="1" ht="12" customHeight="1" thickBot="1" x14ac:dyDescent="0.25">
      <c r="A19" s="309" t="s">
        <v>80</v>
      </c>
      <c r="B19" s="3" t="s">
        <v>207</v>
      </c>
      <c r="C19" s="468"/>
      <c r="D19" s="463"/>
    </row>
    <row r="20" spans="1:4" s="248" customFormat="1" ht="12" customHeight="1" thickBot="1" x14ac:dyDescent="0.25">
      <c r="A20" s="119" t="s">
        <v>8</v>
      </c>
      <c r="B20" s="149" t="s">
        <v>309</v>
      </c>
      <c r="C20" s="189">
        <f>SUM(C21:C23)</f>
        <v>0</v>
      </c>
      <c r="D20" s="240">
        <f>SUM(D21:D23)</f>
        <v>0</v>
      </c>
    </row>
    <row r="21" spans="1:4" s="316" customFormat="1" ht="12" customHeight="1" x14ac:dyDescent="0.2">
      <c r="A21" s="309" t="s">
        <v>71</v>
      </c>
      <c r="B21" s="5" t="s">
        <v>179</v>
      </c>
      <c r="C21" s="187"/>
      <c r="D21" s="461"/>
    </row>
    <row r="22" spans="1:4" s="316" customFormat="1" ht="12" customHeight="1" x14ac:dyDescent="0.2">
      <c r="A22" s="309" t="s">
        <v>72</v>
      </c>
      <c r="B22" s="4" t="s">
        <v>310</v>
      </c>
      <c r="C22" s="187"/>
      <c r="D22" s="461"/>
    </row>
    <row r="23" spans="1:4" s="316" customFormat="1" ht="12" customHeight="1" x14ac:dyDescent="0.2">
      <c r="A23" s="309" t="s">
        <v>73</v>
      </c>
      <c r="B23" s="4" t="s">
        <v>311</v>
      </c>
      <c r="C23" s="187"/>
      <c r="D23" s="461"/>
    </row>
    <row r="24" spans="1:4" s="316" customFormat="1" ht="12" customHeight="1" thickBot="1" x14ac:dyDescent="0.25">
      <c r="A24" s="309" t="s">
        <v>74</v>
      </c>
      <c r="B24" s="4" t="s">
        <v>422</v>
      </c>
      <c r="C24" s="187"/>
      <c r="D24" s="461"/>
    </row>
    <row r="25" spans="1:4" s="316" customFormat="1" ht="12" customHeight="1" thickBot="1" x14ac:dyDescent="0.25">
      <c r="A25" s="122" t="s">
        <v>9</v>
      </c>
      <c r="B25" s="68" t="s">
        <v>115</v>
      </c>
      <c r="C25" s="427"/>
      <c r="D25" s="239"/>
    </row>
    <row r="26" spans="1:4" s="316" customFormat="1" ht="12" customHeight="1" thickBot="1" x14ac:dyDescent="0.25">
      <c r="A26" s="122" t="s">
        <v>10</v>
      </c>
      <c r="B26" s="68" t="s">
        <v>312</v>
      </c>
      <c r="C26" s="189">
        <f>+C27+C28</f>
        <v>0</v>
      </c>
      <c r="D26" s="240">
        <f>+D27+D28</f>
        <v>0</v>
      </c>
    </row>
    <row r="27" spans="1:4" s="316" customFormat="1" ht="12" customHeight="1" x14ac:dyDescent="0.2">
      <c r="A27" s="310" t="s">
        <v>189</v>
      </c>
      <c r="B27" s="311" t="s">
        <v>310</v>
      </c>
      <c r="C27" s="426"/>
      <c r="D27" s="424"/>
    </row>
    <row r="28" spans="1:4" s="316" customFormat="1" ht="12" customHeight="1" x14ac:dyDescent="0.2">
      <c r="A28" s="310" t="s">
        <v>190</v>
      </c>
      <c r="B28" s="312" t="s">
        <v>313</v>
      </c>
      <c r="C28" s="190"/>
      <c r="D28" s="465"/>
    </row>
    <row r="29" spans="1:4" s="316" customFormat="1" ht="12" customHeight="1" thickBot="1" x14ac:dyDescent="0.25">
      <c r="A29" s="309" t="s">
        <v>191</v>
      </c>
      <c r="B29" s="80" t="s">
        <v>423</v>
      </c>
      <c r="C29" s="51"/>
      <c r="D29" s="464"/>
    </row>
    <row r="30" spans="1:4" s="316" customFormat="1" ht="12" customHeight="1" thickBot="1" x14ac:dyDescent="0.25">
      <c r="A30" s="122" t="s">
        <v>11</v>
      </c>
      <c r="B30" s="68" t="s">
        <v>314</v>
      </c>
      <c r="C30" s="189">
        <f>+C31+C32+C33</f>
        <v>0</v>
      </c>
      <c r="D30" s="240">
        <f>+D31+D32+D33</f>
        <v>0</v>
      </c>
    </row>
    <row r="31" spans="1:4" s="316" customFormat="1" ht="12" customHeight="1" x14ac:dyDescent="0.2">
      <c r="A31" s="310" t="s">
        <v>58</v>
      </c>
      <c r="B31" s="311" t="s">
        <v>212</v>
      </c>
      <c r="C31" s="426"/>
      <c r="D31" s="424"/>
    </row>
    <row r="32" spans="1:4" s="316" customFormat="1" ht="12" customHeight="1" x14ac:dyDescent="0.2">
      <c r="A32" s="310" t="s">
        <v>59</v>
      </c>
      <c r="B32" s="312" t="s">
        <v>213</v>
      </c>
      <c r="C32" s="190"/>
      <c r="D32" s="465"/>
    </row>
    <row r="33" spans="1:4" s="316" customFormat="1" ht="12" customHeight="1" thickBot="1" x14ac:dyDescent="0.25">
      <c r="A33" s="309" t="s">
        <v>60</v>
      </c>
      <c r="B33" s="80" t="s">
        <v>214</v>
      </c>
      <c r="C33" s="51"/>
      <c r="D33" s="464"/>
    </row>
    <row r="34" spans="1:4" s="248" customFormat="1" ht="12" customHeight="1" thickBot="1" x14ac:dyDescent="0.25">
      <c r="A34" s="122" t="s">
        <v>12</v>
      </c>
      <c r="B34" s="68" t="s">
        <v>283</v>
      </c>
      <c r="C34" s="427"/>
      <c r="D34" s="239"/>
    </row>
    <row r="35" spans="1:4" s="248" customFormat="1" ht="12" customHeight="1" thickBot="1" x14ac:dyDescent="0.25">
      <c r="A35" s="122" t="s">
        <v>13</v>
      </c>
      <c r="B35" s="68" t="s">
        <v>315</v>
      </c>
      <c r="C35" s="427"/>
      <c r="D35" s="239"/>
    </row>
    <row r="36" spans="1:4" s="248" customFormat="1" ht="12" customHeight="1" thickBot="1" x14ac:dyDescent="0.25">
      <c r="A36" s="119" t="s">
        <v>14</v>
      </c>
      <c r="B36" s="68" t="s">
        <v>424</v>
      </c>
      <c r="C36" s="189">
        <f>+C8+C20+C25+C26+C30+C34+C35</f>
        <v>2894294</v>
      </c>
      <c r="D36" s="240">
        <f>+D8+D20+D25+D26+D30+D34+D35</f>
        <v>2894294</v>
      </c>
    </row>
    <row r="37" spans="1:4" s="248" customFormat="1" ht="12" customHeight="1" thickBot="1" x14ac:dyDescent="0.25">
      <c r="A37" s="150" t="s">
        <v>15</v>
      </c>
      <c r="B37" s="68" t="s">
        <v>317</v>
      </c>
      <c r="C37" s="189">
        <f>+C38+C39+C40</f>
        <v>0</v>
      </c>
      <c r="D37" s="240">
        <f>+D38+D39+D40</f>
        <v>0</v>
      </c>
    </row>
    <row r="38" spans="1:4" s="248" customFormat="1" ht="12" customHeight="1" x14ac:dyDescent="0.2">
      <c r="A38" s="310" t="s">
        <v>318</v>
      </c>
      <c r="B38" s="311" t="s">
        <v>158</v>
      </c>
      <c r="C38" s="426"/>
      <c r="D38" s="424"/>
    </row>
    <row r="39" spans="1:4" s="248" customFormat="1" ht="12" customHeight="1" x14ac:dyDescent="0.2">
      <c r="A39" s="310" t="s">
        <v>319</v>
      </c>
      <c r="B39" s="312" t="s">
        <v>1</v>
      </c>
      <c r="C39" s="190"/>
      <c r="D39" s="465"/>
    </row>
    <row r="40" spans="1:4" s="316" customFormat="1" ht="12" customHeight="1" thickBot="1" x14ac:dyDescent="0.25">
      <c r="A40" s="309" t="s">
        <v>320</v>
      </c>
      <c r="B40" s="80" t="s">
        <v>321</v>
      </c>
      <c r="C40" s="51"/>
      <c r="D40" s="464"/>
    </row>
    <row r="41" spans="1:4" s="316" customFormat="1" ht="15" customHeight="1" thickBot="1" x14ac:dyDescent="0.25">
      <c r="A41" s="150" t="s">
        <v>16</v>
      </c>
      <c r="B41" s="151" t="s">
        <v>322</v>
      </c>
      <c r="C41" s="428">
        <f>+C36+C37</f>
        <v>2894294</v>
      </c>
      <c r="D41" s="243">
        <f>+D36+D37</f>
        <v>2894294</v>
      </c>
    </row>
    <row r="42" spans="1:4" s="316" customFormat="1" ht="15" customHeight="1" x14ac:dyDescent="0.2">
      <c r="A42" s="152"/>
      <c r="B42" s="153"/>
      <c r="C42" s="153"/>
      <c r="D42" s="241"/>
    </row>
    <row r="43" spans="1:4" ht="13.5" thickBot="1" x14ac:dyDescent="0.25">
      <c r="A43" s="154"/>
      <c r="B43" s="155"/>
      <c r="C43" s="155"/>
      <c r="D43" s="242"/>
    </row>
    <row r="44" spans="1:4" s="315" customFormat="1" ht="16.5" customHeight="1" thickBot="1" x14ac:dyDescent="0.25">
      <c r="A44" s="156"/>
      <c r="B44" s="157" t="s">
        <v>43</v>
      </c>
      <c r="C44" s="157"/>
      <c r="D44" s="243"/>
    </row>
    <row r="45" spans="1:4" s="317" customFormat="1" ht="12" customHeight="1" thickBot="1" x14ac:dyDescent="0.25">
      <c r="A45" s="122" t="s">
        <v>7</v>
      </c>
      <c r="B45" s="68" t="s">
        <v>323</v>
      </c>
      <c r="C45" s="189">
        <f>SUM(C46:C50)</f>
        <v>2894294</v>
      </c>
      <c r="D45" s="240">
        <f>SUM(D46:D50)</f>
        <v>2894294</v>
      </c>
    </row>
    <row r="46" spans="1:4" ht="12" customHeight="1" x14ac:dyDescent="0.2">
      <c r="A46" s="309" t="s">
        <v>65</v>
      </c>
      <c r="B46" s="5" t="s">
        <v>37</v>
      </c>
      <c r="C46" s="426">
        <v>694456</v>
      </c>
      <c r="D46" s="424">
        <v>694456</v>
      </c>
    </row>
    <row r="47" spans="1:4" ht="12" customHeight="1" x14ac:dyDescent="0.2">
      <c r="A47" s="309" t="s">
        <v>66</v>
      </c>
      <c r="B47" s="4" t="s">
        <v>124</v>
      </c>
      <c r="C47" s="49">
        <v>154772</v>
      </c>
      <c r="D47" s="425">
        <v>154772</v>
      </c>
    </row>
    <row r="48" spans="1:4" ht="12" customHeight="1" x14ac:dyDescent="0.2">
      <c r="A48" s="309" t="s">
        <v>67</v>
      </c>
      <c r="B48" s="4" t="s">
        <v>93</v>
      </c>
      <c r="C48" s="49">
        <v>2045066</v>
      </c>
      <c r="D48" s="425">
        <v>2045066</v>
      </c>
    </row>
    <row r="49" spans="1:4" ht="12" customHeight="1" x14ac:dyDescent="0.2">
      <c r="A49" s="309" t="s">
        <v>68</v>
      </c>
      <c r="B49" s="4" t="s">
        <v>125</v>
      </c>
      <c r="C49" s="49"/>
      <c r="D49" s="425"/>
    </row>
    <row r="50" spans="1:4" ht="12" customHeight="1" thickBot="1" x14ac:dyDescent="0.25">
      <c r="A50" s="309" t="s">
        <v>100</v>
      </c>
      <c r="B50" s="4" t="s">
        <v>126</v>
      </c>
      <c r="C50" s="49"/>
      <c r="D50" s="425"/>
    </row>
    <row r="51" spans="1:4" ht="12" customHeight="1" thickBot="1" x14ac:dyDescent="0.25">
      <c r="A51" s="122" t="s">
        <v>8</v>
      </c>
      <c r="B51" s="68" t="s">
        <v>324</v>
      </c>
      <c r="C51" s="189">
        <f>SUM(C52:C54)</f>
        <v>0</v>
      </c>
      <c r="D51" s="240">
        <f>SUM(D52:D54)</f>
        <v>0</v>
      </c>
    </row>
    <row r="52" spans="1:4" s="317" customFormat="1" ht="12" customHeight="1" x14ac:dyDescent="0.2">
      <c r="A52" s="309" t="s">
        <v>71</v>
      </c>
      <c r="B52" s="5" t="s">
        <v>151</v>
      </c>
      <c r="C52" s="426"/>
      <c r="D52" s="424"/>
    </row>
    <row r="53" spans="1:4" ht="12" customHeight="1" x14ac:dyDescent="0.2">
      <c r="A53" s="309" t="s">
        <v>72</v>
      </c>
      <c r="B53" s="4" t="s">
        <v>128</v>
      </c>
      <c r="C53" s="49"/>
      <c r="D53" s="425"/>
    </row>
    <row r="54" spans="1:4" ht="12" customHeight="1" x14ac:dyDescent="0.2">
      <c r="A54" s="309" t="s">
        <v>73</v>
      </c>
      <c r="B54" s="4" t="s">
        <v>44</v>
      </c>
      <c r="C54" s="49"/>
      <c r="D54" s="425"/>
    </row>
    <row r="55" spans="1:4" ht="12" customHeight="1" thickBot="1" x14ac:dyDescent="0.25">
      <c r="A55" s="309" t="s">
        <v>74</v>
      </c>
      <c r="B55" s="4" t="s">
        <v>421</v>
      </c>
      <c r="C55" s="49"/>
      <c r="D55" s="425"/>
    </row>
    <row r="56" spans="1:4" ht="15" customHeight="1" thickBot="1" x14ac:dyDescent="0.25">
      <c r="A56" s="122" t="s">
        <v>9</v>
      </c>
      <c r="B56" s="68" t="s">
        <v>3</v>
      </c>
      <c r="C56" s="427"/>
      <c r="D56" s="239"/>
    </row>
    <row r="57" spans="1:4" ht="13.5" thickBot="1" x14ac:dyDescent="0.25">
      <c r="A57" s="122" t="s">
        <v>10</v>
      </c>
      <c r="B57" s="158" t="s">
        <v>425</v>
      </c>
      <c r="C57" s="428">
        <f>+C45+C51+C56</f>
        <v>2894294</v>
      </c>
      <c r="D57" s="243">
        <f>+D45+D51+D56</f>
        <v>2894294</v>
      </c>
    </row>
    <row r="58" spans="1:4" ht="15" customHeight="1" thickBot="1" x14ac:dyDescent="0.25">
      <c r="C58" s="472"/>
      <c r="D58" s="245"/>
    </row>
    <row r="59" spans="1:4" ht="14.25" customHeight="1" thickBot="1" x14ac:dyDescent="0.25">
      <c r="A59" s="161" t="s">
        <v>416</v>
      </c>
      <c r="B59" s="162"/>
      <c r="C59" s="471">
        <v>0.4</v>
      </c>
      <c r="D59" s="470">
        <v>0.4</v>
      </c>
    </row>
    <row r="60" spans="1:4" ht="13.5" thickBot="1" x14ac:dyDescent="0.25">
      <c r="A60" s="161" t="s">
        <v>146</v>
      </c>
      <c r="B60" s="162"/>
      <c r="C60" s="459">
        <v>0</v>
      </c>
      <c r="D60" s="455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2.75" x14ac:dyDescent="0.2"/>
  <sheetData/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7"/>
  <sheetViews>
    <sheetView view="pageLayout" zoomScaleNormal="130" zoomScaleSheetLayoutView="100" workbookViewId="0">
      <selection activeCell="C7" sqref="C7"/>
    </sheetView>
  </sheetViews>
  <sheetFormatPr defaultRowHeight="15.75" x14ac:dyDescent="0.25"/>
  <cols>
    <col min="1" max="1" width="9.5" style="250" customWidth="1"/>
    <col min="2" max="2" width="84" style="250" customWidth="1"/>
    <col min="3" max="3" width="19.1640625" style="250" customWidth="1"/>
    <col min="4" max="4" width="21.6640625" style="251" customWidth="1"/>
    <col min="5" max="5" width="9" style="279" customWidth="1"/>
    <col min="6" max="16384" width="9.33203125" style="279"/>
  </cols>
  <sheetData>
    <row r="1" spans="1:4" ht="15.95" customHeight="1" x14ac:dyDescent="0.25">
      <c r="A1" s="474" t="s">
        <v>4</v>
      </c>
      <c r="B1" s="474"/>
      <c r="C1" s="474"/>
      <c r="D1" s="474"/>
    </row>
    <row r="2" spans="1:4" ht="15.95" customHeight="1" thickBot="1" x14ac:dyDescent="0.3">
      <c r="A2" s="475" t="s">
        <v>102</v>
      </c>
      <c r="B2" s="475"/>
      <c r="C2" s="450"/>
      <c r="D2" s="185" t="str">
        <f>'1.1.sz.mell.'!D2</f>
        <v>Forintban!</v>
      </c>
    </row>
    <row r="3" spans="1:4" ht="38.1" customHeight="1" thickBot="1" x14ac:dyDescent="0.3">
      <c r="A3" s="19" t="s">
        <v>53</v>
      </c>
      <c r="B3" s="20" t="s">
        <v>6</v>
      </c>
      <c r="C3" s="429" t="s">
        <v>477</v>
      </c>
      <c r="D3" s="28" t="s">
        <v>481</v>
      </c>
    </row>
    <row r="4" spans="1:4" s="280" customFormat="1" ht="12" customHeight="1" thickBot="1" x14ac:dyDescent="0.25">
      <c r="A4" s="275"/>
      <c r="B4" s="276" t="s">
        <v>398</v>
      </c>
      <c r="C4" s="430" t="s">
        <v>399</v>
      </c>
      <c r="D4" s="277" t="s">
        <v>400</v>
      </c>
    </row>
    <row r="5" spans="1:4" s="281" customFormat="1" ht="12" customHeight="1" thickBot="1" x14ac:dyDescent="0.25">
      <c r="A5" s="16" t="s">
        <v>7</v>
      </c>
      <c r="B5" s="17" t="s">
        <v>174</v>
      </c>
      <c r="C5" s="432">
        <f>+C6+C7+C8+C9+C10+C11</f>
        <v>127926693</v>
      </c>
      <c r="D5" s="176">
        <f>+D6+D7+D8+D9+D10+D11</f>
        <v>128926693</v>
      </c>
    </row>
    <row r="6" spans="1:4" s="281" customFormat="1" ht="12" customHeight="1" x14ac:dyDescent="0.2">
      <c r="A6" s="11" t="s">
        <v>65</v>
      </c>
      <c r="B6" s="282" t="s">
        <v>175</v>
      </c>
      <c r="C6" s="433">
        <v>53884813</v>
      </c>
      <c r="D6" s="179">
        <v>54884813</v>
      </c>
    </row>
    <row r="7" spans="1:4" s="281" customFormat="1" ht="12" customHeight="1" x14ac:dyDescent="0.2">
      <c r="A7" s="10" t="s">
        <v>66</v>
      </c>
      <c r="B7" s="283" t="s">
        <v>176</v>
      </c>
      <c r="C7" s="434">
        <v>27089240</v>
      </c>
      <c r="D7" s="178">
        <v>27089240</v>
      </c>
    </row>
    <row r="8" spans="1:4" s="281" customFormat="1" ht="12" customHeight="1" x14ac:dyDescent="0.2">
      <c r="A8" s="10" t="s">
        <v>67</v>
      </c>
      <c r="B8" s="283" t="s">
        <v>434</v>
      </c>
      <c r="C8" s="434">
        <v>42196726</v>
      </c>
      <c r="D8" s="178">
        <v>42196726</v>
      </c>
    </row>
    <row r="9" spans="1:4" s="281" customFormat="1" ht="12" customHeight="1" x14ac:dyDescent="0.2">
      <c r="A9" s="10" t="s">
        <v>68</v>
      </c>
      <c r="B9" s="283" t="s">
        <v>177</v>
      </c>
      <c r="C9" s="434">
        <v>2582464</v>
      </c>
      <c r="D9" s="178">
        <v>2582464</v>
      </c>
    </row>
    <row r="10" spans="1:4" s="281" customFormat="1" ht="12" customHeight="1" x14ac:dyDescent="0.2">
      <c r="A10" s="10" t="s">
        <v>100</v>
      </c>
      <c r="B10" s="172" t="s">
        <v>337</v>
      </c>
      <c r="C10" s="434">
        <v>2173450</v>
      </c>
      <c r="D10" s="178">
        <v>2173450</v>
      </c>
    </row>
    <row r="11" spans="1:4" s="281" customFormat="1" ht="12" customHeight="1" thickBot="1" x14ac:dyDescent="0.25">
      <c r="A11" s="12" t="s">
        <v>69</v>
      </c>
      <c r="B11" s="173" t="s">
        <v>338</v>
      </c>
      <c r="C11" s="434"/>
      <c r="D11" s="178"/>
    </row>
    <row r="12" spans="1:4" s="281" customFormat="1" ht="12" customHeight="1" thickBot="1" x14ac:dyDescent="0.25">
      <c r="A12" s="16" t="s">
        <v>8</v>
      </c>
      <c r="B12" s="171" t="s">
        <v>178</v>
      </c>
      <c r="C12" s="432">
        <f>+C13+C14+C15+C16+C17</f>
        <v>33223445</v>
      </c>
      <c r="D12" s="176">
        <f>+D13+D14+D15+D16+D17</f>
        <v>33223445</v>
      </c>
    </row>
    <row r="13" spans="1:4" s="281" customFormat="1" ht="12" customHeight="1" x14ac:dyDescent="0.2">
      <c r="A13" s="11" t="s">
        <v>71</v>
      </c>
      <c r="B13" s="282" t="s">
        <v>179</v>
      </c>
      <c r="C13" s="433"/>
      <c r="D13" s="179"/>
    </row>
    <row r="14" spans="1:4" s="281" customFormat="1" ht="12" customHeight="1" x14ac:dyDescent="0.2">
      <c r="A14" s="10" t="s">
        <v>72</v>
      </c>
      <c r="B14" s="283" t="s">
        <v>180</v>
      </c>
      <c r="C14" s="434"/>
      <c r="D14" s="178"/>
    </row>
    <row r="15" spans="1:4" s="281" customFormat="1" ht="12" customHeight="1" x14ac:dyDescent="0.2">
      <c r="A15" s="10" t="s">
        <v>73</v>
      </c>
      <c r="B15" s="283" t="s">
        <v>328</v>
      </c>
      <c r="C15" s="434"/>
      <c r="D15" s="178"/>
    </row>
    <row r="16" spans="1:4" s="281" customFormat="1" ht="12" customHeight="1" x14ac:dyDescent="0.2">
      <c r="A16" s="10" t="s">
        <v>74</v>
      </c>
      <c r="B16" s="283" t="s">
        <v>329</v>
      </c>
      <c r="C16" s="434"/>
      <c r="D16" s="178"/>
    </row>
    <row r="17" spans="1:4" s="281" customFormat="1" ht="12" customHeight="1" x14ac:dyDescent="0.2">
      <c r="A17" s="10" t="s">
        <v>75</v>
      </c>
      <c r="B17" s="283" t="s">
        <v>181</v>
      </c>
      <c r="C17" s="434">
        <v>33223445</v>
      </c>
      <c r="D17" s="178">
        <v>33223445</v>
      </c>
    </row>
    <row r="18" spans="1:4" s="281" customFormat="1" ht="12" customHeight="1" thickBot="1" x14ac:dyDescent="0.25">
      <c r="A18" s="12" t="s">
        <v>81</v>
      </c>
      <c r="B18" s="173" t="s">
        <v>182</v>
      </c>
      <c r="C18" s="435"/>
      <c r="D18" s="180"/>
    </row>
    <row r="19" spans="1:4" s="281" customFormat="1" ht="12" customHeight="1" thickBot="1" x14ac:dyDescent="0.25">
      <c r="A19" s="16" t="s">
        <v>9</v>
      </c>
      <c r="B19" s="17" t="s">
        <v>183</v>
      </c>
      <c r="C19" s="432">
        <f>+C20+C21+C22+C23+C24</f>
        <v>160000</v>
      </c>
      <c r="D19" s="176">
        <f>+D20+D21+D22+D23+D24</f>
        <v>964000</v>
      </c>
    </row>
    <row r="20" spans="1:4" s="281" customFormat="1" ht="12" customHeight="1" x14ac:dyDescent="0.2">
      <c r="A20" s="11" t="s">
        <v>54</v>
      </c>
      <c r="B20" s="282" t="s">
        <v>184</v>
      </c>
      <c r="C20" s="433"/>
      <c r="D20" s="179"/>
    </row>
    <row r="21" spans="1:4" s="281" customFormat="1" ht="12" customHeight="1" x14ac:dyDescent="0.2">
      <c r="A21" s="10" t="s">
        <v>55</v>
      </c>
      <c r="B21" s="283" t="s">
        <v>185</v>
      </c>
      <c r="C21" s="434"/>
      <c r="D21" s="178"/>
    </row>
    <row r="22" spans="1:4" s="281" customFormat="1" ht="12" customHeight="1" x14ac:dyDescent="0.2">
      <c r="A22" s="10" t="s">
        <v>56</v>
      </c>
      <c r="B22" s="283" t="s">
        <v>330</v>
      </c>
      <c r="C22" s="434"/>
      <c r="D22" s="178"/>
    </row>
    <row r="23" spans="1:4" s="281" customFormat="1" ht="12" customHeight="1" x14ac:dyDescent="0.2">
      <c r="A23" s="10" t="s">
        <v>57</v>
      </c>
      <c r="B23" s="283" t="s">
        <v>331</v>
      </c>
      <c r="C23" s="434"/>
      <c r="D23" s="178"/>
    </row>
    <row r="24" spans="1:4" s="281" customFormat="1" ht="12" customHeight="1" x14ac:dyDescent="0.2">
      <c r="A24" s="10" t="s">
        <v>112</v>
      </c>
      <c r="B24" s="283" t="s">
        <v>186</v>
      </c>
      <c r="C24" s="434">
        <v>160000</v>
      </c>
      <c r="D24" s="178">
        <v>964000</v>
      </c>
    </row>
    <row r="25" spans="1:4" s="281" customFormat="1" ht="12" customHeight="1" thickBot="1" x14ac:dyDescent="0.25">
      <c r="A25" s="12" t="s">
        <v>113</v>
      </c>
      <c r="B25" s="284" t="s">
        <v>187</v>
      </c>
      <c r="C25" s="435"/>
      <c r="D25" s="180"/>
    </row>
    <row r="26" spans="1:4" s="281" customFormat="1" ht="12" customHeight="1" thickBot="1" x14ac:dyDescent="0.25">
      <c r="A26" s="16" t="s">
        <v>114</v>
      </c>
      <c r="B26" s="17" t="s">
        <v>444</v>
      </c>
      <c r="C26" s="436">
        <f>SUM(C27:C33)</f>
        <v>33710000</v>
      </c>
      <c r="D26" s="182">
        <f>SUM(D27:D33)</f>
        <v>33530000</v>
      </c>
    </row>
    <row r="27" spans="1:4" s="281" customFormat="1" ht="12" customHeight="1" x14ac:dyDescent="0.2">
      <c r="A27" s="11" t="s">
        <v>189</v>
      </c>
      <c r="B27" s="282" t="s">
        <v>439</v>
      </c>
      <c r="C27" s="433"/>
      <c r="D27" s="179"/>
    </row>
    <row r="28" spans="1:4" s="281" customFormat="1" ht="12" customHeight="1" x14ac:dyDescent="0.2">
      <c r="A28" s="10" t="s">
        <v>190</v>
      </c>
      <c r="B28" s="283" t="s">
        <v>440</v>
      </c>
      <c r="C28" s="434"/>
      <c r="D28" s="178"/>
    </row>
    <row r="29" spans="1:4" s="281" customFormat="1" ht="12" customHeight="1" x14ac:dyDescent="0.2">
      <c r="A29" s="10" t="s">
        <v>191</v>
      </c>
      <c r="B29" s="283" t="s">
        <v>441</v>
      </c>
      <c r="C29" s="434">
        <v>21040000</v>
      </c>
      <c r="D29" s="178">
        <v>20860000</v>
      </c>
    </row>
    <row r="30" spans="1:4" s="281" customFormat="1" ht="12" customHeight="1" x14ac:dyDescent="0.2">
      <c r="A30" s="10" t="s">
        <v>192</v>
      </c>
      <c r="B30" s="283" t="s">
        <v>455</v>
      </c>
      <c r="C30" s="434">
        <v>8500000</v>
      </c>
      <c r="D30" s="178">
        <v>8500000</v>
      </c>
    </row>
    <row r="31" spans="1:4" s="281" customFormat="1" ht="12" customHeight="1" x14ac:dyDescent="0.2">
      <c r="A31" s="10" t="s">
        <v>436</v>
      </c>
      <c r="B31" s="283" t="s">
        <v>193</v>
      </c>
      <c r="C31" s="434">
        <v>3600000</v>
      </c>
      <c r="D31" s="178">
        <v>3600000</v>
      </c>
    </row>
    <row r="32" spans="1:4" s="281" customFormat="1" ht="12" customHeight="1" x14ac:dyDescent="0.2">
      <c r="A32" s="10" t="s">
        <v>437</v>
      </c>
      <c r="B32" s="283" t="s">
        <v>194</v>
      </c>
      <c r="C32" s="434"/>
      <c r="D32" s="178"/>
    </row>
    <row r="33" spans="1:4" s="281" customFormat="1" ht="12" customHeight="1" thickBot="1" x14ac:dyDescent="0.25">
      <c r="A33" s="12" t="s">
        <v>438</v>
      </c>
      <c r="B33" s="356" t="s">
        <v>195</v>
      </c>
      <c r="C33" s="435">
        <v>570000</v>
      </c>
      <c r="D33" s="180">
        <v>570000</v>
      </c>
    </row>
    <row r="34" spans="1:4" s="281" customFormat="1" ht="12" customHeight="1" thickBot="1" x14ac:dyDescent="0.25">
      <c r="A34" s="16" t="s">
        <v>11</v>
      </c>
      <c r="B34" s="17" t="s">
        <v>339</v>
      </c>
      <c r="C34" s="432">
        <f>SUM(C35:C45)</f>
        <v>34962105</v>
      </c>
      <c r="D34" s="176">
        <f>SUM(D35:D45)</f>
        <v>36072065</v>
      </c>
    </row>
    <row r="35" spans="1:4" s="281" customFormat="1" ht="12" customHeight="1" x14ac:dyDescent="0.2">
      <c r="A35" s="11" t="s">
        <v>58</v>
      </c>
      <c r="B35" s="282" t="s">
        <v>198</v>
      </c>
      <c r="C35" s="433"/>
      <c r="D35" s="179"/>
    </row>
    <row r="36" spans="1:4" s="281" customFormat="1" ht="12" customHeight="1" x14ac:dyDescent="0.2">
      <c r="A36" s="10" t="s">
        <v>59</v>
      </c>
      <c r="B36" s="283" t="s">
        <v>199</v>
      </c>
      <c r="C36" s="434">
        <v>12780990</v>
      </c>
      <c r="D36" s="178">
        <v>12780990</v>
      </c>
    </row>
    <row r="37" spans="1:4" s="281" customFormat="1" ht="12" customHeight="1" x14ac:dyDescent="0.2">
      <c r="A37" s="10" t="s">
        <v>60</v>
      </c>
      <c r="B37" s="283" t="s">
        <v>200</v>
      </c>
      <c r="C37" s="434">
        <v>310000</v>
      </c>
      <c r="D37" s="178">
        <v>1183984</v>
      </c>
    </row>
    <row r="38" spans="1:4" s="281" customFormat="1" ht="12" customHeight="1" x14ac:dyDescent="0.2">
      <c r="A38" s="10" t="s">
        <v>116</v>
      </c>
      <c r="B38" s="283" t="s">
        <v>201</v>
      </c>
      <c r="C38" s="434">
        <v>2868107</v>
      </c>
      <c r="D38" s="178">
        <v>2868107</v>
      </c>
    </row>
    <row r="39" spans="1:4" s="281" customFormat="1" ht="12" customHeight="1" x14ac:dyDescent="0.2">
      <c r="A39" s="10" t="s">
        <v>117</v>
      </c>
      <c r="B39" s="283" t="s">
        <v>202</v>
      </c>
      <c r="C39" s="434">
        <v>11902170</v>
      </c>
      <c r="D39" s="178">
        <v>11902170</v>
      </c>
    </row>
    <row r="40" spans="1:4" s="281" customFormat="1" ht="12" customHeight="1" x14ac:dyDescent="0.2">
      <c r="A40" s="10" t="s">
        <v>118</v>
      </c>
      <c r="B40" s="283" t="s">
        <v>203</v>
      </c>
      <c r="C40" s="434">
        <v>7000738</v>
      </c>
      <c r="D40" s="178">
        <v>7236714</v>
      </c>
    </row>
    <row r="41" spans="1:4" s="281" customFormat="1" ht="12" customHeight="1" x14ac:dyDescent="0.2">
      <c r="A41" s="10" t="s">
        <v>119</v>
      </c>
      <c r="B41" s="283" t="s">
        <v>204</v>
      </c>
      <c r="C41" s="434"/>
      <c r="D41" s="178"/>
    </row>
    <row r="42" spans="1:4" s="281" customFormat="1" ht="12" customHeight="1" x14ac:dyDescent="0.2">
      <c r="A42" s="10" t="s">
        <v>120</v>
      </c>
      <c r="B42" s="283" t="s">
        <v>443</v>
      </c>
      <c r="C42" s="434">
        <v>100000</v>
      </c>
      <c r="D42" s="178">
        <v>100000</v>
      </c>
    </row>
    <row r="43" spans="1:4" s="281" customFormat="1" ht="12" customHeight="1" x14ac:dyDescent="0.2">
      <c r="A43" s="10" t="s">
        <v>196</v>
      </c>
      <c r="B43" s="283" t="s">
        <v>206</v>
      </c>
      <c r="C43" s="437"/>
      <c r="D43" s="181"/>
    </row>
    <row r="44" spans="1:4" s="281" customFormat="1" ht="12" customHeight="1" x14ac:dyDescent="0.2">
      <c r="A44" s="12" t="s">
        <v>197</v>
      </c>
      <c r="B44" s="284" t="s">
        <v>341</v>
      </c>
      <c r="C44" s="438"/>
      <c r="D44" s="271"/>
    </row>
    <row r="45" spans="1:4" s="281" customFormat="1" ht="12" customHeight="1" thickBot="1" x14ac:dyDescent="0.25">
      <c r="A45" s="12" t="s">
        <v>340</v>
      </c>
      <c r="B45" s="173" t="s">
        <v>207</v>
      </c>
      <c r="C45" s="438">
        <v>100</v>
      </c>
      <c r="D45" s="271">
        <v>100</v>
      </c>
    </row>
    <row r="46" spans="1:4" s="281" customFormat="1" ht="12" customHeight="1" thickBot="1" x14ac:dyDescent="0.25">
      <c r="A46" s="16" t="s">
        <v>12</v>
      </c>
      <c r="B46" s="17" t="s">
        <v>208</v>
      </c>
      <c r="C46" s="432">
        <f>SUM(C47:C51)</f>
        <v>0</v>
      </c>
      <c r="D46" s="176">
        <f>SUM(D47:D51)</f>
        <v>0</v>
      </c>
    </row>
    <row r="47" spans="1:4" s="281" customFormat="1" ht="12" customHeight="1" x14ac:dyDescent="0.2">
      <c r="A47" s="11" t="s">
        <v>61</v>
      </c>
      <c r="B47" s="282" t="s">
        <v>212</v>
      </c>
      <c r="C47" s="439"/>
      <c r="D47" s="318"/>
    </row>
    <row r="48" spans="1:4" s="281" customFormat="1" ht="12" customHeight="1" x14ac:dyDescent="0.2">
      <c r="A48" s="10" t="s">
        <v>62</v>
      </c>
      <c r="B48" s="283" t="s">
        <v>213</v>
      </c>
      <c r="C48" s="437"/>
      <c r="D48" s="181"/>
    </row>
    <row r="49" spans="1:4" s="281" customFormat="1" ht="12" customHeight="1" x14ac:dyDescent="0.2">
      <c r="A49" s="10" t="s">
        <v>209</v>
      </c>
      <c r="B49" s="283" t="s">
        <v>214</v>
      </c>
      <c r="C49" s="437"/>
      <c r="D49" s="181"/>
    </row>
    <row r="50" spans="1:4" s="281" customFormat="1" ht="12" customHeight="1" x14ac:dyDescent="0.2">
      <c r="A50" s="10" t="s">
        <v>210</v>
      </c>
      <c r="B50" s="283" t="s">
        <v>215</v>
      </c>
      <c r="C50" s="437"/>
      <c r="D50" s="181"/>
    </row>
    <row r="51" spans="1:4" s="281" customFormat="1" ht="12" customHeight="1" thickBot="1" x14ac:dyDescent="0.25">
      <c r="A51" s="12" t="s">
        <v>211</v>
      </c>
      <c r="B51" s="173" t="s">
        <v>216</v>
      </c>
      <c r="C51" s="438"/>
      <c r="D51" s="271"/>
    </row>
    <row r="52" spans="1:4" s="281" customFormat="1" ht="12" customHeight="1" thickBot="1" x14ac:dyDescent="0.25">
      <c r="A52" s="16" t="s">
        <v>121</v>
      </c>
      <c r="B52" s="17" t="s">
        <v>217</v>
      </c>
      <c r="C52" s="432">
        <f>SUM(C53:C55)</f>
        <v>2120000</v>
      </c>
      <c r="D52" s="176">
        <f>SUM(D53:D55)</f>
        <v>2120000</v>
      </c>
    </row>
    <row r="53" spans="1:4" s="281" customFormat="1" ht="12" customHeight="1" x14ac:dyDescent="0.2">
      <c r="A53" s="11" t="s">
        <v>63</v>
      </c>
      <c r="B53" s="282" t="s">
        <v>218</v>
      </c>
      <c r="C53" s="433"/>
      <c r="D53" s="179"/>
    </row>
    <row r="54" spans="1:4" s="281" customFormat="1" ht="12" customHeight="1" x14ac:dyDescent="0.2">
      <c r="A54" s="10" t="s">
        <v>64</v>
      </c>
      <c r="B54" s="283" t="s">
        <v>332</v>
      </c>
      <c r="C54" s="434"/>
      <c r="D54" s="178"/>
    </row>
    <row r="55" spans="1:4" s="281" customFormat="1" ht="12" customHeight="1" x14ac:dyDescent="0.2">
      <c r="A55" s="10" t="s">
        <v>221</v>
      </c>
      <c r="B55" s="283" t="s">
        <v>219</v>
      </c>
      <c r="C55" s="434">
        <v>2120000</v>
      </c>
      <c r="D55" s="178">
        <v>2120000</v>
      </c>
    </row>
    <row r="56" spans="1:4" s="281" customFormat="1" ht="12" customHeight="1" thickBot="1" x14ac:dyDescent="0.25">
      <c r="A56" s="12" t="s">
        <v>222</v>
      </c>
      <c r="B56" s="173" t="s">
        <v>220</v>
      </c>
      <c r="C56" s="435"/>
      <c r="D56" s="180"/>
    </row>
    <row r="57" spans="1:4" s="281" customFormat="1" ht="12" customHeight="1" thickBot="1" x14ac:dyDescent="0.25">
      <c r="A57" s="16" t="s">
        <v>14</v>
      </c>
      <c r="B57" s="171" t="s">
        <v>223</v>
      </c>
      <c r="C57" s="432">
        <f>SUM(C58:C60)</f>
        <v>253718</v>
      </c>
      <c r="D57" s="176">
        <f>SUM(D58:D60)</f>
        <v>253718</v>
      </c>
    </row>
    <row r="58" spans="1:4" s="281" customFormat="1" ht="12" customHeight="1" x14ac:dyDescent="0.2">
      <c r="A58" s="11" t="s">
        <v>122</v>
      </c>
      <c r="B58" s="282" t="s">
        <v>225</v>
      </c>
      <c r="C58" s="437"/>
      <c r="D58" s="181"/>
    </row>
    <row r="59" spans="1:4" s="281" customFormat="1" ht="12" customHeight="1" x14ac:dyDescent="0.2">
      <c r="A59" s="10" t="s">
        <v>123</v>
      </c>
      <c r="B59" s="283" t="s">
        <v>333</v>
      </c>
      <c r="C59" s="437">
        <v>253718</v>
      </c>
      <c r="D59" s="181">
        <v>253718</v>
      </c>
    </row>
    <row r="60" spans="1:4" s="281" customFormat="1" ht="12" customHeight="1" x14ac:dyDescent="0.2">
      <c r="A60" s="10" t="s">
        <v>152</v>
      </c>
      <c r="B60" s="283" t="s">
        <v>226</v>
      </c>
      <c r="C60" s="437"/>
      <c r="D60" s="181"/>
    </row>
    <row r="61" spans="1:4" s="281" customFormat="1" ht="12" customHeight="1" thickBot="1" x14ac:dyDescent="0.25">
      <c r="A61" s="12" t="s">
        <v>224</v>
      </c>
      <c r="B61" s="173" t="s">
        <v>227</v>
      </c>
      <c r="C61" s="437"/>
      <c r="D61" s="181"/>
    </row>
    <row r="62" spans="1:4" s="281" customFormat="1" ht="12" customHeight="1" thickBot="1" x14ac:dyDescent="0.25">
      <c r="A62" s="339" t="s">
        <v>381</v>
      </c>
      <c r="B62" s="17" t="s">
        <v>228</v>
      </c>
      <c r="C62" s="436">
        <f>+C5+C12+C19+C26+C34+C46+C52+C57</f>
        <v>232355961</v>
      </c>
      <c r="D62" s="182">
        <f>+D5+D12+D19+D26+D34+D46+D52+D57</f>
        <v>235089921</v>
      </c>
    </row>
    <row r="63" spans="1:4" s="281" customFormat="1" ht="12" customHeight="1" thickBot="1" x14ac:dyDescent="0.25">
      <c r="A63" s="321" t="s">
        <v>229</v>
      </c>
      <c r="B63" s="171" t="s">
        <v>475</v>
      </c>
      <c r="C63" s="432"/>
      <c r="D63" s="176"/>
    </row>
    <row r="64" spans="1:4" s="281" customFormat="1" ht="12" customHeight="1" thickBot="1" x14ac:dyDescent="0.25">
      <c r="A64" s="321" t="s">
        <v>233</v>
      </c>
      <c r="B64" s="171" t="s">
        <v>460</v>
      </c>
      <c r="C64" s="432"/>
      <c r="D64" s="176"/>
    </row>
    <row r="65" spans="1:4" s="281" customFormat="1" ht="12" customHeight="1" thickBot="1" x14ac:dyDescent="0.25">
      <c r="A65" s="321" t="s">
        <v>234</v>
      </c>
      <c r="B65" s="171" t="s">
        <v>235</v>
      </c>
      <c r="C65" s="432">
        <f>SUM(C66:C67)</f>
        <v>12519591</v>
      </c>
      <c r="D65" s="176">
        <f>SUM(D66:D67)</f>
        <v>12519591</v>
      </c>
    </row>
    <row r="66" spans="1:4" s="281" customFormat="1" ht="12" customHeight="1" x14ac:dyDescent="0.2">
      <c r="A66" s="11" t="s">
        <v>248</v>
      </c>
      <c r="B66" s="282" t="s">
        <v>236</v>
      </c>
      <c r="C66" s="437">
        <v>12519591</v>
      </c>
      <c r="D66" s="181">
        <v>12519591</v>
      </c>
    </row>
    <row r="67" spans="1:4" s="281" customFormat="1" ht="12" customHeight="1" thickBot="1" x14ac:dyDescent="0.25">
      <c r="A67" s="12" t="s">
        <v>249</v>
      </c>
      <c r="B67" s="173" t="s">
        <v>237</v>
      </c>
      <c r="C67" s="437"/>
      <c r="D67" s="181"/>
    </row>
    <row r="68" spans="1:4" s="281" customFormat="1" ht="12" customHeight="1" thickBot="1" x14ac:dyDescent="0.25">
      <c r="A68" s="321" t="s">
        <v>238</v>
      </c>
      <c r="B68" s="171" t="s">
        <v>239</v>
      </c>
      <c r="C68" s="432">
        <f>SUM(C69:C71)</f>
        <v>0</v>
      </c>
      <c r="D68" s="176">
        <f>SUM(D69:D71)</f>
        <v>0</v>
      </c>
    </row>
    <row r="69" spans="1:4" s="281" customFormat="1" ht="12" customHeight="1" x14ac:dyDescent="0.2">
      <c r="A69" s="11" t="s">
        <v>250</v>
      </c>
      <c r="B69" s="282" t="s">
        <v>240</v>
      </c>
      <c r="C69" s="437"/>
      <c r="D69" s="181"/>
    </row>
    <row r="70" spans="1:4" s="281" customFormat="1" ht="12" customHeight="1" x14ac:dyDescent="0.2">
      <c r="A70" s="10" t="s">
        <v>251</v>
      </c>
      <c r="B70" s="283" t="s">
        <v>241</v>
      </c>
      <c r="C70" s="437"/>
      <c r="D70" s="181"/>
    </row>
    <row r="71" spans="1:4" s="281" customFormat="1" ht="12" customHeight="1" thickBot="1" x14ac:dyDescent="0.25">
      <c r="A71" s="12" t="s">
        <v>252</v>
      </c>
      <c r="B71" s="173" t="s">
        <v>242</v>
      </c>
      <c r="C71" s="437"/>
      <c r="D71" s="181"/>
    </row>
    <row r="72" spans="1:4" s="281" customFormat="1" ht="12" customHeight="1" thickBot="1" x14ac:dyDescent="0.25">
      <c r="A72" s="321" t="s">
        <v>243</v>
      </c>
      <c r="B72" s="171" t="s">
        <v>476</v>
      </c>
      <c r="C72" s="432"/>
      <c r="D72" s="176"/>
    </row>
    <row r="73" spans="1:4" s="281" customFormat="1" ht="12" customHeight="1" thickBot="1" x14ac:dyDescent="0.25">
      <c r="A73" s="321" t="s">
        <v>244</v>
      </c>
      <c r="B73" s="171" t="s">
        <v>380</v>
      </c>
      <c r="C73" s="440"/>
      <c r="D73" s="319"/>
    </row>
    <row r="74" spans="1:4" s="281" customFormat="1" ht="13.5" customHeight="1" thickBot="1" x14ac:dyDescent="0.25">
      <c r="A74" s="321" t="s">
        <v>246</v>
      </c>
      <c r="B74" s="171" t="s">
        <v>245</v>
      </c>
      <c r="C74" s="440"/>
      <c r="D74" s="319"/>
    </row>
    <row r="75" spans="1:4" s="281" customFormat="1" ht="15.75" customHeight="1" thickBot="1" x14ac:dyDescent="0.25">
      <c r="A75" s="321" t="s">
        <v>255</v>
      </c>
      <c r="B75" s="285" t="s">
        <v>383</v>
      </c>
      <c r="C75" s="436">
        <f>+C63+C64+C65+C68+C72+C74+C73</f>
        <v>12519591</v>
      </c>
      <c r="D75" s="182">
        <f>+D63+D64+D65+D68+D72+D74+D73</f>
        <v>12519591</v>
      </c>
    </row>
    <row r="76" spans="1:4" s="281" customFormat="1" ht="16.5" customHeight="1" thickBot="1" x14ac:dyDescent="0.25">
      <c r="A76" s="322" t="s">
        <v>382</v>
      </c>
      <c r="B76" s="286" t="s">
        <v>384</v>
      </c>
      <c r="C76" s="436">
        <f>+C62+C75</f>
        <v>244875552</v>
      </c>
      <c r="D76" s="182">
        <f>+D62+D75</f>
        <v>247609512</v>
      </c>
    </row>
    <row r="77" spans="1:4" ht="16.5" customHeight="1" x14ac:dyDescent="0.25">
      <c r="A77" s="474" t="s">
        <v>35</v>
      </c>
      <c r="B77" s="474"/>
      <c r="C77" s="474"/>
      <c r="D77" s="474"/>
    </row>
    <row r="78" spans="1:4" s="287" customFormat="1" ht="16.5" customHeight="1" thickBot="1" x14ac:dyDescent="0.3">
      <c r="A78" s="476" t="s">
        <v>103</v>
      </c>
      <c r="B78" s="476"/>
      <c r="C78" s="451"/>
      <c r="D78" s="79" t="str">
        <f>D2</f>
        <v>Forintban!</v>
      </c>
    </row>
    <row r="79" spans="1:4" ht="38.1" customHeight="1" thickBot="1" x14ac:dyDescent="0.3">
      <c r="A79" s="19" t="s">
        <v>53</v>
      </c>
      <c r="B79" s="20" t="s">
        <v>36</v>
      </c>
      <c r="C79" s="429" t="s">
        <v>477</v>
      </c>
      <c r="D79" s="28" t="str">
        <f>+D3</f>
        <v>2017.évi módosított előirányzat</v>
      </c>
    </row>
    <row r="80" spans="1:4" s="280" customFormat="1" ht="12" customHeight="1" thickBot="1" x14ac:dyDescent="0.25">
      <c r="A80" s="25"/>
      <c r="B80" s="26" t="s">
        <v>398</v>
      </c>
      <c r="C80" s="431" t="s">
        <v>399</v>
      </c>
      <c r="D80" s="27" t="s">
        <v>400</v>
      </c>
    </row>
    <row r="81" spans="1:4" ht="12" customHeight="1" thickBot="1" x14ac:dyDescent="0.3">
      <c r="A81" s="18" t="s">
        <v>7</v>
      </c>
      <c r="B81" s="24" t="s">
        <v>342</v>
      </c>
      <c r="C81" s="441">
        <f>C82+C83+C84+C85+C86+C99</f>
        <v>236321565</v>
      </c>
      <c r="D81" s="175">
        <f>D82+D83+D84+D85+D86+D99</f>
        <v>237551983</v>
      </c>
    </row>
    <row r="82" spans="1:4" ht="12" customHeight="1" x14ac:dyDescent="0.25">
      <c r="A82" s="13" t="s">
        <v>65</v>
      </c>
      <c r="B82" s="6" t="s">
        <v>37</v>
      </c>
      <c r="C82" s="442">
        <v>114446859</v>
      </c>
      <c r="D82" s="177">
        <v>114446859</v>
      </c>
    </row>
    <row r="83" spans="1:4" ht="12" customHeight="1" x14ac:dyDescent="0.25">
      <c r="A83" s="10" t="s">
        <v>66</v>
      </c>
      <c r="B83" s="4" t="s">
        <v>124</v>
      </c>
      <c r="C83" s="434">
        <v>23709752</v>
      </c>
      <c r="D83" s="178">
        <v>23709752</v>
      </c>
    </row>
    <row r="84" spans="1:4" ht="12" customHeight="1" x14ac:dyDescent="0.25">
      <c r="A84" s="10" t="s">
        <v>67</v>
      </c>
      <c r="B84" s="4" t="s">
        <v>93</v>
      </c>
      <c r="C84" s="435">
        <v>78720421</v>
      </c>
      <c r="D84" s="180">
        <v>81455729</v>
      </c>
    </row>
    <row r="85" spans="1:4" ht="12" customHeight="1" x14ac:dyDescent="0.25">
      <c r="A85" s="10" t="s">
        <v>68</v>
      </c>
      <c r="B85" s="7" t="s">
        <v>125</v>
      </c>
      <c r="C85" s="435">
        <v>3229000</v>
      </c>
      <c r="D85" s="180">
        <v>3229000</v>
      </c>
    </row>
    <row r="86" spans="1:4" ht="12" customHeight="1" x14ac:dyDescent="0.25">
      <c r="A86" s="10" t="s">
        <v>76</v>
      </c>
      <c r="B86" s="15" t="s">
        <v>126</v>
      </c>
      <c r="C86" s="435">
        <f>C93+C98</f>
        <v>7150663</v>
      </c>
      <c r="D86" s="180">
        <f>D93+D98+D89</f>
        <v>8415680</v>
      </c>
    </row>
    <row r="87" spans="1:4" ht="12" customHeight="1" x14ac:dyDescent="0.25">
      <c r="A87" s="10" t="s">
        <v>69</v>
      </c>
      <c r="B87" s="4" t="s">
        <v>347</v>
      </c>
      <c r="C87" s="435"/>
      <c r="D87" s="180"/>
    </row>
    <row r="88" spans="1:4" ht="12" customHeight="1" x14ac:dyDescent="0.25">
      <c r="A88" s="10" t="s">
        <v>70</v>
      </c>
      <c r="B88" s="83" t="s">
        <v>346</v>
      </c>
      <c r="C88" s="435"/>
      <c r="D88" s="180"/>
    </row>
    <row r="89" spans="1:4" ht="12" customHeight="1" x14ac:dyDescent="0.25">
      <c r="A89" s="10" t="s">
        <v>77</v>
      </c>
      <c r="B89" s="83" t="s">
        <v>345</v>
      </c>
      <c r="C89" s="435"/>
      <c r="D89" s="180">
        <v>1265017</v>
      </c>
    </row>
    <row r="90" spans="1:4" ht="12" customHeight="1" x14ac:dyDescent="0.25">
      <c r="A90" s="10" t="s">
        <v>78</v>
      </c>
      <c r="B90" s="81" t="s">
        <v>258</v>
      </c>
      <c r="C90" s="435"/>
      <c r="D90" s="180"/>
    </row>
    <row r="91" spans="1:4" ht="12" customHeight="1" x14ac:dyDescent="0.25">
      <c r="A91" s="10" t="s">
        <v>79</v>
      </c>
      <c r="B91" s="82" t="s">
        <v>259</v>
      </c>
      <c r="C91" s="435"/>
      <c r="D91" s="180"/>
    </row>
    <row r="92" spans="1:4" ht="12" customHeight="1" x14ac:dyDescent="0.25">
      <c r="A92" s="10" t="s">
        <v>80</v>
      </c>
      <c r="B92" s="82" t="s">
        <v>260</v>
      </c>
      <c r="C92" s="435"/>
      <c r="D92" s="180"/>
    </row>
    <row r="93" spans="1:4" ht="12" customHeight="1" x14ac:dyDescent="0.25">
      <c r="A93" s="10" t="s">
        <v>82</v>
      </c>
      <c r="B93" s="81" t="s">
        <v>261</v>
      </c>
      <c r="C93" s="435">
        <v>1868503</v>
      </c>
      <c r="D93" s="180">
        <v>1868503</v>
      </c>
    </row>
    <row r="94" spans="1:4" ht="12" customHeight="1" x14ac:dyDescent="0.25">
      <c r="A94" s="10" t="s">
        <v>127</v>
      </c>
      <c r="B94" s="81" t="s">
        <v>262</v>
      </c>
      <c r="C94" s="435"/>
      <c r="D94" s="180"/>
    </row>
    <row r="95" spans="1:4" ht="12" customHeight="1" x14ac:dyDescent="0.25">
      <c r="A95" s="10" t="s">
        <v>256</v>
      </c>
      <c r="B95" s="82" t="s">
        <v>263</v>
      </c>
      <c r="C95" s="435"/>
      <c r="D95" s="180"/>
    </row>
    <row r="96" spans="1:4" ht="12" customHeight="1" x14ac:dyDescent="0.25">
      <c r="A96" s="9" t="s">
        <v>257</v>
      </c>
      <c r="B96" s="83" t="s">
        <v>264</v>
      </c>
      <c r="C96" s="435"/>
      <c r="D96" s="180"/>
    </row>
    <row r="97" spans="1:4" ht="12" customHeight="1" x14ac:dyDescent="0.25">
      <c r="A97" s="10" t="s">
        <v>343</v>
      </c>
      <c r="B97" s="83" t="s">
        <v>265</v>
      </c>
      <c r="C97" s="435"/>
      <c r="D97" s="180"/>
    </row>
    <row r="98" spans="1:4" ht="12" customHeight="1" x14ac:dyDescent="0.25">
      <c r="A98" s="12" t="s">
        <v>344</v>
      </c>
      <c r="B98" s="83" t="s">
        <v>266</v>
      </c>
      <c r="C98" s="435">
        <v>5282160</v>
      </c>
      <c r="D98" s="180">
        <v>5282160</v>
      </c>
    </row>
    <row r="99" spans="1:4" ht="12" customHeight="1" x14ac:dyDescent="0.25">
      <c r="A99" s="10" t="s">
        <v>348</v>
      </c>
      <c r="B99" s="7" t="s">
        <v>38</v>
      </c>
      <c r="C99" s="434">
        <f>C100+C101</f>
        <v>9064870</v>
      </c>
      <c r="D99" s="178">
        <f>D100+D101</f>
        <v>6294963</v>
      </c>
    </row>
    <row r="100" spans="1:4" ht="12" customHeight="1" x14ac:dyDescent="0.25">
      <c r="A100" s="10" t="s">
        <v>349</v>
      </c>
      <c r="B100" s="4" t="s">
        <v>351</v>
      </c>
      <c r="C100" s="434">
        <v>4664332</v>
      </c>
      <c r="D100" s="178">
        <v>825751</v>
      </c>
    </row>
    <row r="101" spans="1:4" ht="12" customHeight="1" thickBot="1" x14ac:dyDescent="0.3">
      <c r="A101" s="14" t="s">
        <v>350</v>
      </c>
      <c r="B101" s="337" t="s">
        <v>352</v>
      </c>
      <c r="C101" s="443">
        <v>4400538</v>
      </c>
      <c r="D101" s="183">
        <v>5469212</v>
      </c>
    </row>
    <row r="102" spans="1:4" ht="12" customHeight="1" thickBot="1" x14ac:dyDescent="0.3">
      <c r="A102" s="334" t="s">
        <v>8</v>
      </c>
      <c r="B102" s="335" t="s">
        <v>267</v>
      </c>
      <c r="C102" s="444">
        <f>+C103+C105+C107</f>
        <v>3965597</v>
      </c>
      <c r="D102" s="336">
        <f>+D103+D105+D107</f>
        <v>5469139</v>
      </c>
    </row>
    <row r="103" spans="1:4" ht="12" customHeight="1" x14ac:dyDescent="0.25">
      <c r="A103" s="11" t="s">
        <v>71</v>
      </c>
      <c r="B103" s="4" t="s">
        <v>151</v>
      </c>
      <c r="C103" s="433">
        <v>3559997</v>
      </c>
      <c r="D103" s="179">
        <v>4995497</v>
      </c>
    </row>
    <row r="104" spans="1:4" ht="12" customHeight="1" x14ac:dyDescent="0.25">
      <c r="A104" s="11" t="s">
        <v>72</v>
      </c>
      <c r="B104" s="8" t="s">
        <v>271</v>
      </c>
      <c r="C104" s="433">
        <v>3299977</v>
      </c>
      <c r="D104" s="179">
        <v>3299977</v>
      </c>
    </row>
    <row r="105" spans="1:4" ht="12" customHeight="1" x14ac:dyDescent="0.25">
      <c r="A105" s="11" t="s">
        <v>73</v>
      </c>
      <c r="B105" s="8" t="s">
        <v>128</v>
      </c>
      <c r="C105" s="434"/>
      <c r="D105" s="178">
        <v>68042</v>
      </c>
    </row>
    <row r="106" spans="1:4" ht="12" customHeight="1" x14ac:dyDescent="0.25">
      <c r="A106" s="11" t="s">
        <v>74</v>
      </c>
      <c r="B106" s="8" t="s">
        <v>272</v>
      </c>
      <c r="C106" s="445"/>
      <c r="D106" s="178"/>
    </row>
    <row r="107" spans="1:4" ht="12" customHeight="1" x14ac:dyDescent="0.25">
      <c r="A107" s="11" t="s">
        <v>75</v>
      </c>
      <c r="B107" s="173" t="s">
        <v>153</v>
      </c>
      <c r="C107" s="445">
        <v>405600</v>
      </c>
      <c r="D107" s="178">
        <v>405600</v>
      </c>
    </row>
    <row r="108" spans="1:4" ht="12" customHeight="1" x14ac:dyDescent="0.25">
      <c r="A108" s="11" t="s">
        <v>81</v>
      </c>
      <c r="B108" s="172" t="s">
        <v>334</v>
      </c>
      <c r="C108" s="445"/>
      <c r="D108" s="178"/>
    </row>
    <row r="109" spans="1:4" ht="12" customHeight="1" x14ac:dyDescent="0.25">
      <c r="A109" s="11" t="s">
        <v>83</v>
      </c>
      <c r="B109" s="278" t="s">
        <v>277</v>
      </c>
      <c r="C109" s="445"/>
      <c r="D109" s="178"/>
    </row>
    <row r="110" spans="1:4" x14ac:dyDescent="0.25">
      <c r="A110" s="11" t="s">
        <v>129</v>
      </c>
      <c r="B110" s="82" t="s">
        <v>260</v>
      </c>
      <c r="C110" s="445">
        <v>355600</v>
      </c>
      <c r="D110" s="178">
        <v>355600</v>
      </c>
    </row>
    <row r="111" spans="1:4" ht="12" customHeight="1" x14ac:dyDescent="0.25">
      <c r="A111" s="11" t="s">
        <v>130</v>
      </c>
      <c r="B111" s="82" t="s">
        <v>276</v>
      </c>
      <c r="C111" s="445">
        <v>50000</v>
      </c>
      <c r="D111" s="178">
        <v>50000</v>
      </c>
    </row>
    <row r="112" spans="1:4" ht="12" customHeight="1" x14ac:dyDescent="0.25">
      <c r="A112" s="11" t="s">
        <v>131</v>
      </c>
      <c r="B112" s="82" t="s">
        <v>275</v>
      </c>
      <c r="C112" s="445"/>
      <c r="D112" s="178"/>
    </row>
    <row r="113" spans="1:4" ht="12" customHeight="1" x14ac:dyDescent="0.25">
      <c r="A113" s="11" t="s">
        <v>268</v>
      </c>
      <c r="B113" s="82" t="s">
        <v>263</v>
      </c>
      <c r="C113" s="445"/>
      <c r="D113" s="178"/>
    </row>
    <row r="114" spans="1:4" ht="12" customHeight="1" x14ac:dyDescent="0.25">
      <c r="A114" s="11" t="s">
        <v>269</v>
      </c>
      <c r="B114" s="82" t="s">
        <v>274</v>
      </c>
      <c r="C114" s="445"/>
      <c r="D114" s="178"/>
    </row>
    <row r="115" spans="1:4" ht="16.5" thickBot="1" x14ac:dyDescent="0.3">
      <c r="A115" s="9" t="s">
        <v>270</v>
      </c>
      <c r="B115" s="82" t="s">
        <v>273</v>
      </c>
      <c r="C115" s="446"/>
      <c r="D115" s="180"/>
    </row>
    <row r="116" spans="1:4" ht="12" customHeight="1" thickBot="1" x14ac:dyDescent="0.3">
      <c r="A116" s="16" t="s">
        <v>9</v>
      </c>
      <c r="B116" s="68" t="s">
        <v>353</v>
      </c>
      <c r="C116" s="432">
        <f>+C81+C102</f>
        <v>240287162</v>
      </c>
      <c r="D116" s="176">
        <f>+D81+D102</f>
        <v>243021122</v>
      </c>
    </row>
    <row r="117" spans="1:4" ht="12" customHeight="1" thickBot="1" x14ac:dyDescent="0.3">
      <c r="A117" s="16" t="s">
        <v>10</v>
      </c>
      <c r="B117" s="68" t="s">
        <v>354</v>
      </c>
      <c r="C117" s="432">
        <f>+C118+C119+C120</f>
        <v>0</v>
      </c>
      <c r="D117" s="176">
        <f>+D118+D119+D120</f>
        <v>0</v>
      </c>
    </row>
    <row r="118" spans="1:4" ht="12" customHeight="1" x14ac:dyDescent="0.25">
      <c r="A118" s="11" t="s">
        <v>189</v>
      </c>
      <c r="B118" s="8" t="s">
        <v>361</v>
      </c>
      <c r="C118" s="445"/>
      <c r="D118" s="178"/>
    </row>
    <row r="119" spans="1:4" ht="12" customHeight="1" x14ac:dyDescent="0.25">
      <c r="A119" s="11" t="s">
        <v>190</v>
      </c>
      <c r="B119" s="8" t="s">
        <v>362</v>
      </c>
      <c r="C119" s="445"/>
      <c r="D119" s="178"/>
    </row>
    <row r="120" spans="1:4" ht="12" customHeight="1" thickBot="1" x14ac:dyDescent="0.3">
      <c r="A120" s="9" t="s">
        <v>191</v>
      </c>
      <c r="B120" s="8" t="s">
        <v>363</v>
      </c>
      <c r="C120" s="445"/>
      <c r="D120" s="178"/>
    </row>
    <row r="121" spans="1:4" ht="12" customHeight="1" thickBot="1" x14ac:dyDescent="0.3">
      <c r="A121" s="16" t="s">
        <v>11</v>
      </c>
      <c r="B121" s="68" t="s">
        <v>355</v>
      </c>
      <c r="C121" s="432">
        <f>SUM(C122:C127)</f>
        <v>0</v>
      </c>
      <c r="D121" s="176">
        <f>SUM(D122:D127)</f>
        <v>0</v>
      </c>
    </row>
    <row r="122" spans="1:4" ht="12" customHeight="1" x14ac:dyDescent="0.25">
      <c r="A122" s="11" t="s">
        <v>58</v>
      </c>
      <c r="B122" s="5" t="s">
        <v>364</v>
      </c>
      <c r="C122" s="445"/>
      <c r="D122" s="178"/>
    </row>
    <row r="123" spans="1:4" ht="12" customHeight="1" x14ac:dyDescent="0.25">
      <c r="A123" s="11" t="s">
        <v>59</v>
      </c>
      <c r="B123" s="5" t="s">
        <v>356</v>
      </c>
      <c r="C123" s="445"/>
      <c r="D123" s="178"/>
    </row>
    <row r="124" spans="1:4" ht="12" customHeight="1" x14ac:dyDescent="0.25">
      <c r="A124" s="11" t="s">
        <v>60</v>
      </c>
      <c r="B124" s="5" t="s">
        <v>357</v>
      </c>
      <c r="C124" s="445"/>
      <c r="D124" s="178"/>
    </row>
    <row r="125" spans="1:4" ht="12" customHeight="1" x14ac:dyDescent="0.25">
      <c r="A125" s="11" t="s">
        <v>116</v>
      </c>
      <c r="B125" s="5" t="s">
        <v>358</v>
      </c>
      <c r="C125" s="445"/>
      <c r="D125" s="178"/>
    </row>
    <row r="126" spans="1:4" ht="12" customHeight="1" x14ac:dyDescent="0.25">
      <c r="A126" s="11" t="s">
        <v>117</v>
      </c>
      <c r="B126" s="5" t="s">
        <v>359</v>
      </c>
      <c r="C126" s="445"/>
      <c r="D126" s="178"/>
    </row>
    <row r="127" spans="1:4" ht="12" customHeight="1" thickBot="1" x14ac:dyDescent="0.3">
      <c r="A127" s="9" t="s">
        <v>118</v>
      </c>
      <c r="B127" s="5" t="s">
        <v>360</v>
      </c>
      <c r="C127" s="445"/>
      <c r="D127" s="178"/>
    </row>
    <row r="128" spans="1:4" ht="12" customHeight="1" thickBot="1" x14ac:dyDescent="0.3">
      <c r="A128" s="16" t="s">
        <v>12</v>
      </c>
      <c r="B128" s="68" t="s">
        <v>368</v>
      </c>
      <c r="C128" s="436">
        <f>+C129+C130+C131+C132</f>
        <v>4588390</v>
      </c>
      <c r="D128" s="182">
        <f>+D129+D130+D131+D132</f>
        <v>4588390</v>
      </c>
    </row>
    <row r="129" spans="1:10" ht="12" customHeight="1" x14ac:dyDescent="0.25">
      <c r="A129" s="11" t="s">
        <v>61</v>
      </c>
      <c r="B129" s="5" t="s">
        <v>278</v>
      </c>
      <c r="C129" s="445"/>
      <c r="D129" s="178"/>
    </row>
    <row r="130" spans="1:10" ht="12" customHeight="1" x14ac:dyDescent="0.25">
      <c r="A130" s="11" t="s">
        <v>62</v>
      </c>
      <c r="B130" s="5" t="s">
        <v>279</v>
      </c>
      <c r="C130" s="445">
        <v>4588390</v>
      </c>
      <c r="D130" s="178">
        <v>4588390</v>
      </c>
    </row>
    <row r="131" spans="1:10" ht="12" customHeight="1" x14ac:dyDescent="0.25">
      <c r="A131" s="11" t="s">
        <v>209</v>
      </c>
      <c r="B131" s="5" t="s">
        <v>369</v>
      </c>
      <c r="C131" s="445"/>
      <c r="D131" s="178"/>
    </row>
    <row r="132" spans="1:10" ht="12" customHeight="1" thickBot="1" x14ac:dyDescent="0.3">
      <c r="A132" s="9" t="s">
        <v>210</v>
      </c>
      <c r="B132" s="3" t="s">
        <v>298</v>
      </c>
      <c r="C132" s="445"/>
      <c r="D132" s="178"/>
    </row>
    <row r="133" spans="1:10" ht="12" customHeight="1" thickBot="1" x14ac:dyDescent="0.3">
      <c r="A133" s="16" t="s">
        <v>13</v>
      </c>
      <c r="B133" s="68" t="s">
        <v>370</v>
      </c>
      <c r="C133" s="447">
        <f>SUM(C134:C138)</f>
        <v>0</v>
      </c>
      <c r="D133" s="184">
        <f>SUM(D134:D138)</f>
        <v>0</v>
      </c>
    </row>
    <row r="134" spans="1:10" ht="12" customHeight="1" x14ac:dyDescent="0.25">
      <c r="A134" s="11" t="s">
        <v>63</v>
      </c>
      <c r="B134" s="5" t="s">
        <v>365</v>
      </c>
      <c r="C134" s="445"/>
      <c r="D134" s="178"/>
    </row>
    <row r="135" spans="1:10" ht="12" customHeight="1" x14ac:dyDescent="0.25">
      <c r="A135" s="11" t="s">
        <v>64</v>
      </c>
      <c r="B135" s="5" t="s">
        <v>372</v>
      </c>
      <c r="C135" s="445"/>
      <c r="D135" s="178"/>
    </row>
    <row r="136" spans="1:10" ht="12" customHeight="1" x14ac:dyDescent="0.25">
      <c r="A136" s="11" t="s">
        <v>221</v>
      </c>
      <c r="B136" s="5" t="s">
        <v>367</v>
      </c>
      <c r="C136" s="445"/>
      <c r="D136" s="178"/>
    </row>
    <row r="137" spans="1:10" ht="12" customHeight="1" x14ac:dyDescent="0.25">
      <c r="A137" s="11" t="s">
        <v>222</v>
      </c>
      <c r="B137" s="5" t="s">
        <v>373</v>
      </c>
      <c r="C137" s="445"/>
      <c r="D137" s="178"/>
    </row>
    <row r="138" spans="1:10" ht="12" customHeight="1" thickBot="1" x14ac:dyDescent="0.3">
      <c r="A138" s="11" t="s">
        <v>371</v>
      </c>
      <c r="B138" s="5" t="s">
        <v>374</v>
      </c>
      <c r="C138" s="445"/>
      <c r="D138" s="178"/>
    </row>
    <row r="139" spans="1:10" ht="12" customHeight="1" thickBot="1" x14ac:dyDescent="0.3">
      <c r="A139" s="16" t="s">
        <v>14</v>
      </c>
      <c r="B139" s="68" t="s">
        <v>375</v>
      </c>
      <c r="C139" s="448"/>
      <c r="D139" s="338"/>
    </row>
    <row r="140" spans="1:10" ht="12" customHeight="1" thickBot="1" x14ac:dyDescent="0.3">
      <c r="A140" s="16" t="s">
        <v>15</v>
      </c>
      <c r="B140" s="68" t="s">
        <v>376</v>
      </c>
      <c r="C140" s="448"/>
      <c r="D140" s="338"/>
    </row>
    <row r="141" spans="1:10" ht="15" customHeight="1" thickBot="1" x14ac:dyDescent="0.3">
      <c r="A141" s="16" t="s">
        <v>16</v>
      </c>
      <c r="B141" s="68" t="s">
        <v>378</v>
      </c>
      <c r="C141" s="449">
        <f>+C117+C121+C128+C133+C139+C140</f>
        <v>4588390</v>
      </c>
      <c r="D141" s="288">
        <f>+D117+D121+D128+D133+D139+D140</f>
        <v>4588390</v>
      </c>
      <c r="G141" s="289"/>
      <c r="H141" s="290"/>
      <c r="I141" s="290"/>
      <c r="J141" s="290"/>
    </row>
    <row r="142" spans="1:10" s="281" customFormat="1" ht="12.95" customHeight="1" thickBot="1" x14ac:dyDescent="0.25">
      <c r="A142" s="174" t="s">
        <v>17</v>
      </c>
      <c r="B142" s="249" t="s">
        <v>377</v>
      </c>
      <c r="C142" s="449">
        <f>+C116+C141</f>
        <v>244875552</v>
      </c>
      <c r="D142" s="288">
        <f>+D116+D141</f>
        <v>247609512</v>
      </c>
    </row>
    <row r="143" spans="1:10" ht="7.5" customHeight="1" x14ac:dyDescent="0.25"/>
    <row r="144" spans="1:10" x14ac:dyDescent="0.25">
      <c r="A144" s="477" t="s">
        <v>280</v>
      </c>
      <c r="B144" s="477"/>
      <c r="C144" s="477"/>
      <c r="D144" s="477"/>
    </row>
    <row r="145" spans="1:5" ht="15" customHeight="1" thickBot="1" x14ac:dyDescent="0.3">
      <c r="A145" s="475" t="s">
        <v>104</v>
      </c>
      <c r="B145" s="475"/>
      <c r="C145" s="450"/>
      <c r="D145" s="185" t="str">
        <f>D78</f>
        <v>Forintban!</v>
      </c>
    </row>
    <row r="146" spans="1:5" ht="13.5" customHeight="1" thickBot="1" x14ac:dyDescent="0.3">
      <c r="A146" s="16">
        <v>1</v>
      </c>
      <c r="B146" s="23" t="s">
        <v>379</v>
      </c>
      <c r="C146" s="265">
        <f>+C62-C116</f>
        <v>-7931201</v>
      </c>
      <c r="D146" s="164">
        <f>+D62-D116</f>
        <v>-7931201</v>
      </c>
      <c r="E146" s="291"/>
    </row>
    <row r="147" spans="1:5" ht="27.75" customHeight="1" thickBot="1" x14ac:dyDescent="0.3">
      <c r="A147" s="16" t="s">
        <v>8</v>
      </c>
      <c r="B147" s="23" t="s">
        <v>385</v>
      </c>
      <c r="C147" s="265">
        <f>+C75-C141</f>
        <v>7931201</v>
      </c>
      <c r="D147" s="164">
        <f>+D75-D141</f>
        <v>7931201</v>
      </c>
    </row>
  </sheetData>
  <mergeCells count="6">
    <mergeCell ref="A145:B145"/>
    <mergeCell ref="A1:D1"/>
    <mergeCell ref="A2:B2"/>
    <mergeCell ref="A77:D77"/>
    <mergeCell ref="A78:B78"/>
    <mergeCell ref="A144:D14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Murakeresztúr Község Önkormányzat
2017. ÉVI KÖLTSÉGVETÉS
KÖTELEZŐ FELADATAINAK MÉRLEGE &amp;R&amp;"Times New Roman CE,Félkövér dőlt"&amp;11 1.2. melléklet a 7/2017. (VI.29.) önkormányzati rendelethez</oddHeader>
  </headerFooter>
  <rowBreaks count="1" manualBreakCount="1">
    <brk id="76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7"/>
  <sheetViews>
    <sheetView view="pageLayout" zoomScaleNormal="130" zoomScaleSheetLayoutView="100" workbookViewId="0">
      <selection activeCell="C5" sqref="C5"/>
    </sheetView>
  </sheetViews>
  <sheetFormatPr defaultRowHeight="15.75" x14ac:dyDescent="0.25"/>
  <cols>
    <col min="1" max="1" width="9.5" style="250" customWidth="1"/>
    <col min="2" max="2" width="79.83203125" style="250" customWidth="1"/>
    <col min="3" max="3" width="22.83203125" style="250" customWidth="1"/>
    <col min="4" max="4" width="21.6640625" style="251" customWidth="1"/>
    <col min="5" max="5" width="9" style="279" customWidth="1"/>
    <col min="6" max="16384" width="9.33203125" style="279"/>
  </cols>
  <sheetData>
    <row r="1" spans="1:4" ht="15.95" customHeight="1" x14ac:dyDescent="0.25">
      <c r="A1" s="474" t="s">
        <v>4</v>
      </c>
      <c r="B1" s="474"/>
      <c r="C1" s="474"/>
      <c r="D1" s="474"/>
    </row>
    <row r="2" spans="1:4" ht="15.95" customHeight="1" thickBot="1" x14ac:dyDescent="0.3">
      <c r="A2" s="475" t="s">
        <v>102</v>
      </c>
      <c r="B2" s="475"/>
      <c r="C2" s="450"/>
      <c r="D2" s="185" t="str">
        <f>'1.2.sz.mell.'!D2</f>
        <v>Forintban!</v>
      </c>
    </row>
    <row r="3" spans="1:4" ht="38.1" customHeight="1" thickBot="1" x14ac:dyDescent="0.3">
      <c r="A3" s="19" t="s">
        <v>53</v>
      </c>
      <c r="B3" s="20" t="s">
        <v>6</v>
      </c>
      <c r="C3" s="429" t="s">
        <v>477</v>
      </c>
      <c r="D3" s="28" t="s">
        <v>481</v>
      </c>
    </row>
    <row r="4" spans="1:4" s="280" customFormat="1" ht="12" customHeight="1" thickBot="1" x14ac:dyDescent="0.25">
      <c r="A4" s="275"/>
      <c r="B4" s="276" t="s">
        <v>398</v>
      </c>
      <c r="C4" s="430" t="s">
        <v>399</v>
      </c>
      <c r="D4" s="277" t="s">
        <v>400</v>
      </c>
    </row>
    <row r="5" spans="1:4" s="281" customFormat="1" ht="12" customHeight="1" thickBot="1" x14ac:dyDescent="0.25">
      <c r="A5" s="16" t="s">
        <v>7</v>
      </c>
      <c r="B5" s="17" t="s">
        <v>174</v>
      </c>
      <c r="C5" s="432">
        <f>+C6+C7+C8+C9+C10+C11</f>
        <v>0</v>
      </c>
      <c r="D5" s="176">
        <f>+D6+D7+D8+D9+D10+D11</f>
        <v>0</v>
      </c>
    </row>
    <row r="6" spans="1:4" s="281" customFormat="1" ht="12" customHeight="1" x14ac:dyDescent="0.2">
      <c r="A6" s="11" t="s">
        <v>65</v>
      </c>
      <c r="B6" s="282" t="s">
        <v>175</v>
      </c>
      <c r="C6" s="433"/>
      <c r="D6" s="179"/>
    </row>
    <row r="7" spans="1:4" s="281" customFormat="1" ht="12" customHeight="1" x14ac:dyDescent="0.2">
      <c r="A7" s="10" t="s">
        <v>66</v>
      </c>
      <c r="B7" s="283" t="s">
        <v>176</v>
      </c>
      <c r="C7" s="434"/>
      <c r="D7" s="178"/>
    </row>
    <row r="8" spans="1:4" s="281" customFormat="1" ht="12" customHeight="1" x14ac:dyDescent="0.2">
      <c r="A8" s="10" t="s">
        <v>67</v>
      </c>
      <c r="B8" s="283" t="s">
        <v>434</v>
      </c>
      <c r="C8" s="434"/>
      <c r="D8" s="178"/>
    </row>
    <row r="9" spans="1:4" s="281" customFormat="1" ht="12" customHeight="1" x14ac:dyDescent="0.2">
      <c r="A9" s="10" t="s">
        <v>68</v>
      </c>
      <c r="B9" s="283" t="s">
        <v>177</v>
      </c>
      <c r="C9" s="434"/>
      <c r="D9" s="178"/>
    </row>
    <row r="10" spans="1:4" s="281" customFormat="1" ht="12" customHeight="1" x14ac:dyDescent="0.2">
      <c r="A10" s="10" t="s">
        <v>100</v>
      </c>
      <c r="B10" s="172" t="s">
        <v>337</v>
      </c>
      <c r="C10" s="434"/>
      <c r="D10" s="178"/>
    </row>
    <row r="11" spans="1:4" s="281" customFormat="1" ht="12" customHeight="1" thickBot="1" x14ac:dyDescent="0.25">
      <c r="A11" s="12" t="s">
        <v>69</v>
      </c>
      <c r="B11" s="173" t="s">
        <v>338</v>
      </c>
      <c r="C11" s="434"/>
      <c r="D11" s="178"/>
    </row>
    <row r="12" spans="1:4" s="281" customFormat="1" ht="12" customHeight="1" thickBot="1" x14ac:dyDescent="0.25">
      <c r="A12" s="16" t="s">
        <v>8</v>
      </c>
      <c r="B12" s="171" t="s">
        <v>178</v>
      </c>
      <c r="C12" s="432">
        <f>+C13+C14+C15+C16+C17</f>
        <v>0</v>
      </c>
      <c r="D12" s="176">
        <f>+D13+D14+D15+D16+D17</f>
        <v>0</v>
      </c>
    </row>
    <row r="13" spans="1:4" s="281" customFormat="1" ht="12" customHeight="1" x14ac:dyDescent="0.2">
      <c r="A13" s="11" t="s">
        <v>71</v>
      </c>
      <c r="B13" s="282" t="s">
        <v>179</v>
      </c>
      <c r="C13" s="433"/>
      <c r="D13" s="179"/>
    </row>
    <row r="14" spans="1:4" s="281" customFormat="1" ht="12" customHeight="1" x14ac:dyDescent="0.2">
      <c r="A14" s="10" t="s">
        <v>72</v>
      </c>
      <c r="B14" s="283" t="s">
        <v>180</v>
      </c>
      <c r="C14" s="434"/>
      <c r="D14" s="178"/>
    </row>
    <row r="15" spans="1:4" s="281" customFormat="1" ht="12" customHeight="1" x14ac:dyDescent="0.2">
      <c r="A15" s="10" t="s">
        <v>73</v>
      </c>
      <c r="B15" s="283" t="s">
        <v>328</v>
      </c>
      <c r="C15" s="434"/>
      <c r="D15" s="178"/>
    </row>
    <row r="16" spans="1:4" s="281" customFormat="1" ht="12" customHeight="1" x14ac:dyDescent="0.2">
      <c r="A16" s="10" t="s">
        <v>74</v>
      </c>
      <c r="B16" s="283" t="s">
        <v>329</v>
      </c>
      <c r="C16" s="434"/>
      <c r="D16" s="178"/>
    </row>
    <row r="17" spans="1:4" s="281" customFormat="1" ht="12" customHeight="1" x14ac:dyDescent="0.2">
      <c r="A17" s="10" t="s">
        <v>75</v>
      </c>
      <c r="B17" s="283" t="s">
        <v>181</v>
      </c>
      <c r="C17" s="434"/>
      <c r="D17" s="178"/>
    </row>
    <row r="18" spans="1:4" s="281" customFormat="1" ht="12" customHeight="1" thickBot="1" x14ac:dyDescent="0.25">
      <c r="A18" s="12" t="s">
        <v>81</v>
      </c>
      <c r="B18" s="173" t="s">
        <v>182</v>
      </c>
      <c r="C18" s="435"/>
      <c r="D18" s="180"/>
    </row>
    <row r="19" spans="1:4" s="281" customFormat="1" ht="12" customHeight="1" thickBot="1" x14ac:dyDescent="0.25">
      <c r="A19" s="16" t="s">
        <v>9</v>
      </c>
      <c r="B19" s="17" t="s">
        <v>183</v>
      </c>
      <c r="C19" s="432">
        <f>+C20+C21+C22+C23+C24</f>
        <v>0</v>
      </c>
      <c r="D19" s="176">
        <f>+D20+D21+D22+D23+D24</f>
        <v>0</v>
      </c>
    </row>
    <row r="20" spans="1:4" s="281" customFormat="1" ht="12" customHeight="1" x14ac:dyDescent="0.2">
      <c r="A20" s="11" t="s">
        <v>54</v>
      </c>
      <c r="B20" s="282" t="s">
        <v>184</v>
      </c>
      <c r="C20" s="433"/>
      <c r="D20" s="179"/>
    </row>
    <row r="21" spans="1:4" s="281" customFormat="1" ht="12" customHeight="1" x14ac:dyDescent="0.2">
      <c r="A21" s="10" t="s">
        <v>55</v>
      </c>
      <c r="B21" s="283" t="s">
        <v>185</v>
      </c>
      <c r="C21" s="434"/>
      <c r="D21" s="178"/>
    </row>
    <row r="22" spans="1:4" s="281" customFormat="1" ht="12" customHeight="1" x14ac:dyDescent="0.2">
      <c r="A22" s="10" t="s">
        <v>56</v>
      </c>
      <c r="B22" s="283" t="s">
        <v>330</v>
      </c>
      <c r="C22" s="434"/>
      <c r="D22" s="178"/>
    </row>
    <row r="23" spans="1:4" s="281" customFormat="1" ht="12" customHeight="1" x14ac:dyDescent="0.2">
      <c r="A23" s="10" t="s">
        <v>57</v>
      </c>
      <c r="B23" s="283" t="s">
        <v>331</v>
      </c>
      <c r="C23" s="434"/>
      <c r="D23" s="178"/>
    </row>
    <row r="24" spans="1:4" s="281" customFormat="1" ht="12" customHeight="1" x14ac:dyDescent="0.2">
      <c r="A24" s="10" t="s">
        <v>112</v>
      </c>
      <c r="B24" s="283" t="s">
        <v>186</v>
      </c>
      <c r="C24" s="434"/>
      <c r="D24" s="178"/>
    </row>
    <row r="25" spans="1:4" s="281" customFormat="1" ht="12" customHeight="1" thickBot="1" x14ac:dyDescent="0.25">
      <c r="A25" s="12" t="s">
        <v>113</v>
      </c>
      <c r="B25" s="284" t="s">
        <v>187</v>
      </c>
      <c r="C25" s="435"/>
      <c r="D25" s="180"/>
    </row>
    <row r="26" spans="1:4" s="281" customFormat="1" ht="12" customHeight="1" thickBot="1" x14ac:dyDescent="0.25">
      <c r="A26" s="16" t="s">
        <v>114</v>
      </c>
      <c r="B26" s="17" t="s">
        <v>435</v>
      </c>
      <c r="C26" s="436">
        <f>SUM(C27:C33)</f>
        <v>2960000</v>
      </c>
      <c r="D26" s="182">
        <f>SUM(D27:D33)</f>
        <v>3140000</v>
      </c>
    </row>
    <row r="27" spans="1:4" s="281" customFormat="1" ht="12" customHeight="1" x14ac:dyDescent="0.2">
      <c r="A27" s="11" t="s">
        <v>189</v>
      </c>
      <c r="B27" s="282" t="s">
        <v>439</v>
      </c>
      <c r="C27" s="433"/>
      <c r="D27" s="179"/>
    </row>
    <row r="28" spans="1:4" s="281" customFormat="1" ht="12" customHeight="1" x14ac:dyDescent="0.2">
      <c r="A28" s="10" t="s">
        <v>190</v>
      </c>
      <c r="B28" s="283" t="s">
        <v>440</v>
      </c>
      <c r="C28" s="434"/>
      <c r="D28" s="178"/>
    </row>
    <row r="29" spans="1:4" s="281" customFormat="1" ht="12" customHeight="1" x14ac:dyDescent="0.2">
      <c r="A29" s="10" t="s">
        <v>191</v>
      </c>
      <c r="B29" s="283" t="s">
        <v>441</v>
      </c>
      <c r="C29" s="434">
        <v>2960000</v>
      </c>
      <c r="D29" s="178">
        <v>3140000</v>
      </c>
    </row>
    <row r="30" spans="1:4" s="281" customFormat="1" ht="12" customHeight="1" x14ac:dyDescent="0.2">
      <c r="A30" s="10" t="s">
        <v>192</v>
      </c>
      <c r="B30" s="283" t="s">
        <v>455</v>
      </c>
      <c r="C30" s="434"/>
      <c r="D30" s="178"/>
    </row>
    <row r="31" spans="1:4" s="281" customFormat="1" ht="12" customHeight="1" x14ac:dyDescent="0.2">
      <c r="A31" s="10" t="s">
        <v>436</v>
      </c>
      <c r="B31" s="283" t="s">
        <v>193</v>
      </c>
      <c r="C31" s="434"/>
      <c r="D31" s="178"/>
    </row>
    <row r="32" spans="1:4" s="281" customFormat="1" ht="12" customHeight="1" x14ac:dyDescent="0.2">
      <c r="A32" s="10" t="s">
        <v>437</v>
      </c>
      <c r="B32" s="283" t="s">
        <v>194</v>
      </c>
      <c r="C32" s="434"/>
      <c r="D32" s="178"/>
    </row>
    <row r="33" spans="1:4" s="281" customFormat="1" ht="12" customHeight="1" thickBot="1" x14ac:dyDescent="0.25">
      <c r="A33" s="12" t="s">
        <v>438</v>
      </c>
      <c r="B33" s="356" t="s">
        <v>195</v>
      </c>
      <c r="C33" s="435"/>
      <c r="D33" s="180"/>
    </row>
    <row r="34" spans="1:4" s="281" customFormat="1" ht="12" customHeight="1" thickBot="1" x14ac:dyDescent="0.25">
      <c r="A34" s="16" t="s">
        <v>11</v>
      </c>
      <c r="B34" s="17" t="s">
        <v>339</v>
      </c>
      <c r="C34" s="432">
        <f>SUM(C35:C45)</f>
        <v>2894294</v>
      </c>
      <c r="D34" s="176">
        <f>SUM(D35:D45)</f>
        <v>2894294</v>
      </c>
    </row>
    <row r="35" spans="1:4" s="281" customFormat="1" ht="12" customHeight="1" x14ac:dyDescent="0.2">
      <c r="A35" s="11" t="s">
        <v>58</v>
      </c>
      <c r="B35" s="282" t="s">
        <v>198</v>
      </c>
      <c r="C35" s="433"/>
      <c r="D35" s="179"/>
    </row>
    <row r="36" spans="1:4" s="281" customFormat="1" ht="12" customHeight="1" x14ac:dyDescent="0.2">
      <c r="A36" s="10" t="s">
        <v>59</v>
      </c>
      <c r="B36" s="283" t="s">
        <v>199</v>
      </c>
      <c r="C36" s="434">
        <v>2278970</v>
      </c>
      <c r="D36" s="178">
        <v>2278970</v>
      </c>
    </row>
    <row r="37" spans="1:4" s="281" customFormat="1" ht="12" customHeight="1" x14ac:dyDescent="0.2">
      <c r="A37" s="10" t="s">
        <v>60</v>
      </c>
      <c r="B37" s="283" t="s">
        <v>200</v>
      </c>
      <c r="C37" s="434"/>
      <c r="D37" s="178"/>
    </row>
    <row r="38" spans="1:4" s="281" customFormat="1" ht="12" customHeight="1" x14ac:dyDescent="0.2">
      <c r="A38" s="10" t="s">
        <v>116</v>
      </c>
      <c r="B38" s="283" t="s">
        <v>201</v>
      </c>
      <c r="C38" s="434"/>
      <c r="D38" s="178"/>
    </row>
    <row r="39" spans="1:4" s="281" customFormat="1" ht="12" customHeight="1" x14ac:dyDescent="0.2">
      <c r="A39" s="10" t="s">
        <v>117</v>
      </c>
      <c r="B39" s="283" t="s">
        <v>202</v>
      </c>
      <c r="C39" s="434"/>
      <c r="D39" s="178"/>
    </row>
    <row r="40" spans="1:4" s="281" customFormat="1" ht="12" customHeight="1" x14ac:dyDescent="0.2">
      <c r="A40" s="10" t="s">
        <v>118</v>
      </c>
      <c r="B40" s="283" t="s">
        <v>203</v>
      </c>
      <c r="C40" s="434">
        <v>615324</v>
      </c>
      <c r="D40" s="178">
        <v>615324</v>
      </c>
    </row>
    <row r="41" spans="1:4" s="281" customFormat="1" ht="12" customHeight="1" x14ac:dyDescent="0.2">
      <c r="A41" s="10" t="s">
        <v>119</v>
      </c>
      <c r="B41" s="283" t="s">
        <v>204</v>
      </c>
      <c r="C41" s="434"/>
      <c r="D41" s="178"/>
    </row>
    <row r="42" spans="1:4" s="281" customFormat="1" ht="12" customHeight="1" x14ac:dyDescent="0.2">
      <c r="A42" s="10" t="s">
        <v>120</v>
      </c>
      <c r="B42" s="283" t="s">
        <v>443</v>
      </c>
      <c r="C42" s="434"/>
      <c r="D42" s="178"/>
    </row>
    <row r="43" spans="1:4" s="281" customFormat="1" ht="12" customHeight="1" x14ac:dyDescent="0.2">
      <c r="A43" s="10" t="s">
        <v>196</v>
      </c>
      <c r="B43" s="283" t="s">
        <v>206</v>
      </c>
      <c r="C43" s="437"/>
      <c r="D43" s="181"/>
    </row>
    <row r="44" spans="1:4" s="281" customFormat="1" ht="12" customHeight="1" x14ac:dyDescent="0.2">
      <c r="A44" s="12" t="s">
        <v>197</v>
      </c>
      <c r="B44" s="284" t="s">
        <v>341</v>
      </c>
      <c r="C44" s="438"/>
      <c r="D44" s="271"/>
    </row>
    <row r="45" spans="1:4" s="281" customFormat="1" ht="12" customHeight="1" thickBot="1" x14ac:dyDescent="0.25">
      <c r="A45" s="12" t="s">
        <v>340</v>
      </c>
      <c r="B45" s="173" t="s">
        <v>207</v>
      </c>
      <c r="C45" s="438"/>
      <c r="D45" s="271"/>
    </row>
    <row r="46" spans="1:4" s="281" customFormat="1" ht="12" customHeight="1" thickBot="1" x14ac:dyDescent="0.25">
      <c r="A46" s="16" t="s">
        <v>12</v>
      </c>
      <c r="B46" s="17" t="s">
        <v>208</v>
      </c>
      <c r="C46" s="432">
        <f>SUM(C47:C51)</f>
        <v>0</v>
      </c>
      <c r="D46" s="176">
        <f>SUM(D47:D51)</f>
        <v>0</v>
      </c>
    </row>
    <row r="47" spans="1:4" s="281" customFormat="1" ht="12" customHeight="1" x14ac:dyDescent="0.2">
      <c r="A47" s="11" t="s">
        <v>61</v>
      </c>
      <c r="B47" s="282" t="s">
        <v>212</v>
      </c>
      <c r="C47" s="439"/>
      <c r="D47" s="318"/>
    </row>
    <row r="48" spans="1:4" s="281" customFormat="1" ht="12" customHeight="1" x14ac:dyDescent="0.2">
      <c r="A48" s="10" t="s">
        <v>62</v>
      </c>
      <c r="B48" s="283" t="s">
        <v>213</v>
      </c>
      <c r="C48" s="437"/>
      <c r="D48" s="181"/>
    </row>
    <row r="49" spans="1:4" s="281" customFormat="1" ht="12" customHeight="1" x14ac:dyDescent="0.2">
      <c r="A49" s="10" t="s">
        <v>209</v>
      </c>
      <c r="B49" s="283" t="s">
        <v>214</v>
      </c>
      <c r="C49" s="437"/>
      <c r="D49" s="181"/>
    </row>
    <row r="50" spans="1:4" s="281" customFormat="1" ht="12" customHeight="1" x14ac:dyDescent="0.2">
      <c r="A50" s="10" t="s">
        <v>210</v>
      </c>
      <c r="B50" s="283" t="s">
        <v>215</v>
      </c>
      <c r="C50" s="437"/>
      <c r="D50" s="181"/>
    </row>
    <row r="51" spans="1:4" s="281" customFormat="1" ht="12" customHeight="1" thickBot="1" x14ac:dyDescent="0.25">
      <c r="A51" s="12" t="s">
        <v>211</v>
      </c>
      <c r="B51" s="173" t="s">
        <v>216</v>
      </c>
      <c r="C51" s="438"/>
      <c r="D51" s="271"/>
    </row>
    <row r="52" spans="1:4" s="281" customFormat="1" ht="12" customHeight="1" thickBot="1" x14ac:dyDescent="0.25">
      <c r="A52" s="16" t="s">
        <v>121</v>
      </c>
      <c r="B52" s="17" t="s">
        <v>217</v>
      </c>
      <c r="C52" s="432">
        <f>SUM(C53:C55)</f>
        <v>0</v>
      </c>
      <c r="D52" s="176">
        <f>SUM(D53:D55)</f>
        <v>0</v>
      </c>
    </row>
    <row r="53" spans="1:4" s="281" customFormat="1" ht="12" customHeight="1" x14ac:dyDescent="0.2">
      <c r="A53" s="11" t="s">
        <v>63</v>
      </c>
      <c r="B53" s="282" t="s">
        <v>218</v>
      </c>
      <c r="C53" s="433"/>
      <c r="D53" s="179"/>
    </row>
    <row r="54" spans="1:4" s="281" customFormat="1" ht="12" customHeight="1" x14ac:dyDescent="0.2">
      <c r="A54" s="10" t="s">
        <v>64</v>
      </c>
      <c r="B54" s="283" t="s">
        <v>332</v>
      </c>
      <c r="C54" s="434"/>
      <c r="D54" s="178"/>
    </row>
    <row r="55" spans="1:4" s="281" customFormat="1" ht="12" customHeight="1" x14ac:dyDescent="0.2">
      <c r="A55" s="10" t="s">
        <v>221</v>
      </c>
      <c r="B55" s="283" t="s">
        <v>219</v>
      </c>
      <c r="C55" s="434"/>
      <c r="D55" s="178"/>
    </row>
    <row r="56" spans="1:4" s="281" customFormat="1" ht="12" customHeight="1" thickBot="1" x14ac:dyDescent="0.25">
      <c r="A56" s="12" t="s">
        <v>222</v>
      </c>
      <c r="B56" s="173" t="s">
        <v>220</v>
      </c>
      <c r="C56" s="435"/>
      <c r="D56" s="180"/>
    </row>
    <row r="57" spans="1:4" s="281" customFormat="1" ht="12" customHeight="1" thickBot="1" x14ac:dyDescent="0.25">
      <c r="A57" s="16" t="s">
        <v>14</v>
      </c>
      <c r="B57" s="171" t="s">
        <v>223</v>
      </c>
      <c r="C57" s="432">
        <f>SUM(C58:C60)</f>
        <v>0</v>
      </c>
      <c r="D57" s="176">
        <f>SUM(D58:D60)</f>
        <v>0</v>
      </c>
    </row>
    <row r="58" spans="1:4" s="281" customFormat="1" ht="12" customHeight="1" x14ac:dyDescent="0.2">
      <c r="A58" s="11" t="s">
        <v>122</v>
      </c>
      <c r="B58" s="282" t="s">
        <v>225</v>
      </c>
      <c r="C58" s="437"/>
      <c r="D58" s="181"/>
    </row>
    <row r="59" spans="1:4" s="281" customFormat="1" ht="12" customHeight="1" x14ac:dyDescent="0.2">
      <c r="A59" s="10" t="s">
        <v>123</v>
      </c>
      <c r="B59" s="283" t="s">
        <v>333</v>
      </c>
      <c r="C59" s="437"/>
      <c r="D59" s="181"/>
    </row>
    <row r="60" spans="1:4" s="281" customFormat="1" ht="12" customHeight="1" x14ac:dyDescent="0.2">
      <c r="A60" s="10" t="s">
        <v>152</v>
      </c>
      <c r="B60" s="283" t="s">
        <v>226</v>
      </c>
      <c r="C60" s="437"/>
      <c r="D60" s="181"/>
    </row>
    <row r="61" spans="1:4" s="281" customFormat="1" ht="12" customHeight="1" thickBot="1" x14ac:dyDescent="0.25">
      <c r="A61" s="12" t="s">
        <v>224</v>
      </c>
      <c r="B61" s="173" t="s">
        <v>227</v>
      </c>
      <c r="C61" s="437"/>
      <c r="D61" s="181"/>
    </row>
    <row r="62" spans="1:4" s="281" customFormat="1" ht="12" customHeight="1" thickBot="1" x14ac:dyDescent="0.25">
      <c r="A62" s="339" t="s">
        <v>381</v>
      </c>
      <c r="B62" s="17" t="s">
        <v>228</v>
      </c>
      <c r="C62" s="436">
        <f>+C5+C12+C19+C26+C34+C46+C52+C57</f>
        <v>5854294</v>
      </c>
      <c r="D62" s="182">
        <f>+D5+D12+D19+D26+D34+D46+D52+D57</f>
        <v>6034294</v>
      </c>
    </row>
    <row r="63" spans="1:4" s="281" customFormat="1" ht="12" customHeight="1" thickBot="1" x14ac:dyDescent="0.25">
      <c r="A63" s="321" t="s">
        <v>229</v>
      </c>
      <c r="B63" s="171" t="s">
        <v>230</v>
      </c>
      <c r="C63" s="432">
        <f>SUM(C64:C66)</f>
        <v>0</v>
      </c>
      <c r="D63" s="176">
        <f>SUM(D64:D66)</f>
        <v>0</v>
      </c>
    </row>
    <row r="64" spans="1:4" s="281" customFormat="1" ht="12" customHeight="1" x14ac:dyDescent="0.2">
      <c r="A64" s="11" t="s">
        <v>247</v>
      </c>
      <c r="B64" s="282" t="s">
        <v>231</v>
      </c>
      <c r="C64" s="437"/>
      <c r="D64" s="181"/>
    </row>
    <row r="65" spans="1:4" s="281" customFormat="1" ht="12" customHeight="1" x14ac:dyDescent="0.2">
      <c r="A65" s="10" t="s">
        <v>253</v>
      </c>
      <c r="B65" s="283" t="s">
        <v>232</v>
      </c>
      <c r="C65" s="437"/>
      <c r="D65" s="181"/>
    </row>
    <row r="66" spans="1:4" s="281" customFormat="1" ht="12" customHeight="1" thickBot="1" x14ac:dyDescent="0.25">
      <c r="A66" s="12" t="s">
        <v>254</v>
      </c>
      <c r="B66" s="333" t="s">
        <v>366</v>
      </c>
      <c r="C66" s="437"/>
      <c r="D66" s="181"/>
    </row>
    <row r="67" spans="1:4" s="281" customFormat="1" ht="12" customHeight="1" thickBot="1" x14ac:dyDescent="0.25">
      <c r="A67" s="321" t="s">
        <v>233</v>
      </c>
      <c r="B67" s="171" t="s">
        <v>460</v>
      </c>
      <c r="C67" s="432"/>
      <c r="D67" s="176"/>
    </row>
    <row r="68" spans="1:4" s="281" customFormat="1" ht="12" customHeight="1" thickBot="1" x14ac:dyDescent="0.25">
      <c r="A68" s="321" t="s">
        <v>234</v>
      </c>
      <c r="B68" s="171" t="s">
        <v>235</v>
      </c>
      <c r="C68" s="432">
        <f>SUM(C69:C70)</f>
        <v>0</v>
      </c>
      <c r="D68" s="176">
        <f>SUM(D69:D70)</f>
        <v>0</v>
      </c>
    </row>
    <row r="69" spans="1:4" s="281" customFormat="1" ht="12" customHeight="1" x14ac:dyDescent="0.2">
      <c r="A69" s="11" t="s">
        <v>248</v>
      </c>
      <c r="B69" s="282" t="s">
        <v>236</v>
      </c>
      <c r="C69" s="437"/>
      <c r="D69" s="181"/>
    </row>
    <row r="70" spans="1:4" s="281" customFormat="1" ht="12" customHeight="1" thickBot="1" x14ac:dyDescent="0.25">
      <c r="A70" s="12" t="s">
        <v>249</v>
      </c>
      <c r="B70" s="173" t="s">
        <v>237</v>
      </c>
      <c r="C70" s="437"/>
      <c r="D70" s="181"/>
    </row>
    <row r="71" spans="1:4" s="281" customFormat="1" ht="12" customHeight="1" thickBot="1" x14ac:dyDescent="0.25">
      <c r="A71" s="321" t="s">
        <v>238</v>
      </c>
      <c r="B71" s="171" t="s">
        <v>462</v>
      </c>
      <c r="C71" s="432"/>
      <c r="D71" s="176"/>
    </row>
    <row r="72" spans="1:4" s="281" customFormat="1" ht="12" customHeight="1" thickBot="1" x14ac:dyDescent="0.25">
      <c r="A72" s="321" t="s">
        <v>243</v>
      </c>
      <c r="B72" s="171" t="s">
        <v>461</v>
      </c>
      <c r="C72" s="432"/>
      <c r="D72" s="176"/>
    </row>
    <row r="73" spans="1:4" s="281" customFormat="1" ht="12" customHeight="1" thickBot="1" x14ac:dyDescent="0.25">
      <c r="A73" s="321" t="s">
        <v>244</v>
      </c>
      <c r="B73" s="171" t="s">
        <v>380</v>
      </c>
      <c r="C73" s="440"/>
      <c r="D73" s="319"/>
    </row>
    <row r="74" spans="1:4" s="281" customFormat="1" ht="13.5" customHeight="1" thickBot="1" x14ac:dyDescent="0.25">
      <c r="A74" s="321" t="s">
        <v>246</v>
      </c>
      <c r="B74" s="171" t="s">
        <v>245</v>
      </c>
      <c r="C74" s="440"/>
      <c r="D74" s="319"/>
    </row>
    <row r="75" spans="1:4" s="281" customFormat="1" ht="15.75" customHeight="1" thickBot="1" x14ac:dyDescent="0.25">
      <c r="A75" s="321" t="s">
        <v>255</v>
      </c>
      <c r="B75" s="285" t="s">
        <v>383</v>
      </c>
      <c r="C75" s="436">
        <f>+C63+C67+C68+C71+C72+C74+C73</f>
        <v>0</v>
      </c>
      <c r="D75" s="182">
        <f>+D63+D67+D68+D71+D72+D74+D73</f>
        <v>0</v>
      </c>
    </row>
    <row r="76" spans="1:4" s="281" customFormat="1" ht="16.5" customHeight="1" thickBot="1" x14ac:dyDescent="0.25">
      <c r="A76" s="322" t="s">
        <v>382</v>
      </c>
      <c r="B76" s="286" t="s">
        <v>384</v>
      </c>
      <c r="C76" s="436">
        <f>+C62+C75</f>
        <v>5854294</v>
      </c>
      <c r="D76" s="182">
        <f>+D62+D75</f>
        <v>6034294</v>
      </c>
    </row>
    <row r="77" spans="1:4" ht="16.5" customHeight="1" x14ac:dyDescent="0.25">
      <c r="A77" s="474" t="s">
        <v>35</v>
      </c>
      <c r="B77" s="474"/>
      <c r="C77" s="474"/>
      <c r="D77" s="474"/>
    </row>
    <row r="78" spans="1:4" s="287" customFormat="1" ht="16.5" customHeight="1" thickBot="1" x14ac:dyDescent="0.3">
      <c r="A78" s="476" t="s">
        <v>103</v>
      </c>
      <c r="B78" s="476"/>
      <c r="C78" s="451"/>
      <c r="D78" s="79" t="str">
        <f>D2</f>
        <v>Forintban!</v>
      </c>
    </row>
    <row r="79" spans="1:4" ht="38.1" customHeight="1" thickBot="1" x14ac:dyDescent="0.3">
      <c r="A79" s="19" t="s">
        <v>53</v>
      </c>
      <c r="B79" s="20" t="s">
        <v>36</v>
      </c>
      <c r="C79" s="429" t="s">
        <v>477</v>
      </c>
      <c r="D79" s="28" t="str">
        <f>+D3</f>
        <v>2017.évi módosított előirányzat</v>
      </c>
    </row>
    <row r="80" spans="1:4" s="280" customFormat="1" ht="12" customHeight="1" thickBot="1" x14ac:dyDescent="0.25">
      <c r="A80" s="25"/>
      <c r="B80" s="26" t="s">
        <v>398</v>
      </c>
      <c r="C80" s="431" t="s">
        <v>399</v>
      </c>
      <c r="D80" s="27" t="s">
        <v>400</v>
      </c>
    </row>
    <row r="81" spans="1:4" ht="12" customHeight="1" thickBot="1" x14ac:dyDescent="0.3">
      <c r="A81" s="18" t="s">
        <v>7</v>
      </c>
      <c r="B81" s="24" t="s">
        <v>342</v>
      </c>
      <c r="C81" s="264">
        <f>C82+C83+C84+C85+C86+C99</f>
        <v>5854294</v>
      </c>
      <c r="D81" s="343">
        <f>D82+D83+D84+D85+D86+D99</f>
        <v>6034294</v>
      </c>
    </row>
    <row r="82" spans="1:4" ht="12" customHeight="1" x14ac:dyDescent="0.25">
      <c r="A82" s="13" t="s">
        <v>65</v>
      </c>
      <c r="B82" s="6" t="s">
        <v>37</v>
      </c>
      <c r="C82" s="350">
        <v>694456</v>
      </c>
      <c r="D82" s="344">
        <v>694456</v>
      </c>
    </row>
    <row r="83" spans="1:4" ht="12" customHeight="1" x14ac:dyDescent="0.25">
      <c r="A83" s="10" t="s">
        <v>66</v>
      </c>
      <c r="B83" s="4" t="s">
        <v>124</v>
      </c>
      <c r="C83" s="266">
        <v>154772</v>
      </c>
      <c r="D83" s="165">
        <v>154772</v>
      </c>
    </row>
    <row r="84" spans="1:4" ht="12" customHeight="1" x14ac:dyDescent="0.25">
      <c r="A84" s="10" t="s">
        <v>67</v>
      </c>
      <c r="B84" s="4" t="s">
        <v>93</v>
      </c>
      <c r="C84" s="268">
        <v>2045066</v>
      </c>
      <c r="D84" s="167">
        <v>2045066</v>
      </c>
    </row>
    <row r="85" spans="1:4" ht="12" customHeight="1" x14ac:dyDescent="0.25">
      <c r="A85" s="10" t="s">
        <v>68</v>
      </c>
      <c r="B85" s="7" t="s">
        <v>125</v>
      </c>
      <c r="C85" s="268"/>
      <c r="D85" s="167"/>
    </row>
    <row r="86" spans="1:4" ht="12" customHeight="1" x14ac:dyDescent="0.25">
      <c r="A86" s="10" t="s">
        <v>76</v>
      </c>
      <c r="B86" s="15" t="s">
        <v>126</v>
      </c>
      <c r="C86" s="268">
        <f>C98+C93</f>
        <v>2960000</v>
      </c>
      <c r="D86" s="167">
        <f>D98+D93</f>
        <v>3140000</v>
      </c>
    </row>
    <row r="87" spans="1:4" ht="12" customHeight="1" x14ac:dyDescent="0.25">
      <c r="A87" s="10" t="s">
        <v>69</v>
      </c>
      <c r="B87" s="4" t="s">
        <v>347</v>
      </c>
      <c r="C87" s="268"/>
      <c r="D87" s="167"/>
    </row>
    <row r="88" spans="1:4" ht="12" customHeight="1" x14ac:dyDescent="0.25">
      <c r="A88" s="10" t="s">
        <v>70</v>
      </c>
      <c r="B88" s="83" t="s">
        <v>346</v>
      </c>
      <c r="C88" s="268"/>
      <c r="D88" s="167"/>
    </row>
    <row r="89" spans="1:4" ht="12" customHeight="1" x14ac:dyDescent="0.25">
      <c r="A89" s="10" t="s">
        <v>77</v>
      </c>
      <c r="B89" s="83" t="s">
        <v>345</v>
      </c>
      <c r="C89" s="268"/>
      <c r="D89" s="167"/>
    </row>
    <row r="90" spans="1:4" ht="12" customHeight="1" x14ac:dyDescent="0.25">
      <c r="A90" s="10" t="s">
        <v>78</v>
      </c>
      <c r="B90" s="81" t="s">
        <v>258</v>
      </c>
      <c r="C90" s="268"/>
      <c r="D90" s="167"/>
    </row>
    <row r="91" spans="1:4" ht="12" customHeight="1" x14ac:dyDescent="0.25">
      <c r="A91" s="10" t="s">
        <v>79</v>
      </c>
      <c r="B91" s="82" t="s">
        <v>259</v>
      </c>
      <c r="C91" s="268"/>
      <c r="D91" s="167"/>
    </row>
    <row r="92" spans="1:4" ht="12" customHeight="1" x14ac:dyDescent="0.25">
      <c r="A92" s="10" t="s">
        <v>80</v>
      </c>
      <c r="B92" s="82" t="s">
        <v>260</v>
      </c>
      <c r="C92" s="268"/>
      <c r="D92" s="167"/>
    </row>
    <row r="93" spans="1:4" ht="12" customHeight="1" x14ac:dyDescent="0.25">
      <c r="A93" s="10" t="s">
        <v>82</v>
      </c>
      <c r="B93" s="81" t="s">
        <v>261</v>
      </c>
      <c r="C93" s="268">
        <v>530000</v>
      </c>
      <c r="D93" s="167">
        <v>530000</v>
      </c>
    </row>
    <row r="94" spans="1:4" ht="12" customHeight="1" x14ac:dyDescent="0.25">
      <c r="A94" s="10" t="s">
        <v>127</v>
      </c>
      <c r="B94" s="81" t="s">
        <v>262</v>
      </c>
      <c r="C94" s="268"/>
      <c r="D94" s="167"/>
    </row>
    <row r="95" spans="1:4" ht="12" customHeight="1" x14ac:dyDescent="0.25">
      <c r="A95" s="10" t="s">
        <v>256</v>
      </c>
      <c r="B95" s="82" t="s">
        <v>263</v>
      </c>
      <c r="C95" s="268"/>
      <c r="D95" s="167"/>
    </row>
    <row r="96" spans="1:4" ht="12" customHeight="1" x14ac:dyDescent="0.25">
      <c r="A96" s="9" t="s">
        <v>257</v>
      </c>
      <c r="B96" s="83" t="s">
        <v>264</v>
      </c>
      <c r="C96" s="268"/>
      <c r="D96" s="167"/>
    </row>
    <row r="97" spans="1:4" ht="12" customHeight="1" x14ac:dyDescent="0.25">
      <c r="A97" s="10" t="s">
        <v>343</v>
      </c>
      <c r="B97" s="83" t="s">
        <v>265</v>
      </c>
      <c r="C97" s="268"/>
      <c r="D97" s="167"/>
    </row>
    <row r="98" spans="1:4" ht="12" customHeight="1" x14ac:dyDescent="0.25">
      <c r="A98" s="12" t="s">
        <v>344</v>
      </c>
      <c r="B98" s="83" t="s">
        <v>266</v>
      </c>
      <c r="C98" s="268">
        <v>2430000</v>
      </c>
      <c r="D98" s="167">
        <v>2610000</v>
      </c>
    </row>
    <row r="99" spans="1:4" ht="12" customHeight="1" x14ac:dyDescent="0.25">
      <c r="A99" s="10" t="s">
        <v>348</v>
      </c>
      <c r="B99" s="7" t="s">
        <v>38</v>
      </c>
      <c r="C99" s="266"/>
      <c r="D99" s="165"/>
    </row>
    <row r="100" spans="1:4" ht="12" customHeight="1" x14ac:dyDescent="0.25">
      <c r="A100" s="10" t="s">
        <v>349</v>
      </c>
      <c r="B100" s="4" t="s">
        <v>351</v>
      </c>
      <c r="C100" s="266"/>
      <c r="D100" s="165"/>
    </row>
    <row r="101" spans="1:4" ht="12" customHeight="1" thickBot="1" x14ac:dyDescent="0.3">
      <c r="A101" s="14" t="s">
        <v>350</v>
      </c>
      <c r="B101" s="337" t="s">
        <v>352</v>
      </c>
      <c r="C101" s="351"/>
      <c r="D101" s="345"/>
    </row>
    <row r="102" spans="1:4" ht="12" customHeight="1" thickBot="1" x14ac:dyDescent="0.3">
      <c r="A102" s="334" t="s">
        <v>8</v>
      </c>
      <c r="B102" s="335" t="s">
        <v>267</v>
      </c>
      <c r="C102" s="352">
        <f>+C103+C105+C107</f>
        <v>0</v>
      </c>
      <c r="D102" s="346">
        <f>+D103+D105+D107</f>
        <v>0</v>
      </c>
    </row>
    <row r="103" spans="1:4" ht="12" customHeight="1" x14ac:dyDescent="0.25">
      <c r="A103" s="11" t="s">
        <v>71</v>
      </c>
      <c r="B103" s="4" t="s">
        <v>151</v>
      </c>
      <c r="C103" s="267"/>
      <c r="D103" s="166"/>
    </row>
    <row r="104" spans="1:4" ht="12" customHeight="1" x14ac:dyDescent="0.25">
      <c r="A104" s="11" t="s">
        <v>72</v>
      </c>
      <c r="B104" s="8" t="s">
        <v>271</v>
      </c>
      <c r="C104" s="267"/>
      <c r="D104" s="166"/>
    </row>
    <row r="105" spans="1:4" ht="12" customHeight="1" x14ac:dyDescent="0.25">
      <c r="A105" s="11" t="s">
        <v>73</v>
      </c>
      <c r="B105" s="8" t="s">
        <v>128</v>
      </c>
      <c r="C105" s="266"/>
      <c r="D105" s="165"/>
    </row>
    <row r="106" spans="1:4" ht="12" customHeight="1" x14ac:dyDescent="0.25">
      <c r="A106" s="11" t="s">
        <v>74</v>
      </c>
      <c r="B106" s="8" t="s">
        <v>272</v>
      </c>
      <c r="C106" s="266"/>
      <c r="D106" s="165"/>
    </row>
    <row r="107" spans="1:4" ht="12" customHeight="1" x14ac:dyDescent="0.25">
      <c r="A107" s="11" t="s">
        <v>75</v>
      </c>
      <c r="B107" s="173" t="s">
        <v>153</v>
      </c>
      <c r="C107" s="266"/>
      <c r="D107" s="165"/>
    </row>
    <row r="108" spans="1:4" ht="12" customHeight="1" x14ac:dyDescent="0.25">
      <c r="A108" s="11" t="s">
        <v>81</v>
      </c>
      <c r="B108" s="172" t="s">
        <v>334</v>
      </c>
      <c r="C108" s="266"/>
      <c r="D108" s="165"/>
    </row>
    <row r="109" spans="1:4" ht="12" customHeight="1" x14ac:dyDescent="0.25">
      <c r="A109" s="11" t="s">
        <v>83</v>
      </c>
      <c r="B109" s="278" t="s">
        <v>277</v>
      </c>
      <c r="C109" s="266"/>
      <c r="D109" s="165"/>
    </row>
    <row r="110" spans="1:4" x14ac:dyDescent="0.25">
      <c r="A110" s="11" t="s">
        <v>129</v>
      </c>
      <c r="B110" s="82" t="s">
        <v>260</v>
      </c>
      <c r="C110" s="266"/>
      <c r="D110" s="165"/>
    </row>
    <row r="111" spans="1:4" ht="12" customHeight="1" x14ac:dyDescent="0.25">
      <c r="A111" s="11" t="s">
        <v>130</v>
      </c>
      <c r="B111" s="82" t="s">
        <v>276</v>
      </c>
      <c r="C111" s="266"/>
      <c r="D111" s="165"/>
    </row>
    <row r="112" spans="1:4" ht="12" customHeight="1" x14ac:dyDescent="0.25">
      <c r="A112" s="11" t="s">
        <v>131</v>
      </c>
      <c r="B112" s="82" t="s">
        <v>275</v>
      </c>
      <c r="C112" s="266"/>
      <c r="D112" s="165"/>
    </row>
    <row r="113" spans="1:4" ht="12" customHeight="1" x14ac:dyDescent="0.25">
      <c r="A113" s="11" t="s">
        <v>268</v>
      </c>
      <c r="B113" s="82" t="s">
        <v>263</v>
      </c>
      <c r="C113" s="266"/>
      <c r="D113" s="165"/>
    </row>
    <row r="114" spans="1:4" ht="12" customHeight="1" x14ac:dyDescent="0.25">
      <c r="A114" s="11" t="s">
        <v>269</v>
      </c>
      <c r="B114" s="82" t="s">
        <v>274</v>
      </c>
      <c r="C114" s="266"/>
      <c r="D114" s="165"/>
    </row>
    <row r="115" spans="1:4" ht="16.5" thickBot="1" x14ac:dyDescent="0.3">
      <c r="A115" s="9" t="s">
        <v>270</v>
      </c>
      <c r="B115" s="82" t="s">
        <v>273</v>
      </c>
      <c r="C115" s="268"/>
      <c r="D115" s="167"/>
    </row>
    <row r="116" spans="1:4" ht="12" customHeight="1" thickBot="1" x14ac:dyDescent="0.3">
      <c r="A116" s="16" t="s">
        <v>9</v>
      </c>
      <c r="B116" s="68" t="s">
        <v>353</v>
      </c>
      <c r="C116" s="265">
        <f>+C81+C102</f>
        <v>5854294</v>
      </c>
      <c r="D116" s="164">
        <f>+D81+D102</f>
        <v>6034294</v>
      </c>
    </row>
    <row r="117" spans="1:4" ht="12" customHeight="1" thickBot="1" x14ac:dyDescent="0.3">
      <c r="A117" s="16" t="s">
        <v>10</v>
      </c>
      <c r="B117" s="68" t="s">
        <v>354</v>
      </c>
      <c r="C117" s="265">
        <f>+C118+C119+C120</f>
        <v>0</v>
      </c>
      <c r="D117" s="164">
        <f>+D118+D119+D120</f>
        <v>0</v>
      </c>
    </row>
    <row r="118" spans="1:4" ht="12" customHeight="1" x14ac:dyDescent="0.25">
      <c r="A118" s="11" t="s">
        <v>189</v>
      </c>
      <c r="B118" s="8" t="s">
        <v>361</v>
      </c>
      <c r="C118" s="266"/>
      <c r="D118" s="165"/>
    </row>
    <row r="119" spans="1:4" ht="12" customHeight="1" x14ac:dyDescent="0.25">
      <c r="A119" s="11" t="s">
        <v>190</v>
      </c>
      <c r="B119" s="8" t="s">
        <v>362</v>
      </c>
      <c r="C119" s="266"/>
      <c r="D119" s="165"/>
    </row>
    <row r="120" spans="1:4" ht="12" customHeight="1" thickBot="1" x14ac:dyDescent="0.3">
      <c r="A120" s="9" t="s">
        <v>191</v>
      </c>
      <c r="B120" s="8" t="s">
        <v>363</v>
      </c>
      <c r="C120" s="266"/>
      <c r="D120" s="165"/>
    </row>
    <row r="121" spans="1:4" ht="12" customHeight="1" thickBot="1" x14ac:dyDescent="0.3">
      <c r="A121" s="16" t="s">
        <v>11</v>
      </c>
      <c r="B121" s="68" t="s">
        <v>355</v>
      </c>
      <c r="C121" s="265">
        <f>SUM(C122:C127)</f>
        <v>0</v>
      </c>
      <c r="D121" s="164">
        <f>SUM(D122:D127)</f>
        <v>0</v>
      </c>
    </row>
    <row r="122" spans="1:4" ht="12" customHeight="1" x14ac:dyDescent="0.25">
      <c r="A122" s="11" t="s">
        <v>58</v>
      </c>
      <c r="B122" s="5" t="s">
        <v>364</v>
      </c>
      <c r="C122" s="266"/>
      <c r="D122" s="165"/>
    </row>
    <row r="123" spans="1:4" ht="12" customHeight="1" x14ac:dyDescent="0.25">
      <c r="A123" s="11" t="s">
        <v>59</v>
      </c>
      <c r="B123" s="5" t="s">
        <v>356</v>
      </c>
      <c r="C123" s="266"/>
      <c r="D123" s="165"/>
    </row>
    <row r="124" spans="1:4" ht="12" customHeight="1" x14ac:dyDescent="0.25">
      <c r="A124" s="11" t="s">
        <v>60</v>
      </c>
      <c r="B124" s="5" t="s">
        <v>357</v>
      </c>
      <c r="C124" s="266"/>
      <c r="D124" s="165"/>
    </row>
    <row r="125" spans="1:4" ht="12" customHeight="1" x14ac:dyDescent="0.25">
      <c r="A125" s="11" t="s">
        <v>116</v>
      </c>
      <c r="B125" s="5" t="s">
        <v>358</v>
      </c>
      <c r="C125" s="266"/>
      <c r="D125" s="165"/>
    </row>
    <row r="126" spans="1:4" ht="12" customHeight="1" x14ac:dyDescent="0.25">
      <c r="A126" s="11" t="s">
        <v>117</v>
      </c>
      <c r="B126" s="5" t="s">
        <v>359</v>
      </c>
      <c r="C126" s="266"/>
      <c r="D126" s="165"/>
    </row>
    <row r="127" spans="1:4" ht="12" customHeight="1" thickBot="1" x14ac:dyDescent="0.3">
      <c r="A127" s="9" t="s">
        <v>118</v>
      </c>
      <c r="B127" s="5" t="s">
        <v>360</v>
      </c>
      <c r="C127" s="266"/>
      <c r="D127" s="165"/>
    </row>
    <row r="128" spans="1:4" ht="12" customHeight="1" thickBot="1" x14ac:dyDescent="0.3">
      <c r="A128" s="16" t="s">
        <v>12</v>
      </c>
      <c r="B128" s="68" t="s">
        <v>368</v>
      </c>
      <c r="C128" s="272">
        <f>+C129+C130+C131+C132</f>
        <v>0</v>
      </c>
      <c r="D128" s="306">
        <f>+D129+D130+D131+D132</f>
        <v>0</v>
      </c>
    </row>
    <row r="129" spans="1:10" ht="12" customHeight="1" x14ac:dyDescent="0.25">
      <c r="A129" s="11" t="s">
        <v>61</v>
      </c>
      <c r="B129" s="5" t="s">
        <v>278</v>
      </c>
      <c r="C129" s="266"/>
      <c r="D129" s="165"/>
    </row>
    <row r="130" spans="1:10" ht="12" customHeight="1" x14ac:dyDescent="0.25">
      <c r="A130" s="11" t="s">
        <v>62</v>
      </c>
      <c r="B130" s="5" t="s">
        <v>279</v>
      </c>
      <c r="C130" s="266"/>
      <c r="D130" s="165"/>
    </row>
    <row r="131" spans="1:10" ht="12" customHeight="1" x14ac:dyDescent="0.25">
      <c r="A131" s="11" t="s">
        <v>209</v>
      </c>
      <c r="B131" s="5" t="s">
        <v>369</v>
      </c>
      <c r="C131" s="266"/>
      <c r="D131" s="165"/>
    </row>
    <row r="132" spans="1:10" ht="12" customHeight="1" thickBot="1" x14ac:dyDescent="0.3">
      <c r="A132" s="9" t="s">
        <v>210</v>
      </c>
      <c r="B132" s="3" t="s">
        <v>298</v>
      </c>
      <c r="C132" s="266"/>
      <c r="D132" s="165"/>
    </row>
    <row r="133" spans="1:10" ht="12" customHeight="1" thickBot="1" x14ac:dyDescent="0.3">
      <c r="A133" s="16" t="s">
        <v>13</v>
      </c>
      <c r="B133" s="68" t="s">
        <v>370</v>
      </c>
      <c r="C133" s="353">
        <f>SUM(C134:C138)</f>
        <v>0</v>
      </c>
      <c r="D133" s="347">
        <f>SUM(D134:D138)</f>
        <v>0</v>
      </c>
    </row>
    <row r="134" spans="1:10" ht="12" customHeight="1" x14ac:dyDescent="0.25">
      <c r="A134" s="11" t="s">
        <v>63</v>
      </c>
      <c r="B134" s="5" t="s">
        <v>365</v>
      </c>
      <c r="C134" s="266"/>
      <c r="D134" s="165"/>
    </row>
    <row r="135" spans="1:10" ht="12" customHeight="1" x14ac:dyDescent="0.25">
      <c r="A135" s="11" t="s">
        <v>64</v>
      </c>
      <c r="B135" s="5" t="s">
        <v>372</v>
      </c>
      <c r="C135" s="266"/>
      <c r="D135" s="165"/>
    </row>
    <row r="136" spans="1:10" ht="12" customHeight="1" x14ac:dyDescent="0.25">
      <c r="A136" s="11" t="s">
        <v>221</v>
      </c>
      <c r="B136" s="5" t="s">
        <v>367</v>
      </c>
      <c r="C136" s="266"/>
      <c r="D136" s="165"/>
    </row>
    <row r="137" spans="1:10" ht="12" customHeight="1" x14ac:dyDescent="0.25">
      <c r="A137" s="11" t="s">
        <v>222</v>
      </c>
      <c r="B137" s="5" t="s">
        <v>373</v>
      </c>
      <c r="C137" s="266"/>
      <c r="D137" s="165"/>
    </row>
    <row r="138" spans="1:10" ht="12" customHeight="1" thickBot="1" x14ac:dyDescent="0.3">
      <c r="A138" s="11" t="s">
        <v>371</v>
      </c>
      <c r="B138" s="5" t="s">
        <v>374</v>
      </c>
      <c r="C138" s="266"/>
      <c r="D138" s="165"/>
    </row>
    <row r="139" spans="1:10" ht="12" customHeight="1" thickBot="1" x14ac:dyDescent="0.3">
      <c r="A139" s="16" t="s">
        <v>14</v>
      </c>
      <c r="B139" s="68" t="s">
        <v>375</v>
      </c>
      <c r="C139" s="354"/>
      <c r="D139" s="348"/>
    </row>
    <row r="140" spans="1:10" ht="12" customHeight="1" thickBot="1" x14ac:dyDescent="0.3">
      <c r="A140" s="16" t="s">
        <v>15</v>
      </c>
      <c r="B140" s="68" t="s">
        <v>376</v>
      </c>
      <c r="C140" s="354"/>
      <c r="D140" s="348"/>
    </row>
    <row r="141" spans="1:10" ht="15" customHeight="1" thickBot="1" x14ac:dyDescent="0.3">
      <c r="A141" s="16" t="s">
        <v>16</v>
      </c>
      <c r="B141" s="68" t="s">
        <v>378</v>
      </c>
      <c r="C141" s="355">
        <f>+C117+C121+C128+C133+C139+C140</f>
        <v>0</v>
      </c>
      <c r="D141" s="349">
        <f>+D117+D121+D128+D133+D139+D140</f>
        <v>0</v>
      </c>
      <c r="G141" s="289"/>
      <c r="H141" s="290"/>
      <c r="I141" s="290"/>
      <c r="J141" s="290"/>
    </row>
    <row r="142" spans="1:10" s="281" customFormat="1" ht="12.95" customHeight="1" thickBot="1" x14ac:dyDescent="0.25">
      <c r="A142" s="174" t="s">
        <v>17</v>
      </c>
      <c r="B142" s="249" t="s">
        <v>377</v>
      </c>
      <c r="C142" s="355">
        <f>+C116+C141</f>
        <v>5854294</v>
      </c>
      <c r="D142" s="349">
        <f>+D116+D141</f>
        <v>6034294</v>
      </c>
    </row>
    <row r="143" spans="1:10" ht="7.5" customHeight="1" x14ac:dyDescent="0.25"/>
    <row r="144" spans="1:10" x14ac:dyDescent="0.25">
      <c r="A144" s="477" t="s">
        <v>280</v>
      </c>
      <c r="B144" s="477"/>
      <c r="C144" s="477"/>
      <c r="D144" s="477"/>
    </row>
    <row r="145" spans="1:5" ht="15" customHeight="1" thickBot="1" x14ac:dyDescent="0.3">
      <c r="A145" s="475" t="s">
        <v>104</v>
      </c>
      <c r="B145" s="475"/>
      <c r="C145" s="450"/>
      <c r="D145" s="185" t="str">
        <f>D78</f>
        <v>Forintban!</v>
      </c>
    </row>
    <row r="146" spans="1:5" ht="13.5" customHeight="1" thickBot="1" x14ac:dyDescent="0.3">
      <c r="A146" s="16">
        <v>1</v>
      </c>
      <c r="B146" s="23" t="s">
        <v>379</v>
      </c>
      <c r="C146" s="413"/>
      <c r="D146" s="176">
        <f>+D62-D116</f>
        <v>0</v>
      </c>
      <c r="E146" s="291"/>
    </row>
    <row r="147" spans="1:5" ht="27.75" customHeight="1" thickBot="1" x14ac:dyDescent="0.3">
      <c r="A147" s="16" t="s">
        <v>8</v>
      </c>
      <c r="B147" s="23" t="s">
        <v>385</v>
      </c>
      <c r="C147" s="413"/>
      <c r="D147" s="176">
        <f>+D75-D141</f>
        <v>0</v>
      </c>
    </row>
  </sheetData>
  <mergeCells count="6">
    <mergeCell ref="A145:B145"/>
    <mergeCell ref="A1:D1"/>
    <mergeCell ref="A2:B2"/>
    <mergeCell ref="A77:D77"/>
    <mergeCell ref="A78:B78"/>
    <mergeCell ref="A144:D14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Murakeresztúr Község Önkormányzat
2017. ÉVI KÖLTSÉGVETÉS
ÖNKÉNT VÁLLALT FELADATAINAK MÉRLEGE
&amp;R&amp;"Times New Roman CE,Félkövér dőlt"&amp;11 1.3. melléklet a 7/2017. (VI.29.) önkormányzati rendelethez</oddHeader>
  </headerFooter>
  <rowBreaks count="1" manualBreakCount="1">
    <brk id="76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topLeftCell="A17" zoomScale="145" zoomScaleNormal="145" zoomScaleSheetLayoutView="100" workbookViewId="0">
      <selection activeCell="H31" sqref="H31"/>
    </sheetView>
  </sheetViews>
  <sheetFormatPr defaultRowHeight="12.75" x14ac:dyDescent="0.2"/>
  <cols>
    <col min="1" max="1" width="5.5" style="40" customWidth="1"/>
    <col min="2" max="2" width="38.33203125" style="115" customWidth="1"/>
    <col min="3" max="3" width="14" style="115" customWidth="1"/>
    <col min="4" max="4" width="14.1640625" style="40" customWidth="1"/>
    <col min="5" max="5" width="43.5" style="40" customWidth="1"/>
    <col min="6" max="6" width="14.5" style="40" customWidth="1"/>
    <col min="7" max="7" width="14.1640625" style="40" customWidth="1"/>
    <col min="8" max="8" width="4.83203125" style="40" customWidth="1"/>
    <col min="9" max="16384" width="9.33203125" style="40"/>
  </cols>
  <sheetData>
    <row r="1" spans="1:8" ht="39.75" customHeight="1" x14ac:dyDescent="0.2">
      <c r="B1" s="196" t="s">
        <v>108</v>
      </c>
      <c r="C1" s="196"/>
      <c r="D1" s="197"/>
      <c r="E1" s="197"/>
      <c r="F1" s="197"/>
      <c r="G1" s="197"/>
      <c r="H1" s="480" t="str">
        <f>+CONCATENATE("2.1. melléklet a 7/",LEFT(ÖSSZEFÜGGÉSEK!A5,4),". (VI.29.) önkormányzati rendelethez")</f>
        <v>2.1. melléklet a 7/2017. (VI.29.) önkormányzati rendelethez</v>
      </c>
    </row>
    <row r="2" spans="1:8" ht="14.25" thickBot="1" x14ac:dyDescent="0.25">
      <c r="G2" s="198" t="s">
        <v>448</v>
      </c>
      <c r="H2" s="480"/>
    </row>
    <row r="3" spans="1:8" ht="18" customHeight="1" thickBot="1" x14ac:dyDescent="0.25">
      <c r="A3" s="478" t="s">
        <v>53</v>
      </c>
      <c r="B3" s="199" t="s">
        <v>42</v>
      </c>
      <c r="C3" s="393"/>
      <c r="D3" s="200"/>
      <c r="E3" s="199" t="s">
        <v>43</v>
      </c>
      <c r="F3" s="395"/>
      <c r="G3" s="201"/>
      <c r="H3" s="480"/>
    </row>
    <row r="4" spans="1:8" s="202" customFormat="1" ht="35.25" customHeight="1" thickBot="1" x14ac:dyDescent="0.25">
      <c r="A4" s="479"/>
      <c r="B4" s="116" t="s">
        <v>47</v>
      </c>
      <c r="C4" s="117" t="s">
        <v>477</v>
      </c>
      <c r="D4" s="117" t="s">
        <v>478</v>
      </c>
      <c r="E4" s="116" t="s">
        <v>47</v>
      </c>
      <c r="F4" s="117" t="s">
        <v>477</v>
      </c>
      <c r="G4" s="37" t="str">
        <f>+D4</f>
        <v>2017. évi módosított előirányzat</v>
      </c>
      <c r="H4" s="480"/>
    </row>
    <row r="5" spans="1:8" s="207" customFormat="1" ht="12" customHeight="1" thickBot="1" x14ac:dyDescent="0.25">
      <c r="A5" s="203"/>
      <c r="B5" s="204" t="s">
        <v>398</v>
      </c>
      <c r="C5" s="205" t="s">
        <v>399</v>
      </c>
      <c r="D5" s="205" t="s">
        <v>400</v>
      </c>
      <c r="E5" s="204" t="s">
        <v>402</v>
      </c>
      <c r="F5" s="473" t="s">
        <v>401</v>
      </c>
      <c r="G5" s="206" t="s">
        <v>468</v>
      </c>
      <c r="H5" s="480"/>
    </row>
    <row r="6" spans="1:8" ht="12.95" customHeight="1" x14ac:dyDescent="0.2">
      <c r="A6" s="208" t="s">
        <v>7</v>
      </c>
      <c r="B6" s="209" t="s">
        <v>281</v>
      </c>
      <c r="C6" s="186">
        <v>127926693</v>
      </c>
      <c r="D6" s="186">
        <v>128926693</v>
      </c>
      <c r="E6" s="209" t="s">
        <v>48</v>
      </c>
      <c r="F6" s="398">
        <v>115141315</v>
      </c>
      <c r="G6" s="191">
        <v>115141315</v>
      </c>
      <c r="H6" s="480"/>
    </row>
    <row r="7" spans="1:8" ht="12.95" customHeight="1" x14ac:dyDescent="0.2">
      <c r="A7" s="210" t="s">
        <v>8</v>
      </c>
      <c r="B7" s="211" t="s">
        <v>282</v>
      </c>
      <c r="C7" s="187">
        <v>33223445</v>
      </c>
      <c r="D7" s="187">
        <v>33223445</v>
      </c>
      <c r="E7" s="211" t="s">
        <v>124</v>
      </c>
      <c r="F7" s="188">
        <v>23864524</v>
      </c>
      <c r="G7" s="192">
        <v>23864524</v>
      </c>
      <c r="H7" s="480"/>
    </row>
    <row r="8" spans="1:8" ht="12.95" customHeight="1" x14ac:dyDescent="0.2">
      <c r="A8" s="210" t="s">
        <v>9</v>
      </c>
      <c r="B8" s="211" t="s">
        <v>303</v>
      </c>
      <c r="C8" s="187"/>
      <c r="D8" s="187"/>
      <c r="E8" s="211" t="s">
        <v>156</v>
      </c>
      <c r="F8" s="188">
        <v>80765487</v>
      </c>
      <c r="G8" s="192">
        <v>83500795</v>
      </c>
      <c r="H8" s="480"/>
    </row>
    <row r="9" spans="1:8" ht="12.95" customHeight="1" x14ac:dyDescent="0.2">
      <c r="A9" s="210" t="s">
        <v>10</v>
      </c>
      <c r="B9" s="211" t="s">
        <v>115</v>
      </c>
      <c r="C9" s="187">
        <v>36670000</v>
      </c>
      <c r="D9" s="187">
        <v>36670000</v>
      </c>
      <c r="E9" s="211" t="s">
        <v>125</v>
      </c>
      <c r="F9" s="188">
        <v>3229000</v>
      </c>
      <c r="G9" s="192">
        <v>3229000</v>
      </c>
      <c r="H9" s="480"/>
    </row>
    <row r="10" spans="1:8" ht="12.95" customHeight="1" x14ac:dyDescent="0.2">
      <c r="A10" s="210" t="s">
        <v>11</v>
      </c>
      <c r="B10" s="212" t="s">
        <v>327</v>
      </c>
      <c r="C10" s="187">
        <v>37856399</v>
      </c>
      <c r="D10" s="187">
        <v>38966359</v>
      </c>
      <c r="E10" s="211" t="s">
        <v>126</v>
      </c>
      <c r="F10" s="188">
        <v>10110663</v>
      </c>
      <c r="G10" s="192">
        <v>11555680</v>
      </c>
      <c r="H10" s="480"/>
    </row>
    <row r="11" spans="1:8" ht="12.95" customHeight="1" x14ac:dyDescent="0.2">
      <c r="A11" s="210" t="s">
        <v>12</v>
      </c>
      <c r="B11" s="211" t="s">
        <v>283</v>
      </c>
      <c r="C11" s="188">
        <v>2120000</v>
      </c>
      <c r="D11" s="188">
        <v>2120000</v>
      </c>
      <c r="E11" s="211" t="s">
        <v>38</v>
      </c>
      <c r="F11" s="188">
        <v>9064870</v>
      </c>
      <c r="G11" s="192">
        <v>6294963</v>
      </c>
      <c r="H11" s="480"/>
    </row>
    <row r="12" spans="1:8" ht="12.95" customHeight="1" x14ac:dyDescent="0.2">
      <c r="A12" s="210" t="s">
        <v>13</v>
      </c>
      <c r="B12" s="211" t="s">
        <v>386</v>
      </c>
      <c r="C12" s="187"/>
      <c r="D12" s="187"/>
      <c r="E12" s="32"/>
      <c r="F12" s="188"/>
      <c r="G12" s="192"/>
      <c r="H12" s="480"/>
    </row>
    <row r="13" spans="1:8" ht="12.95" customHeight="1" x14ac:dyDescent="0.2">
      <c r="A13" s="210" t="s">
        <v>14</v>
      </c>
      <c r="B13" s="32"/>
      <c r="C13" s="187"/>
      <c r="D13" s="187"/>
      <c r="E13" s="32"/>
      <c r="F13" s="188"/>
      <c r="G13" s="192"/>
      <c r="H13" s="480"/>
    </row>
    <row r="14" spans="1:8" ht="12.95" customHeight="1" x14ac:dyDescent="0.2">
      <c r="A14" s="210" t="s">
        <v>15</v>
      </c>
      <c r="B14" s="292"/>
      <c r="C14" s="188"/>
      <c r="D14" s="188"/>
      <c r="E14" s="32"/>
      <c r="F14" s="188"/>
      <c r="G14" s="192"/>
      <c r="H14" s="480"/>
    </row>
    <row r="15" spans="1:8" ht="12.95" customHeight="1" thickBot="1" x14ac:dyDescent="0.25">
      <c r="A15" s="210" t="s">
        <v>16</v>
      </c>
      <c r="B15" s="32"/>
      <c r="C15" s="187"/>
      <c r="D15" s="187"/>
      <c r="E15" s="32"/>
      <c r="F15" s="188"/>
      <c r="G15" s="192"/>
      <c r="H15" s="480"/>
    </row>
    <row r="16" spans="1:8" ht="21" customHeight="1" thickBot="1" x14ac:dyDescent="0.25">
      <c r="A16" s="213" t="s">
        <v>17</v>
      </c>
      <c r="B16" s="69" t="s">
        <v>387</v>
      </c>
      <c r="C16" s="189">
        <f>SUM(C6:C15)</f>
        <v>237796537</v>
      </c>
      <c r="D16" s="189">
        <f>SUM(D6:D15)</f>
        <v>239906497</v>
      </c>
      <c r="E16" s="69" t="s">
        <v>289</v>
      </c>
      <c r="F16" s="399">
        <f>SUM(F6:F15)</f>
        <v>242175859</v>
      </c>
      <c r="G16" s="194">
        <f>SUM(G6:G15)</f>
        <v>243586277</v>
      </c>
      <c r="H16" s="480"/>
    </row>
    <row r="17" spans="1:8" ht="12.95" customHeight="1" x14ac:dyDescent="0.2">
      <c r="A17" s="261" t="s">
        <v>18</v>
      </c>
      <c r="B17" s="214" t="s">
        <v>286</v>
      </c>
      <c r="C17" s="340">
        <f>+C18+C19+C20+C21</f>
        <v>9219618</v>
      </c>
      <c r="D17" s="340">
        <f>+D18+D19+D20+D21</f>
        <v>9219618</v>
      </c>
      <c r="E17" s="215" t="s">
        <v>132</v>
      </c>
      <c r="F17" s="420"/>
      <c r="G17" s="195"/>
      <c r="H17" s="480"/>
    </row>
    <row r="18" spans="1:8" ht="12.95" customHeight="1" x14ac:dyDescent="0.2">
      <c r="A18" s="210" t="s">
        <v>19</v>
      </c>
      <c r="B18" s="215" t="s">
        <v>149</v>
      </c>
      <c r="C18" s="49">
        <v>9219618</v>
      </c>
      <c r="D18" s="49">
        <v>9219618</v>
      </c>
      <c r="E18" s="215" t="s">
        <v>288</v>
      </c>
      <c r="F18" s="401"/>
      <c r="G18" s="50"/>
      <c r="H18" s="480"/>
    </row>
    <row r="19" spans="1:8" ht="12.95" customHeight="1" x14ac:dyDescent="0.2">
      <c r="A19" s="210" t="s">
        <v>20</v>
      </c>
      <c r="B19" s="215" t="s">
        <v>150</v>
      </c>
      <c r="C19" s="49"/>
      <c r="D19" s="49"/>
      <c r="E19" s="215" t="s">
        <v>106</v>
      </c>
      <c r="F19" s="401"/>
      <c r="G19" s="50"/>
      <c r="H19" s="480"/>
    </row>
    <row r="20" spans="1:8" ht="12.95" customHeight="1" x14ac:dyDescent="0.2">
      <c r="A20" s="210" t="s">
        <v>21</v>
      </c>
      <c r="B20" s="215" t="s">
        <v>154</v>
      </c>
      <c r="C20" s="49"/>
      <c r="D20" s="49"/>
      <c r="E20" s="215" t="s">
        <v>107</v>
      </c>
      <c r="F20" s="401"/>
      <c r="G20" s="50"/>
      <c r="H20" s="480"/>
    </row>
    <row r="21" spans="1:8" ht="12.95" customHeight="1" x14ac:dyDescent="0.2">
      <c r="A21" s="210" t="s">
        <v>22</v>
      </c>
      <c r="B21" s="215" t="s">
        <v>155</v>
      </c>
      <c r="C21" s="49"/>
      <c r="D21" s="49"/>
      <c r="E21" s="214" t="s">
        <v>157</v>
      </c>
      <c r="F21" s="401"/>
      <c r="G21" s="50"/>
      <c r="H21" s="480"/>
    </row>
    <row r="22" spans="1:8" ht="12.95" customHeight="1" x14ac:dyDescent="0.2">
      <c r="A22" s="210" t="s">
        <v>23</v>
      </c>
      <c r="B22" s="215" t="s">
        <v>287</v>
      </c>
      <c r="C22" s="216">
        <f>+C23+C24</f>
        <v>0</v>
      </c>
      <c r="D22" s="216">
        <f>+D23+D24</f>
        <v>0</v>
      </c>
      <c r="E22" s="215" t="s">
        <v>133</v>
      </c>
      <c r="F22" s="401"/>
      <c r="G22" s="50"/>
      <c r="H22" s="480"/>
    </row>
    <row r="23" spans="1:8" ht="12.95" customHeight="1" x14ac:dyDescent="0.2">
      <c r="A23" s="261" t="s">
        <v>479</v>
      </c>
      <c r="B23" s="214" t="s">
        <v>284</v>
      </c>
      <c r="C23" s="190"/>
      <c r="D23" s="190"/>
      <c r="E23" s="209" t="s">
        <v>369</v>
      </c>
      <c r="F23" s="420"/>
      <c r="G23" s="195"/>
      <c r="H23" s="480"/>
    </row>
    <row r="24" spans="1:8" ht="12.95" customHeight="1" x14ac:dyDescent="0.2">
      <c r="A24" s="210" t="s">
        <v>25</v>
      </c>
      <c r="B24" s="215" t="s">
        <v>285</v>
      </c>
      <c r="C24" s="49"/>
      <c r="D24" s="49"/>
      <c r="E24" s="211" t="s">
        <v>375</v>
      </c>
      <c r="F24" s="401"/>
      <c r="G24" s="50"/>
      <c r="H24" s="480"/>
    </row>
    <row r="25" spans="1:8" ht="12.95" customHeight="1" x14ac:dyDescent="0.2">
      <c r="A25" s="210" t="s">
        <v>26</v>
      </c>
      <c r="B25" s="215" t="s">
        <v>380</v>
      </c>
      <c r="C25" s="49"/>
      <c r="D25" s="49"/>
      <c r="E25" s="211" t="s">
        <v>376</v>
      </c>
      <c r="F25" s="401"/>
      <c r="G25" s="50"/>
      <c r="H25" s="480"/>
    </row>
    <row r="26" spans="1:8" ht="12.95" customHeight="1" thickBot="1" x14ac:dyDescent="0.25">
      <c r="A26" s="261" t="s">
        <v>27</v>
      </c>
      <c r="B26" s="214" t="s">
        <v>245</v>
      </c>
      <c r="C26" s="190"/>
      <c r="D26" s="190"/>
      <c r="E26" s="294" t="s">
        <v>279</v>
      </c>
      <c r="F26" s="420">
        <v>4588390</v>
      </c>
      <c r="G26" s="195">
        <v>4588390</v>
      </c>
      <c r="H26" s="480"/>
    </row>
    <row r="27" spans="1:8" ht="15.95" customHeight="1" thickBot="1" x14ac:dyDescent="0.25">
      <c r="A27" s="213" t="s">
        <v>28</v>
      </c>
      <c r="B27" s="69" t="s">
        <v>388</v>
      </c>
      <c r="C27" s="189">
        <f>+C17+C22+C25+C26</f>
        <v>9219618</v>
      </c>
      <c r="D27" s="189">
        <f>+D17+D22+D25+D26</f>
        <v>9219618</v>
      </c>
      <c r="E27" s="69" t="s">
        <v>390</v>
      </c>
      <c r="F27" s="399">
        <f>SUM(F17:F26)</f>
        <v>4588390</v>
      </c>
      <c r="G27" s="194">
        <f>SUM(G17:G26)</f>
        <v>4588390</v>
      </c>
      <c r="H27" s="480"/>
    </row>
    <row r="28" spans="1:8" ht="13.5" thickBot="1" x14ac:dyDescent="0.25">
      <c r="A28" s="213" t="s">
        <v>29</v>
      </c>
      <c r="B28" s="217" t="s">
        <v>389</v>
      </c>
      <c r="C28" s="218">
        <f>+C16+C27</f>
        <v>247016155</v>
      </c>
      <c r="D28" s="218">
        <f>+D16+D27</f>
        <v>249126115</v>
      </c>
      <c r="E28" s="217" t="s">
        <v>391</v>
      </c>
      <c r="F28" s="402">
        <f>+F16+F27</f>
        <v>246764249</v>
      </c>
      <c r="G28" s="403">
        <f>+G16+G27</f>
        <v>248174667</v>
      </c>
      <c r="H28" s="480"/>
    </row>
    <row r="29" spans="1:8" ht="13.5" thickBot="1" x14ac:dyDescent="0.25">
      <c r="A29" s="213" t="s">
        <v>30</v>
      </c>
      <c r="B29" s="217" t="s">
        <v>110</v>
      </c>
      <c r="C29" s="218">
        <f>IF(C16-F16&lt;0,F16-C16,"-")</f>
        <v>4379322</v>
      </c>
      <c r="D29" s="218">
        <f>IF(D16-G16&lt;0,G16-D16,"-")</f>
        <v>3679780</v>
      </c>
      <c r="E29" s="217" t="s">
        <v>111</v>
      </c>
      <c r="F29" s="402" t="str">
        <f>IF(C16-F16&gt;0,C16-F16,"-")</f>
        <v>-</v>
      </c>
      <c r="G29" s="403" t="str">
        <f>IF(D16-G16&gt;0,D16-G16,"-")</f>
        <v>-</v>
      </c>
      <c r="H29" s="480"/>
    </row>
    <row r="30" spans="1:8" ht="13.5" thickBot="1" x14ac:dyDescent="0.25">
      <c r="A30" s="213" t="s">
        <v>31</v>
      </c>
      <c r="B30" s="217" t="s">
        <v>451</v>
      </c>
      <c r="C30" s="218" t="str">
        <f>IF(C28-F28&lt;0,F28-C28,"-")</f>
        <v>-</v>
      </c>
      <c r="D30" s="218" t="str">
        <f>IF(D28-G28&lt;0,G28-D28,"-")</f>
        <v>-</v>
      </c>
      <c r="E30" s="217" t="s">
        <v>452</v>
      </c>
      <c r="F30" s="402">
        <f>IF(C28-F28&gt;0,C28-F28,"-")</f>
        <v>251906</v>
      </c>
      <c r="G30" s="403">
        <f>IF(D28-G28&gt;0,D28-G28,"-")</f>
        <v>951448</v>
      </c>
      <c r="H30" s="480"/>
    </row>
    <row r="31" spans="1:8" ht="18.75" x14ac:dyDescent="0.2">
      <c r="B31" s="481"/>
      <c r="C31" s="481"/>
      <c r="D31" s="481"/>
      <c r="E31" s="481"/>
      <c r="F31" s="397"/>
    </row>
  </sheetData>
  <mergeCells count="3">
    <mergeCell ref="A3:A4"/>
    <mergeCell ref="H1:H30"/>
    <mergeCell ref="B31:E3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B21" zoomScale="160" zoomScaleNormal="160" zoomScaleSheetLayoutView="115" workbookViewId="0">
      <selection activeCell="H34" sqref="H34"/>
    </sheetView>
  </sheetViews>
  <sheetFormatPr defaultRowHeight="12.75" x14ac:dyDescent="0.2"/>
  <cols>
    <col min="1" max="1" width="5.5" style="40" customWidth="1"/>
    <col min="2" max="2" width="42.6640625" style="115" customWidth="1"/>
    <col min="3" max="3" width="12" style="115" customWidth="1"/>
    <col min="4" max="4" width="11.6640625" style="40" customWidth="1"/>
    <col min="5" max="5" width="37.33203125" style="40" customWidth="1"/>
    <col min="6" max="6" width="12.6640625" style="40" customWidth="1"/>
    <col min="7" max="7" width="12" style="40" customWidth="1"/>
    <col min="8" max="8" width="4.83203125" style="40" customWidth="1"/>
    <col min="9" max="16384" width="9.33203125" style="40"/>
  </cols>
  <sheetData>
    <row r="1" spans="1:8" ht="31.5" x14ac:dyDescent="0.2">
      <c r="B1" s="196" t="s">
        <v>109</v>
      </c>
      <c r="C1" s="196"/>
      <c r="D1" s="197"/>
      <c r="E1" s="197"/>
      <c r="F1" s="197"/>
      <c r="G1" s="197"/>
      <c r="H1" s="480" t="str">
        <f>+CONCATENATE("2.2. melléklet a 7/",LEFT(ÖSSZEFÜGGÉSEK!A5,4),". (VI.29.) önkormányzati rendelethez")</f>
        <v>2.2. melléklet a 7/2017. (VI.29.) önkormányzati rendelethez</v>
      </c>
    </row>
    <row r="2" spans="1:8" ht="14.25" thickBot="1" x14ac:dyDescent="0.25">
      <c r="G2" s="198" t="str">
        <f>'2.1.sz.mell  '!G2</f>
        <v>Forintban!</v>
      </c>
      <c r="H2" s="480"/>
    </row>
    <row r="3" spans="1:8" ht="13.5" thickBot="1" x14ac:dyDescent="0.25">
      <c r="A3" s="482" t="s">
        <v>53</v>
      </c>
      <c r="B3" s="199" t="s">
        <v>42</v>
      </c>
      <c r="C3" s="393"/>
      <c r="D3" s="200"/>
      <c r="E3" s="199" t="s">
        <v>43</v>
      </c>
      <c r="F3" s="395"/>
      <c r="G3" s="201"/>
      <c r="H3" s="480"/>
    </row>
    <row r="4" spans="1:8" s="202" customFormat="1" ht="36.75" thickBot="1" x14ac:dyDescent="0.25">
      <c r="A4" s="483"/>
      <c r="B4" s="116" t="s">
        <v>47</v>
      </c>
      <c r="C4" s="394" t="s">
        <v>477</v>
      </c>
      <c r="D4" s="117" t="str">
        <f>+'2.1.sz.mell  '!D4</f>
        <v>2017. évi módosított előirányzat</v>
      </c>
      <c r="E4" s="116" t="s">
        <v>47</v>
      </c>
      <c r="F4" s="394" t="s">
        <v>477</v>
      </c>
      <c r="G4" s="37" t="str">
        <f>+'2.1.sz.mell  '!D4</f>
        <v>2017. évi módosított előirányzat</v>
      </c>
      <c r="H4" s="480"/>
    </row>
    <row r="5" spans="1:8" s="202" customFormat="1" ht="13.5" thickBot="1" x14ac:dyDescent="0.25">
      <c r="A5" s="203"/>
      <c r="B5" s="204" t="s">
        <v>398</v>
      </c>
      <c r="C5" s="205" t="s">
        <v>399</v>
      </c>
      <c r="D5" s="205" t="s">
        <v>400</v>
      </c>
      <c r="E5" s="204" t="s">
        <v>402</v>
      </c>
      <c r="F5" s="396" t="s">
        <v>401</v>
      </c>
      <c r="G5" s="206" t="s">
        <v>468</v>
      </c>
      <c r="H5" s="480"/>
    </row>
    <row r="6" spans="1:8" ht="12.95" customHeight="1" x14ac:dyDescent="0.2">
      <c r="A6" s="208" t="s">
        <v>7</v>
      </c>
      <c r="B6" s="209" t="s">
        <v>290</v>
      </c>
      <c r="C6" s="186">
        <v>160000</v>
      </c>
      <c r="D6" s="186">
        <v>964000</v>
      </c>
      <c r="E6" s="209" t="s">
        <v>151</v>
      </c>
      <c r="F6" s="398">
        <v>3559997</v>
      </c>
      <c r="G6" s="237">
        <v>4995497</v>
      </c>
      <c r="H6" s="480"/>
    </row>
    <row r="7" spans="1:8" ht="22.5" x14ac:dyDescent="0.2">
      <c r="A7" s="210" t="s">
        <v>8</v>
      </c>
      <c r="B7" s="211" t="s">
        <v>291</v>
      </c>
      <c r="C7" s="187"/>
      <c r="D7" s="187"/>
      <c r="E7" s="211" t="s">
        <v>296</v>
      </c>
      <c r="F7" s="188">
        <v>3299977</v>
      </c>
      <c r="G7" s="192">
        <v>3299977</v>
      </c>
      <c r="H7" s="480"/>
    </row>
    <row r="8" spans="1:8" ht="12.95" customHeight="1" x14ac:dyDescent="0.2">
      <c r="A8" s="210" t="s">
        <v>9</v>
      </c>
      <c r="B8" s="211" t="s">
        <v>2</v>
      </c>
      <c r="C8" s="187"/>
      <c r="D8" s="187"/>
      <c r="E8" s="211" t="s">
        <v>128</v>
      </c>
      <c r="F8" s="188"/>
      <c r="G8" s="192">
        <v>68042</v>
      </c>
      <c r="H8" s="480"/>
    </row>
    <row r="9" spans="1:8" ht="12.95" customHeight="1" x14ac:dyDescent="0.2">
      <c r="A9" s="210" t="s">
        <v>10</v>
      </c>
      <c r="B9" s="211" t="s">
        <v>292</v>
      </c>
      <c r="C9" s="187">
        <v>253718</v>
      </c>
      <c r="D9" s="187">
        <v>253718</v>
      </c>
      <c r="E9" s="211" t="s">
        <v>297</v>
      </c>
      <c r="F9" s="188"/>
      <c r="G9" s="192"/>
      <c r="H9" s="480"/>
    </row>
    <row r="10" spans="1:8" ht="12.75" customHeight="1" x14ac:dyDescent="0.2">
      <c r="A10" s="210" t="s">
        <v>11</v>
      </c>
      <c r="B10" s="211" t="s">
        <v>293</v>
      </c>
      <c r="C10" s="187"/>
      <c r="D10" s="187"/>
      <c r="E10" s="211" t="s">
        <v>153</v>
      </c>
      <c r="F10" s="188">
        <v>405600</v>
      </c>
      <c r="G10" s="192">
        <v>405600</v>
      </c>
      <c r="H10" s="480"/>
    </row>
    <row r="11" spans="1:8" ht="12.95" customHeight="1" x14ac:dyDescent="0.2">
      <c r="A11" s="210" t="s">
        <v>12</v>
      </c>
      <c r="B11" s="211" t="s">
        <v>294</v>
      </c>
      <c r="C11" s="188"/>
      <c r="D11" s="188"/>
      <c r="E11" s="295"/>
      <c r="F11" s="188"/>
      <c r="G11" s="192"/>
      <c r="H11" s="480"/>
    </row>
    <row r="12" spans="1:8" ht="12.95" customHeight="1" x14ac:dyDescent="0.2">
      <c r="A12" s="210" t="s">
        <v>13</v>
      </c>
      <c r="B12" s="32"/>
      <c r="C12" s="187"/>
      <c r="D12" s="187"/>
      <c r="E12" s="295"/>
      <c r="F12" s="188"/>
      <c r="G12" s="192"/>
      <c r="H12" s="480"/>
    </row>
    <row r="13" spans="1:8" ht="12.95" customHeight="1" x14ac:dyDescent="0.2">
      <c r="A13" s="210" t="s">
        <v>14</v>
      </c>
      <c r="B13" s="32"/>
      <c r="C13" s="187"/>
      <c r="D13" s="187"/>
      <c r="E13" s="296"/>
      <c r="F13" s="188"/>
      <c r="G13" s="192"/>
      <c r="H13" s="480"/>
    </row>
    <row r="14" spans="1:8" ht="12.95" customHeight="1" x14ac:dyDescent="0.2">
      <c r="A14" s="210" t="s">
        <v>15</v>
      </c>
      <c r="B14" s="293"/>
      <c r="C14" s="188"/>
      <c r="D14" s="188"/>
      <c r="E14" s="295"/>
      <c r="F14" s="188"/>
      <c r="G14" s="192"/>
      <c r="H14" s="480"/>
    </row>
    <row r="15" spans="1:8" x14ac:dyDescent="0.2">
      <c r="A15" s="210" t="s">
        <v>16</v>
      </c>
      <c r="B15" s="32"/>
      <c r="C15" s="188"/>
      <c r="D15" s="188"/>
      <c r="E15" s="295"/>
      <c r="F15" s="188"/>
      <c r="G15" s="192"/>
      <c r="H15" s="480"/>
    </row>
    <row r="16" spans="1:8" ht="12.95" customHeight="1" thickBot="1" x14ac:dyDescent="0.25">
      <c r="A16" s="261" t="s">
        <v>17</v>
      </c>
      <c r="B16" s="294"/>
      <c r="C16" s="263"/>
      <c r="D16" s="263"/>
      <c r="E16" s="262" t="s">
        <v>38</v>
      </c>
      <c r="F16" s="263"/>
      <c r="G16" s="238"/>
      <c r="H16" s="480"/>
    </row>
    <row r="17" spans="1:8" ht="22.5" customHeight="1" thickBot="1" x14ac:dyDescent="0.25">
      <c r="A17" s="213" t="s">
        <v>18</v>
      </c>
      <c r="B17" s="69" t="s">
        <v>304</v>
      </c>
      <c r="C17" s="189">
        <f>+C6+C8+C9+C11+C12+C13+C14+C15+C16</f>
        <v>413718</v>
      </c>
      <c r="D17" s="189">
        <f>+D6+D8+D9+D11+D12+D13+D14+D15+D16</f>
        <v>1217718</v>
      </c>
      <c r="E17" s="69" t="s">
        <v>305</v>
      </c>
      <c r="F17" s="399">
        <f>+F6+F8+F10+F11+F12+F13+F14+F15+F16</f>
        <v>3965597</v>
      </c>
      <c r="G17" s="194">
        <f>+G6+G8+G10+G11+G12+G13+G14+G15+G16</f>
        <v>5469139</v>
      </c>
      <c r="H17" s="480"/>
    </row>
    <row r="18" spans="1:8" ht="12.95" customHeight="1" x14ac:dyDescent="0.2">
      <c r="A18" s="208" t="s">
        <v>19</v>
      </c>
      <c r="B18" s="221" t="s">
        <v>169</v>
      </c>
      <c r="C18" s="228">
        <f>SUM(C19:C23)</f>
        <v>3299973</v>
      </c>
      <c r="D18" s="228">
        <f>SUM(D19:D23)</f>
        <v>3299973</v>
      </c>
      <c r="E18" s="215" t="s">
        <v>132</v>
      </c>
      <c r="F18" s="400"/>
      <c r="G18" s="48"/>
      <c r="H18" s="480"/>
    </row>
    <row r="19" spans="1:8" ht="12.95" customHeight="1" x14ac:dyDescent="0.2">
      <c r="A19" s="210" t="s">
        <v>20</v>
      </c>
      <c r="B19" s="222" t="s">
        <v>158</v>
      </c>
      <c r="C19" s="49">
        <v>3299973</v>
      </c>
      <c r="D19" s="49">
        <v>3299973</v>
      </c>
      <c r="E19" s="215" t="s">
        <v>135</v>
      </c>
      <c r="F19" s="401"/>
      <c r="G19" s="50"/>
      <c r="H19" s="480"/>
    </row>
    <row r="20" spans="1:8" ht="12.95" customHeight="1" x14ac:dyDescent="0.2">
      <c r="A20" s="208" t="s">
        <v>21</v>
      </c>
      <c r="B20" s="222" t="s">
        <v>159</v>
      </c>
      <c r="C20" s="49"/>
      <c r="D20" s="49"/>
      <c r="E20" s="215" t="s">
        <v>106</v>
      </c>
      <c r="F20" s="401"/>
      <c r="G20" s="50"/>
      <c r="H20" s="480"/>
    </row>
    <row r="21" spans="1:8" ht="12.95" customHeight="1" x14ac:dyDescent="0.2">
      <c r="A21" s="210" t="s">
        <v>22</v>
      </c>
      <c r="B21" s="222" t="s">
        <v>160</v>
      </c>
      <c r="C21" s="49"/>
      <c r="D21" s="49"/>
      <c r="E21" s="215" t="s">
        <v>107</v>
      </c>
      <c r="F21" s="401"/>
      <c r="G21" s="50"/>
      <c r="H21" s="480"/>
    </row>
    <row r="22" spans="1:8" ht="12.95" customHeight="1" x14ac:dyDescent="0.2">
      <c r="A22" s="208" t="s">
        <v>23</v>
      </c>
      <c r="B22" s="222" t="s">
        <v>161</v>
      </c>
      <c r="C22" s="49"/>
      <c r="D22" s="49"/>
      <c r="E22" s="214" t="s">
        <v>157</v>
      </c>
      <c r="F22" s="401"/>
      <c r="G22" s="50"/>
      <c r="H22" s="480"/>
    </row>
    <row r="23" spans="1:8" ht="12.95" customHeight="1" x14ac:dyDescent="0.2">
      <c r="A23" s="210" t="s">
        <v>24</v>
      </c>
      <c r="B23" s="223" t="s">
        <v>162</v>
      </c>
      <c r="C23" s="49"/>
      <c r="D23" s="49"/>
      <c r="E23" s="215" t="s">
        <v>136</v>
      </c>
      <c r="F23" s="401"/>
      <c r="G23" s="50"/>
      <c r="H23" s="480"/>
    </row>
    <row r="24" spans="1:8" ht="12.95" customHeight="1" x14ac:dyDescent="0.2">
      <c r="A24" s="208" t="s">
        <v>25</v>
      </c>
      <c r="B24" s="224" t="s">
        <v>163</v>
      </c>
      <c r="C24" s="216">
        <f>+C25+C26+C27+C28+C29</f>
        <v>0</v>
      </c>
      <c r="D24" s="216">
        <f>+D25+D26+D27+D28+D29</f>
        <v>0</v>
      </c>
      <c r="E24" s="225" t="s">
        <v>134</v>
      </c>
      <c r="F24" s="401"/>
      <c r="G24" s="50"/>
      <c r="H24" s="480"/>
    </row>
    <row r="25" spans="1:8" ht="12.95" customHeight="1" x14ac:dyDescent="0.2">
      <c r="A25" s="210" t="s">
        <v>26</v>
      </c>
      <c r="B25" s="223" t="s">
        <v>164</v>
      </c>
      <c r="C25" s="49"/>
      <c r="D25" s="49"/>
      <c r="E25" s="225" t="s">
        <v>298</v>
      </c>
      <c r="F25" s="401"/>
      <c r="G25" s="50"/>
      <c r="H25" s="480"/>
    </row>
    <row r="26" spans="1:8" ht="12.95" customHeight="1" x14ac:dyDescent="0.2">
      <c r="A26" s="208" t="s">
        <v>27</v>
      </c>
      <c r="B26" s="223" t="s">
        <v>165</v>
      </c>
      <c r="C26" s="49"/>
      <c r="D26" s="49"/>
      <c r="E26" s="220"/>
      <c r="F26" s="401"/>
      <c r="G26" s="50"/>
      <c r="H26" s="480"/>
    </row>
    <row r="27" spans="1:8" ht="12.95" customHeight="1" x14ac:dyDescent="0.2">
      <c r="A27" s="210" t="s">
        <v>28</v>
      </c>
      <c r="B27" s="222" t="s">
        <v>166</v>
      </c>
      <c r="C27" s="49"/>
      <c r="D27" s="49"/>
      <c r="E27" s="67"/>
      <c r="F27" s="401"/>
      <c r="G27" s="50"/>
      <c r="H27" s="480"/>
    </row>
    <row r="28" spans="1:8" ht="12.95" customHeight="1" x14ac:dyDescent="0.2">
      <c r="A28" s="208" t="s">
        <v>29</v>
      </c>
      <c r="B28" s="226" t="s">
        <v>167</v>
      </c>
      <c r="C28" s="49"/>
      <c r="D28" s="49"/>
      <c r="E28" s="32"/>
      <c r="F28" s="401"/>
      <c r="G28" s="50"/>
      <c r="H28" s="480"/>
    </row>
    <row r="29" spans="1:8" ht="12.95" customHeight="1" thickBot="1" x14ac:dyDescent="0.25">
      <c r="A29" s="210" t="s">
        <v>30</v>
      </c>
      <c r="B29" s="227" t="s">
        <v>168</v>
      </c>
      <c r="C29" s="49"/>
      <c r="D29" s="49"/>
      <c r="E29" s="67"/>
      <c r="F29" s="401"/>
      <c r="G29" s="50"/>
      <c r="H29" s="480"/>
    </row>
    <row r="30" spans="1:8" ht="21.75" customHeight="1" thickBot="1" x14ac:dyDescent="0.25">
      <c r="A30" s="213" t="s">
        <v>31</v>
      </c>
      <c r="B30" s="69" t="s">
        <v>295</v>
      </c>
      <c r="C30" s="189">
        <f>+C18+C24</f>
        <v>3299973</v>
      </c>
      <c r="D30" s="189">
        <f>+D18+D24</f>
        <v>3299973</v>
      </c>
      <c r="E30" s="69" t="s">
        <v>299</v>
      </c>
      <c r="F30" s="399">
        <f>SUM(F18:F29)</f>
        <v>0</v>
      </c>
      <c r="G30" s="194">
        <f>SUM(G18:G29)</f>
        <v>0</v>
      </c>
      <c r="H30" s="480"/>
    </row>
    <row r="31" spans="1:8" ht="13.5" thickBot="1" x14ac:dyDescent="0.25">
      <c r="A31" s="213" t="s">
        <v>32</v>
      </c>
      <c r="B31" s="217" t="s">
        <v>300</v>
      </c>
      <c r="C31" s="218">
        <f>+C17+C30</f>
        <v>3713691</v>
      </c>
      <c r="D31" s="218">
        <f>+D17+D30</f>
        <v>4517691</v>
      </c>
      <c r="E31" s="217" t="s">
        <v>301</v>
      </c>
      <c r="F31" s="402">
        <f>+F17+F30</f>
        <v>3965597</v>
      </c>
      <c r="G31" s="403">
        <f>+G17+G30</f>
        <v>5469139</v>
      </c>
      <c r="H31" s="480"/>
    </row>
    <row r="32" spans="1:8" ht="13.5" thickBot="1" x14ac:dyDescent="0.25">
      <c r="A32" s="213" t="s">
        <v>33</v>
      </c>
      <c r="B32" s="217" t="s">
        <v>110</v>
      </c>
      <c r="C32" s="218">
        <f>IF(C17-F17&lt;0,F17-C17,"-")</f>
        <v>3551879</v>
      </c>
      <c r="D32" s="218">
        <f>IF(D17-G17&lt;0,G17-D17,"-")</f>
        <v>4251421</v>
      </c>
      <c r="E32" s="217" t="s">
        <v>111</v>
      </c>
      <c r="F32" s="402" t="str">
        <f>IF(C17-F17&gt;0,C17-F17,"-")</f>
        <v>-</v>
      </c>
      <c r="G32" s="403" t="str">
        <f>IF(D17-G17&gt;0,D17-G17,"-")</f>
        <v>-</v>
      </c>
      <c r="H32" s="480"/>
    </row>
    <row r="33" spans="1:8" ht="13.5" thickBot="1" x14ac:dyDescent="0.25">
      <c r="A33" s="213" t="s">
        <v>34</v>
      </c>
      <c r="B33" s="217" t="s">
        <v>451</v>
      </c>
      <c r="C33" s="218">
        <f>IF(C31-F31&lt;0,F31-C31,"-")</f>
        <v>251906</v>
      </c>
      <c r="D33" s="218">
        <f>IF(D31-G31&lt;0,G31-D31,"-")</f>
        <v>951448</v>
      </c>
      <c r="E33" s="217" t="s">
        <v>452</v>
      </c>
      <c r="F33" s="402" t="str">
        <f>IF(C31-F31&gt;0,C31-F31,"-")</f>
        <v>-</v>
      </c>
      <c r="G33" s="403" t="str">
        <f>IF(D31-G31&gt;0,D31-G31,"-")</f>
        <v>-</v>
      </c>
      <c r="H33" s="480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C18" sqref="C18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70" t="s">
        <v>101</v>
      </c>
      <c r="E1" s="73" t="s">
        <v>105</v>
      </c>
    </row>
    <row r="3" spans="1:5" x14ac:dyDescent="0.2">
      <c r="A3" s="75"/>
      <c r="B3" s="76"/>
      <c r="C3" s="75"/>
      <c r="D3" s="78"/>
      <c r="E3" s="76"/>
    </row>
    <row r="4" spans="1:5" ht="15.75" x14ac:dyDescent="0.25">
      <c r="A4" s="53" t="str">
        <f>+ÖSSZEFÜGGÉSEK!A5</f>
        <v>2017. évi előirányzat BEVÉTELEK</v>
      </c>
      <c r="B4" s="77"/>
      <c r="C4" s="85"/>
      <c r="D4" s="78"/>
      <c r="E4" s="76"/>
    </row>
    <row r="5" spans="1:5" x14ac:dyDescent="0.2">
      <c r="A5" s="75"/>
      <c r="B5" s="76"/>
      <c r="C5" s="75"/>
      <c r="D5" s="78"/>
      <c r="E5" s="76"/>
    </row>
    <row r="6" spans="1:5" x14ac:dyDescent="0.2">
      <c r="A6" s="75" t="s">
        <v>428</v>
      </c>
      <c r="B6" s="76">
        <f>+'1.1.sz.mell.'!D62</f>
        <v>241124215</v>
      </c>
      <c r="C6" s="75" t="s">
        <v>392</v>
      </c>
      <c r="D6" s="78">
        <f>+'2.1.sz.mell  '!D16+'2.2.sz.mell  '!D17</f>
        <v>241124215</v>
      </c>
      <c r="E6" s="76">
        <f t="shared" ref="E6:E15" si="0">+B6-D6</f>
        <v>0</v>
      </c>
    </row>
    <row r="7" spans="1:5" x14ac:dyDescent="0.2">
      <c r="A7" s="75" t="s">
        <v>429</v>
      </c>
      <c r="B7" s="76">
        <f>+'1.1.sz.mell.'!D75</f>
        <v>12519591</v>
      </c>
      <c r="C7" s="75" t="s">
        <v>393</v>
      </c>
      <c r="D7" s="78">
        <f>+'2.1.sz.mell  '!D27+'2.2.sz.mell  '!D30</f>
        <v>12519591</v>
      </c>
      <c r="E7" s="76">
        <f t="shared" si="0"/>
        <v>0</v>
      </c>
    </row>
    <row r="8" spans="1:5" x14ac:dyDescent="0.2">
      <c r="A8" s="75" t="s">
        <v>430</v>
      </c>
      <c r="B8" s="76">
        <f>+'1.1.sz.mell.'!D76</f>
        <v>253643806</v>
      </c>
      <c r="C8" s="75" t="s">
        <v>394</v>
      </c>
      <c r="D8" s="78">
        <f>+'2.1.sz.mell  '!D28+'2.2.sz.mell  '!D31</f>
        <v>253643806</v>
      </c>
      <c r="E8" s="76">
        <f t="shared" si="0"/>
        <v>0</v>
      </c>
    </row>
    <row r="9" spans="1:5" x14ac:dyDescent="0.2">
      <c r="A9" s="75"/>
      <c r="B9" s="76"/>
      <c r="C9" s="75"/>
      <c r="D9" s="78"/>
      <c r="E9" s="76"/>
    </row>
    <row r="10" spans="1:5" x14ac:dyDescent="0.2">
      <c r="A10" s="75"/>
      <c r="B10" s="76"/>
      <c r="C10" s="75"/>
      <c r="D10" s="78"/>
      <c r="E10" s="76"/>
    </row>
    <row r="11" spans="1:5" ht="15.75" x14ac:dyDescent="0.25">
      <c r="A11" s="53" t="str">
        <f>+ÖSSZEFÜGGÉSEK!A12</f>
        <v>2017. évi előirányzat KIADÁSOK</v>
      </c>
      <c r="B11" s="77"/>
      <c r="C11" s="85"/>
      <c r="D11" s="78"/>
      <c r="E11" s="76"/>
    </row>
    <row r="12" spans="1:5" x14ac:dyDescent="0.2">
      <c r="A12" s="75"/>
      <c r="B12" s="76"/>
      <c r="C12" s="75"/>
      <c r="D12" s="78"/>
      <c r="E12" s="76"/>
    </row>
    <row r="13" spans="1:5" x14ac:dyDescent="0.2">
      <c r="A13" s="75" t="s">
        <v>431</v>
      </c>
      <c r="B13" s="76">
        <f>+'1.1.sz.mell.'!D116</f>
        <v>249055416</v>
      </c>
      <c r="C13" s="75" t="s">
        <v>395</v>
      </c>
      <c r="D13" s="78">
        <f>+'2.1.sz.mell  '!G16+'2.2.sz.mell  '!G17</f>
        <v>249055416</v>
      </c>
      <c r="E13" s="76">
        <f t="shared" si="0"/>
        <v>0</v>
      </c>
    </row>
    <row r="14" spans="1:5" x14ac:dyDescent="0.2">
      <c r="A14" s="75" t="s">
        <v>432</v>
      </c>
      <c r="B14" s="76">
        <f>+'1.1.sz.mell.'!D141</f>
        <v>4588390</v>
      </c>
      <c r="C14" s="75" t="s">
        <v>396</v>
      </c>
      <c r="D14" s="78">
        <f>+'2.1.sz.mell  '!G27+'2.2.sz.mell  '!G30</f>
        <v>4588390</v>
      </c>
      <c r="E14" s="76">
        <f t="shared" si="0"/>
        <v>0</v>
      </c>
    </row>
    <row r="15" spans="1:5" x14ac:dyDescent="0.2">
      <c r="A15" s="75" t="s">
        <v>433</v>
      </c>
      <c r="B15" s="76">
        <f>+'1.1.sz.mell.'!D142</f>
        <v>253643806</v>
      </c>
      <c r="C15" s="75" t="s">
        <v>397</v>
      </c>
      <c r="D15" s="78">
        <f>+'2.1.sz.mell  '!G28+'2.2.sz.mell  '!G31</f>
        <v>253643806</v>
      </c>
      <c r="E15" s="76">
        <f t="shared" si="0"/>
        <v>0</v>
      </c>
    </row>
    <row r="16" spans="1:5" x14ac:dyDescent="0.2">
      <c r="A16" s="71"/>
      <c r="B16" s="71"/>
      <c r="C16" s="75"/>
      <c r="D16" s="78"/>
      <c r="E16" s="72"/>
    </row>
    <row r="17" spans="1:5" x14ac:dyDescent="0.2">
      <c r="A17" s="71"/>
      <c r="B17" s="71"/>
      <c r="C17" s="71"/>
      <c r="D17" s="71"/>
      <c r="E17" s="71"/>
    </row>
    <row r="18" spans="1:5" x14ac:dyDescent="0.2">
      <c r="A18" s="71"/>
      <c r="B18" s="71"/>
      <c r="C18" s="71"/>
      <c r="D18" s="71"/>
      <c r="E18" s="71"/>
    </row>
    <row r="19" spans="1:5" x14ac:dyDescent="0.2">
      <c r="A19" s="71"/>
      <c r="B19" s="71"/>
      <c r="C19" s="71"/>
      <c r="D19" s="71"/>
      <c r="E19" s="71"/>
    </row>
  </sheetData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view="pageLayout" zoomScaleNormal="205" workbookViewId="0">
      <selection activeCell="C3" sqref="C3:E3"/>
    </sheetView>
  </sheetViews>
  <sheetFormatPr defaultRowHeight="15" x14ac:dyDescent="0.25"/>
  <cols>
    <col min="1" max="1" width="5.6640625" style="87" customWidth="1"/>
    <col min="2" max="2" width="35.6640625" style="87" customWidth="1"/>
    <col min="3" max="6" width="14" style="87" customWidth="1"/>
    <col min="7" max="16384" width="9.33203125" style="87"/>
  </cols>
  <sheetData>
    <row r="1" spans="1:7" ht="33" customHeight="1" x14ac:dyDescent="0.25">
      <c r="A1" s="484" t="s">
        <v>469</v>
      </c>
      <c r="B1" s="484"/>
      <c r="C1" s="484"/>
      <c r="D1" s="484"/>
      <c r="E1" s="484"/>
      <c r="F1" s="484"/>
    </row>
    <row r="2" spans="1:7" ht="15.95" customHeight="1" thickBot="1" x14ac:dyDescent="0.3">
      <c r="A2" s="88"/>
      <c r="B2" s="88"/>
      <c r="C2" s="485"/>
      <c r="D2" s="485"/>
      <c r="E2" s="492" t="str">
        <f>'2.2.sz.mell  '!G2</f>
        <v>Forintban!</v>
      </c>
      <c r="F2" s="492"/>
      <c r="G2" s="94"/>
    </row>
    <row r="3" spans="1:7" ht="63" customHeight="1" x14ac:dyDescent="0.25">
      <c r="A3" s="488" t="s">
        <v>5</v>
      </c>
      <c r="B3" s="490" t="s">
        <v>138</v>
      </c>
      <c r="C3" s="490" t="s">
        <v>173</v>
      </c>
      <c r="D3" s="490"/>
      <c r="E3" s="490"/>
      <c r="F3" s="486" t="s">
        <v>403</v>
      </c>
    </row>
    <row r="4" spans="1:7" ht="15.75" thickBot="1" x14ac:dyDescent="0.3">
      <c r="A4" s="489"/>
      <c r="B4" s="491"/>
      <c r="C4" s="332">
        <f>+LEFT(ÖSSZEFÜGGÉSEK!A5,4)+1</f>
        <v>2018</v>
      </c>
      <c r="D4" s="332">
        <f>+C4+1</f>
        <v>2019</v>
      </c>
      <c r="E4" s="332">
        <f>+D4+1</f>
        <v>2020</v>
      </c>
      <c r="F4" s="487"/>
    </row>
    <row r="5" spans="1:7" ht="15.75" thickBot="1" x14ac:dyDescent="0.3">
      <c r="A5" s="91"/>
      <c r="B5" s="92" t="s">
        <v>398</v>
      </c>
      <c r="C5" s="92" t="s">
        <v>399</v>
      </c>
      <c r="D5" s="92" t="s">
        <v>400</v>
      </c>
      <c r="E5" s="92" t="s">
        <v>402</v>
      </c>
      <c r="F5" s="93" t="s">
        <v>401</v>
      </c>
    </row>
    <row r="6" spans="1:7" x14ac:dyDescent="0.25">
      <c r="A6" s="90" t="s">
        <v>7</v>
      </c>
      <c r="B6" s="98"/>
      <c r="C6" s="360"/>
      <c r="D6" s="360"/>
      <c r="E6" s="360"/>
      <c r="F6" s="361">
        <f>SUM(C6:E6)</f>
        <v>0</v>
      </c>
    </row>
    <row r="7" spans="1:7" x14ac:dyDescent="0.25">
      <c r="A7" s="89" t="s">
        <v>8</v>
      </c>
      <c r="B7" s="99"/>
      <c r="C7" s="362"/>
      <c r="D7" s="362"/>
      <c r="E7" s="362"/>
      <c r="F7" s="363">
        <f>SUM(C7:E7)</f>
        <v>0</v>
      </c>
    </row>
    <row r="8" spans="1:7" x14ac:dyDescent="0.25">
      <c r="A8" s="89" t="s">
        <v>9</v>
      </c>
      <c r="B8" s="99"/>
      <c r="C8" s="362"/>
      <c r="D8" s="362"/>
      <c r="E8" s="362"/>
      <c r="F8" s="363">
        <f>SUM(C8:E8)</f>
        <v>0</v>
      </c>
    </row>
    <row r="9" spans="1:7" x14ac:dyDescent="0.25">
      <c r="A9" s="89" t="s">
        <v>10</v>
      </c>
      <c r="B9" s="99"/>
      <c r="C9" s="362"/>
      <c r="D9" s="362"/>
      <c r="E9" s="362"/>
      <c r="F9" s="363">
        <f>SUM(C9:E9)</f>
        <v>0</v>
      </c>
    </row>
    <row r="10" spans="1:7" ht="15.75" thickBot="1" x14ac:dyDescent="0.3">
      <c r="A10" s="95" t="s">
        <v>11</v>
      </c>
      <c r="B10" s="100"/>
      <c r="C10" s="364"/>
      <c r="D10" s="364"/>
      <c r="E10" s="364"/>
      <c r="F10" s="363">
        <f>SUM(C10:E10)</f>
        <v>0</v>
      </c>
    </row>
    <row r="11" spans="1:7" s="326" customFormat="1" thickBot="1" x14ac:dyDescent="0.25">
      <c r="A11" s="325" t="s">
        <v>12</v>
      </c>
      <c r="B11" s="96" t="s">
        <v>139</v>
      </c>
      <c r="C11" s="365">
        <f>SUM(C6:C10)</f>
        <v>0</v>
      </c>
      <c r="D11" s="365">
        <f>SUM(D6:D10)</f>
        <v>0</v>
      </c>
      <c r="E11" s="365">
        <f>SUM(E6:E10)</f>
        <v>0</v>
      </c>
      <c r="F11" s="366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72017. (VI.29.)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zoomScaleNormal="120" workbookViewId="0">
      <selection activeCell="B6" sqref="B6"/>
    </sheetView>
  </sheetViews>
  <sheetFormatPr defaultRowHeight="15" x14ac:dyDescent="0.25"/>
  <cols>
    <col min="1" max="1" width="5.6640625" style="87" customWidth="1"/>
    <col min="2" max="2" width="68.6640625" style="87" customWidth="1"/>
    <col min="3" max="3" width="19.5" style="87" customWidth="1"/>
    <col min="4" max="16384" width="9.33203125" style="87"/>
  </cols>
  <sheetData>
    <row r="1" spans="1:4" ht="33" customHeight="1" x14ac:dyDescent="0.25">
      <c r="A1" s="484" t="s">
        <v>463</v>
      </c>
      <c r="B1" s="484"/>
      <c r="C1" s="484"/>
    </row>
    <row r="2" spans="1:4" ht="15.95" customHeight="1" thickBot="1" x14ac:dyDescent="0.3">
      <c r="A2" s="88"/>
      <c r="B2" s="88"/>
      <c r="C2" s="97" t="str">
        <f>'2.2.sz.mell  '!G2</f>
        <v>Forintban!</v>
      </c>
      <c r="D2" s="94"/>
    </row>
    <row r="3" spans="1:4" ht="26.25" customHeight="1" thickBot="1" x14ac:dyDescent="0.3">
      <c r="A3" s="101" t="s">
        <v>5</v>
      </c>
      <c r="B3" s="102" t="s">
        <v>137</v>
      </c>
      <c r="C3" s="103" t="str">
        <f>+'1.1.sz.mell.'!D3</f>
        <v>2017.évi módosított előirányzat</v>
      </c>
    </row>
    <row r="4" spans="1:4" ht="15.75" thickBot="1" x14ac:dyDescent="0.3">
      <c r="A4" s="104"/>
      <c r="B4" s="357" t="s">
        <v>398</v>
      </c>
      <c r="C4" s="358" t="s">
        <v>399</v>
      </c>
    </row>
    <row r="5" spans="1:4" x14ac:dyDescent="0.25">
      <c r="A5" s="105" t="s">
        <v>7</v>
      </c>
      <c r="B5" s="232" t="s">
        <v>404</v>
      </c>
      <c r="C5" s="229">
        <v>36100000</v>
      </c>
    </row>
    <row r="6" spans="1:4" ht="24.75" x14ac:dyDescent="0.25">
      <c r="A6" s="106" t="s">
        <v>8</v>
      </c>
      <c r="B6" s="252" t="s">
        <v>170</v>
      </c>
      <c r="C6" s="230">
        <v>3642496</v>
      </c>
    </row>
    <row r="7" spans="1:4" x14ac:dyDescent="0.25">
      <c r="A7" s="106" t="s">
        <v>9</v>
      </c>
      <c r="B7" s="253" t="s">
        <v>405</v>
      </c>
      <c r="C7" s="230"/>
    </row>
    <row r="8" spans="1:4" ht="24.75" x14ac:dyDescent="0.25">
      <c r="A8" s="106" t="s">
        <v>10</v>
      </c>
      <c r="B8" s="253" t="s">
        <v>172</v>
      </c>
      <c r="C8" s="230"/>
    </row>
    <row r="9" spans="1:4" x14ac:dyDescent="0.25">
      <c r="A9" s="107" t="s">
        <v>11</v>
      </c>
      <c r="B9" s="253" t="s">
        <v>171</v>
      </c>
      <c r="C9" s="231">
        <v>570000</v>
      </c>
    </row>
    <row r="10" spans="1:4" ht="15.75" thickBot="1" x14ac:dyDescent="0.3">
      <c r="A10" s="106" t="s">
        <v>12</v>
      </c>
      <c r="B10" s="254" t="s">
        <v>406</v>
      </c>
      <c r="C10" s="230"/>
    </row>
    <row r="11" spans="1:4" ht="15.75" thickBot="1" x14ac:dyDescent="0.3">
      <c r="A11" s="493" t="s">
        <v>140</v>
      </c>
      <c r="B11" s="494"/>
      <c r="C11" s="108">
        <f>SUM(C5:C10)</f>
        <v>40312496</v>
      </c>
    </row>
    <row r="12" spans="1:4" ht="23.25" customHeight="1" x14ac:dyDescent="0.25">
      <c r="A12" s="495" t="s">
        <v>148</v>
      </c>
      <c r="B12" s="495"/>
      <c r="C12" s="495"/>
    </row>
  </sheetData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7/2017. 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10</vt:i4>
      </vt:variant>
    </vt:vector>
  </HeadingPairs>
  <TitlesOfParts>
    <vt:vector size="31" baseType="lpstr">
      <vt:lpstr>ÖSSZEFÜGGÉSEK</vt:lpstr>
      <vt:lpstr>1.1.sz.mell.</vt:lpstr>
      <vt:lpstr>1.2.sz.mell.</vt:lpstr>
      <vt:lpstr>1.3.sz.mell.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9.2. sz. mell</vt:lpstr>
      <vt:lpstr>9.3. sz. mell</vt:lpstr>
      <vt:lpstr>9.3.1. sz. mell</vt:lpstr>
      <vt:lpstr>9.3.2. sz. mell</vt:lpstr>
      <vt:lpstr>Munka1</vt:lpstr>
      <vt:lpstr>'9.1. sz. mell'!Nyomtatási_cím</vt:lpstr>
      <vt:lpstr>'9.1.1. sz. mell '!Nyomtatási_cím</vt:lpstr>
      <vt:lpstr>'9.1.2. sz. mell '!Nyomtatási_cím</vt:lpstr>
      <vt:lpstr>'9.2. sz. mell'!Nyomtatási_cím</vt:lpstr>
      <vt:lpstr>'9.3. sz. mell'!Nyomtatási_cím</vt:lpstr>
      <vt:lpstr>'9.3.1. sz. mell'!Nyomtatási_cím</vt:lpstr>
      <vt:lpstr>'9.3.2. sz. mell'!Nyomtatási_cím</vt:lpstr>
      <vt:lpstr>'1.1.sz.mell.'!Nyomtatási_terület</vt:lpstr>
      <vt:lpstr>'1.2.sz.mell.'!Nyomtatási_terület</vt:lpstr>
      <vt:lpstr>'1.3.sz.mell.'!Nyomtatási_terület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2017-07-04T08:57:57Z</cp:lastPrinted>
  <dcterms:created xsi:type="dcterms:W3CDTF">1999-10-30T10:30:45Z</dcterms:created>
  <dcterms:modified xsi:type="dcterms:W3CDTF">2017-07-04T08:58:02Z</dcterms:modified>
</cp:coreProperties>
</file>