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5" activeTab="10"/>
  </bookViews>
  <sheets>
    <sheet name="bor." sheetId="1" r:id="rId1"/>
    <sheet name="Mérleg" sheetId="2" r:id="rId2"/>
    <sheet name="Bevételek" sheetId="3" r:id="rId3"/>
    <sheet name="Bev.köt.önként.váll." sheetId="4" r:id="rId4"/>
    <sheet name="Korm.funkciók" sheetId="5" r:id="rId5"/>
    <sheet name="kiadások, köt.önként váll." sheetId="6" r:id="rId6"/>
    <sheet name="Pe. átadások" sheetId="7" r:id="rId7"/>
    <sheet name="Beruházások" sheetId="8" r:id="rId8"/>
    <sheet name="Felújítások" sheetId="9" r:id="rId9"/>
    <sheet name="közgazd. mérleg" sheetId="10" r:id="rId10"/>
    <sheet name="előirányzat felh. ütemt." sheetId="11" r:id="rId11"/>
  </sheets>
  <definedNames/>
  <calcPr fullCalcOnLoad="1"/>
</workbook>
</file>

<file path=xl/sharedStrings.xml><?xml version="1.0" encoding="utf-8"?>
<sst xmlns="http://schemas.openxmlformats.org/spreadsheetml/2006/main" count="593" uniqueCount="374">
  <si>
    <t>Porpác Község Önkormányzata Önkéntes Tűzoltó Egyesülete részére pályázatai lebonyolításának támogatása</t>
  </si>
  <si>
    <t>Területfejlesztési igazgatás</t>
  </si>
  <si>
    <t>2014. évi költségvetési rendeletének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</si>
  <si>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</si>
  <si>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 e Ft-ban)</t>
  </si>
  <si>
    <t>tervezett</t>
  </si>
  <si>
    <t>2014. év</t>
  </si>
  <si>
    <t>Porpác község Önkormányzata</t>
  </si>
  <si>
    <t>Megnevezés</t>
  </si>
  <si>
    <t>tervezett előirányzat</t>
  </si>
  <si>
    <t>adatok e Ft-ban</t>
  </si>
  <si>
    <t>PORPÁC KÖZSÉG ÖNKORMÁNYZATA</t>
  </si>
  <si>
    <t>EGYÉB FELHALMOZÁSI KIADÁSOK</t>
  </si>
  <si>
    <t>EGYÉB FELHALMOZÁSI KIADÁSOK ÖSSZESEN:</t>
  </si>
  <si>
    <t>Vasi Volán részére működési hozzájárulás</t>
  </si>
  <si>
    <t>Sárvár és Kistérsége  részére belső ellenőrzési feladatokra</t>
  </si>
  <si>
    <t>EGYÉB MŰKÖDÉSI ÉS FELHALMOZÁSI KIADÁSAI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</si>
  <si>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</si>
  <si>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</si>
  <si>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</si>
  <si>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</si>
  <si>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</si>
  <si>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</si>
  <si>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Lakáshoz jutás támogatása</t>
  </si>
  <si>
    <t>EGYÉB FELHALMOZÁSI CÉLÚ KIADÁSOK ÁLLAMHÁZTARTÁSON KÍVÜLRE ÖSSZESEN:</t>
  </si>
  <si>
    <t>EGYÉB FELHALMOZÁSI CÉLÚ KIADÁSOK ÁLLAMHÁZTARTÁSON KÍVÜLRE</t>
  </si>
  <si>
    <t xml:space="preserve"> 2014. évi előirányzat-felhasználási ütemterve</t>
  </si>
  <si>
    <t>(e Ft-ban)</t>
  </si>
  <si>
    <t>sor-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</si>
  <si>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</si>
  <si>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</si>
  <si>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</si>
  <si>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</si>
  <si>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</si>
  <si>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</si>
  <si>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</si>
  <si>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</si>
  <si>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</si>
  <si>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</si>
  <si>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</si>
  <si>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</si>
  <si>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</si>
  <si>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szám</t>
  </si>
  <si>
    <t xml:space="preserve"> Bevételek</t>
  </si>
  <si>
    <t>1.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</si>
  <si>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</si>
  <si>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</si>
  <si>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</si>
  <si>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2.</t>
  </si>
  <si>
    <t>felhalmozási célú támogatás államháztartáson belülről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</si>
  <si>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</si>
  <si>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</si>
  <si>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</si>
  <si>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</si>
  <si>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</si>
  <si>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</si>
  <si>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</si>
  <si>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célú átvett pénzeszközök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</si>
  <si>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</si>
  <si>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</si>
  <si>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7.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</si>
  <si>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</si>
  <si>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</si>
  <si>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</si>
  <si>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8.</t>
  </si>
  <si>
    <t>előző évi pénzmaradvány igénybevétele</t>
  </si>
  <si>
    <t>9.</t>
  </si>
  <si>
    <t>Előző havi maradvány</t>
  </si>
  <si>
    <t>Bevételek összesen:</t>
  </si>
  <si>
    <t xml:space="preserve"> Kiadások</t>
  </si>
  <si>
    <t>10.</t>
  </si>
  <si>
    <t>személyi juttatások</t>
  </si>
  <si>
    <t>11.</t>
  </si>
  <si>
    <t>munkaadókat terhelő járulékok és szociális hozzájárulási adó</t>
  </si>
  <si>
    <t>12.</t>
  </si>
  <si>
    <t>dologi kiadások</t>
  </si>
  <si>
    <t>13.</t>
  </si>
  <si>
    <t>ellátottak juttatásai</t>
  </si>
  <si>
    <t>14.</t>
  </si>
  <si>
    <t>Egyéb működési kiadások</t>
  </si>
  <si>
    <t xml:space="preserve"> - államháztartáson belülre</t>
  </si>
  <si>
    <t xml:space="preserve"> - államháztartáson kívülre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</si>
  <si>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</si>
  <si>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</si>
  <si>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</si>
  <si>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</si>
  <si>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</si>
  <si>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</si>
  <si>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</si>
  <si>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</si>
  <si>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</si>
  <si>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</si>
  <si>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</si>
  <si>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</si>
  <si>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</si>
  <si>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</si>
  <si>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</si>
  <si>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</si>
  <si>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</si>
  <si>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</si>
  <si>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</si>
  <si>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</si>
  <si>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</si>
  <si>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</si>
  <si>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</si>
  <si>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</si>
  <si>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</si>
  <si>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</si>
  <si>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</si>
  <si>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</si>
  <si>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</si>
  <si>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</si>
  <si>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</si>
  <si>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</si>
  <si>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</si>
  <si>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</si>
  <si>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</si>
  <si>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</si>
  <si>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</si>
  <si>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</si>
  <si>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</si>
  <si>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</si>
  <si>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</si>
  <si>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</si>
  <si>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</si>
  <si>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</si>
  <si>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</si>
  <si>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</si>
  <si>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</si>
  <si>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</si>
  <si>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</si>
  <si>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</si>
  <si>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</si>
  <si>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</si>
  <si>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</si>
  <si>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</si>
  <si>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</si>
  <si>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</si>
  <si>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</si>
  <si>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</si>
  <si>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</si>
  <si>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</si>
  <si>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Sárvári Közös Önkormányzati Hivatal részére</t>
  </si>
  <si>
    <t>BEVÉTELEINEK ÉS KIADÁSAINAK MÉRLEGE</t>
  </si>
  <si>
    <t>2014. évre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</si>
  <si>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</si>
  <si>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</si>
  <si>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</si>
  <si>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</si>
  <si>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</si>
  <si>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</si>
  <si>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</si>
  <si>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</si>
  <si>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</si>
  <si>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</si>
  <si>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</si>
  <si>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</si>
  <si>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</si>
  <si>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</si>
  <si>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</si>
  <si>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</si>
  <si>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</si>
  <si>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</si>
  <si>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</si>
  <si>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</si>
  <si>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</si>
  <si>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</si>
  <si>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</si>
  <si>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</si>
  <si>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</si>
  <si>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</si>
  <si>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</si>
  <si>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</si>
  <si>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</si>
  <si>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</si>
  <si>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</si>
  <si>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</si>
  <si>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</si>
  <si>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</si>
  <si>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</si>
  <si>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</si>
  <si>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</si>
  <si>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</si>
  <si>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2013. év</t>
  </si>
  <si>
    <t>változás %-a</t>
  </si>
  <si>
    <t>tény</t>
  </si>
  <si>
    <t>adatok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</si>
  <si>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</si>
  <si>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</si>
  <si>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</si>
  <si>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</si>
  <si>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</si>
  <si>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a.</t>
  </si>
  <si>
    <t>önkormányzati hivatal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</si>
  <si>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</si>
  <si>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</si>
  <si>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</si>
  <si>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</si>
  <si>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</si>
  <si>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</si>
  <si>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</si>
  <si>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</si>
  <si>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</si>
  <si>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</si>
  <si>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</si>
  <si>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r>
      <t>egyéb kötelező önkormányzati f</t>
    </r>
    <r>
      <rPr>
        <sz val="10"/>
        <rFont val="Arial Narrow"/>
        <family val="2"/>
      </rPr>
      <t>eladatok támogatása</t>
    </r>
  </si>
  <si>
    <t>Települési önkormányzatok működésének támogatása összesen:</t>
  </si>
  <si>
    <t>Települési önkormányzatok szociális, gyermekjóléti  feladatainak támogatása</t>
  </si>
  <si>
    <t>Egyes jövedelempótló támogatások kiegészítése</t>
  </si>
  <si>
    <t>Hozzájárulás a pénzbeni szociális ellátásokhoz</t>
  </si>
  <si>
    <t>Egyes szociális és gyermekjóléti feladatok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</si>
  <si>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</si>
  <si>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</si>
  <si>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Könyvtári, közművelődési és múzeumi feladatok támogatása</t>
  </si>
  <si>
    <t>d.</t>
  </si>
  <si>
    <t>települési önkormányzatok nyilvános könyvtári és közművelődési feladatainak támogatása</t>
  </si>
  <si>
    <t>Települési önkormányzatok kulturális feladatainak támogatása összesen:</t>
  </si>
  <si>
    <t>Beszámítás</t>
  </si>
  <si>
    <t>Működési célú központosított előirányzatok</t>
  </si>
  <si>
    <t>lakott külterületekkel kapcsolatos feladatok támogatása</t>
  </si>
  <si>
    <t>Egyéb működési célú központi támogatás</t>
  </si>
  <si>
    <t>szerkezetáltalakítási tartalékból folyósított támogatás</t>
  </si>
  <si>
    <t>bérkompezáció</t>
  </si>
  <si>
    <t>HELYI ÖNKORMÁNYZATOK MŰKÖDÉSÉNEK ÁLTALÁNOS TÁMOGATÁSA ÖSSZESEN:</t>
  </si>
  <si>
    <t>II.</t>
  </si>
  <si>
    <t>Egyéb működési célú támogatások bevételei államháztartáson belülről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</si>
  <si>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</si>
  <si>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</si>
  <si>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</si>
  <si>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</si>
  <si>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</si>
  <si>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</si>
  <si>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Ívóvízminőség javítása KEOP pályázat</t>
  </si>
  <si>
    <t>Bögöt község 50 % részarány</t>
  </si>
  <si>
    <t>Ívóvízminőség javítása KEOP pályázat önrész támogatása</t>
  </si>
  <si>
    <t>Ívóvízminőség javítása KEOP -7.1.0/11-2012-0060 támogatás</t>
  </si>
  <si>
    <t>Egyéb felhalmozási célú támogatások bevételei államháztartáson belülről összesen:</t>
  </si>
  <si>
    <t>FELHALMOZÁSI CÉLÚ TÁMOGATÁSOK ÁLLAMHÁZTARTÁSON BELÜLRŐL ÖSSZESEN: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</si>
  <si>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</si>
  <si>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</si>
  <si>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</si>
  <si>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</si>
  <si>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</si>
  <si>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</si>
  <si>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</si>
  <si>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</si>
  <si>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</si>
  <si>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</si>
  <si>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</si>
  <si>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</si>
  <si>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</si>
  <si>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</si>
  <si>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</si>
  <si>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</si>
  <si>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</si>
  <si>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</si>
  <si>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Továbbszámlázott szolgáltatás</t>
  </si>
  <si>
    <t>Készletértékesítés</t>
  </si>
  <si>
    <t>MŰKÖDÉSI BEVÉTELEK ÖSSZESEN:</t>
  </si>
  <si>
    <t>V.</t>
  </si>
  <si>
    <t>Ingatlanok értékesítése</t>
  </si>
  <si>
    <t xml:space="preserve">a. </t>
  </si>
  <si>
    <t>Önkormányzati ingatlanok értékesítése</t>
  </si>
  <si>
    <t>Saját felhalmozási és tőkejellegű bevételek</t>
  </si>
  <si>
    <t>Vasi Víz Zrt. vízközmű használati díj</t>
  </si>
  <si>
    <t>Vasi Víz Zrt. tőkeleértékes</t>
  </si>
  <si>
    <t>Pénzügyi befektetések bevételei</t>
  </si>
  <si>
    <t>FELHALMOZÁSI BEVÉTELEK ÖSSZESEN:</t>
  </si>
  <si>
    <t>KÖLTSÉGVETÉSI BEVÉTELEK</t>
  </si>
  <si>
    <t>VI.</t>
  </si>
  <si>
    <t>FINANSZÍROZÁSI BEVÉTELEK</t>
  </si>
  <si>
    <t xml:space="preserve"> 2013. évi feladatokra előző évi költségvetési maradvány igénybevétele</t>
  </si>
  <si>
    <t>Költségvetési maradvány igénybevétele belső hiány finanszírozására</t>
  </si>
  <si>
    <t>FINANSZÍROZÁSI BEVÉTELEK ÖSSZESEN: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</si>
  <si>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</si>
  <si>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</si>
  <si>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</si>
  <si>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</si>
  <si>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</si>
  <si>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</si>
  <si>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</si>
  <si>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</si>
  <si>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</si>
  <si>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</si>
  <si>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</si>
  <si>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</si>
  <si>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</si>
  <si>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</si>
  <si>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</si>
  <si>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</si>
  <si>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</si>
  <si>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</si>
  <si>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</si>
  <si>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</si>
  <si>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</si>
  <si>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</si>
  <si>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041232</t>
  </si>
  <si>
    <t>Téli közfoglalkoztatás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</si>
  <si>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</si>
  <si>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</si>
  <si>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</si>
  <si>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</si>
  <si>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</si>
  <si>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</si>
  <si>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</si>
  <si>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</si>
  <si>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</si>
  <si>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</si>
  <si>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</si>
  <si>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</si>
  <si>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</si>
  <si>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</si>
  <si>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</si>
  <si>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</si>
  <si>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086090</t>
  </si>
  <si>
    <t>Mindenféle egyéb szabadidős szolg.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</si>
  <si>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</si>
  <si>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</si>
  <si>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</si>
  <si>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</si>
  <si>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</si>
  <si>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</si>
  <si>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</si>
  <si>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KÖTELEZŐ, ÖNKÉNT VÁLLALT ÉS  ÁLLAMI ( ÁLLAMIGAZGATÁSI ) FELADATAINAK KIADÁSAI</t>
  </si>
  <si>
    <t>kormány- zati funkció száma</t>
  </si>
  <si>
    <t>e b b ő l</t>
  </si>
  <si>
    <t>kötelező</t>
  </si>
  <si>
    <t xml:space="preserve">önként vállalt </t>
  </si>
  <si>
    <t>állami ( államigazgatási )</t>
  </si>
  <si>
    <t>f e l a d a t</t>
  </si>
  <si>
    <t>Munkanélküli aktív korúak ellátása</t>
  </si>
  <si>
    <t>Egyéb szociális természetbeni és pénzbeni ellátások</t>
  </si>
  <si>
    <t>PORPÁC KÖZSÉG ÖNKORMÁNYZATA  BEVÉTELI ELŐIRÁNYZATAI</t>
  </si>
  <si>
    <t>KÖTELEZŐ, ÖNKÉNT VÁLLALAT ÁLLAMI ( ÁLLAMIGAZGATÁSI ) FELADATOK SZERINTI BONTÁSBAN</t>
  </si>
  <si>
    <t>bevétel        összesen:</t>
  </si>
  <si>
    <t>018010</t>
  </si>
  <si>
    <t>Önkormányzatok elszámolásai a központi költségvetéssel</t>
  </si>
  <si>
    <t>Önkormányzatok funkcióra nem sorolható bevételei államháztartások kívülről</t>
  </si>
  <si>
    <t>módosított</t>
  </si>
  <si>
    <t>041140</t>
  </si>
  <si>
    <t>Területfejlesztési igazgazgatás</t>
  </si>
  <si>
    <t xml:space="preserve">Területfejlesztési igazgatás </t>
  </si>
  <si>
    <t xml:space="preserve"> 2. számú módosítása</t>
  </si>
  <si>
    <t>Adósságkonszolidációban részt nem vett önkormányzatok fejlesztési támogatása</t>
  </si>
  <si>
    <t>Felhalmozási célú visszatérítendő támogatások, kölcsönök igénybevétele állaháztartáson belül</t>
  </si>
  <si>
    <t>Sárvár város Önkormányzata kölcsön nyújtása</t>
  </si>
  <si>
    <t>Felhalmozási célú visszatérítendő támogatások, kölcsönök igénybevétele államháztartáson belül</t>
  </si>
  <si>
    <t>BERUHÁZÁSI KIADÁSOK</t>
  </si>
  <si>
    <t>tervezett  előirányzat   ( e Ft)</t>
  </si>
  <si>
    <t>063020 Víztermelés, kezelés ellátás</t>
  </si>
  <si>
    <t>Porpác-Bögöt ívóvízminőség javítása KEOP-7.1.0/11-2012-0060</t>
  </si>
  <si>
    <t>(Porjektmenedzsment, közbeszerzés, tanulmányok és vizsgálatok készítése</t>
  </si>
  <si>
    <t>tájékoztatás és nyilvánosság</t>
  </si>
  <si>
    <t>Összesen:</t>
  </si>
  <si>
    <t>BERUHÁZÁSOK ÖSSZESEN:</t>
  </si>
  <si>
    <t>Porpác Kossuth u. 1. sz. alatt irodabútorok beszerzése</t>
  </si>
  <si>
    <t>Előzetesen felszámított általános forgalmi adó</t>
  </si>
  <si>
    <t>FELÚJÍTÁSI KIADÁSAI</t>
  </si>
  <si>
    <t>Porpác Kossuth u. 1. sz. kultúrház felújítása</t>
  </si>
  <si>
    <t>013350</t>
  </si>
  <si>
    <t>Önkormányzati vagyonnal való gazdálkodással kapcsolatos feladatok</t>
  </si>
  <si>
    <t>013350 Önkormányzati vagyonnal való gazdálkodással kapcsolatos  feladatok</t>
  </si>
  <si>
    <t>FELHALMOZÁSI CÉLÚ VISSZATÉRÍTENDŐ TÁMOGATÁS NYÚJTÁSA</t>
  </si>
  <si>
    <t>FELÚJÍTÁSOK ÖSSZESEN:</t>
  </si>
  <si>
    <t>1. sz. melléklet a 7/2014(V.29.) önkormányzati rendelethez</t>
  </si>
  <si>
    <t>2.sz. melléklet a 7/2014(V.29.)önkormányzati rendelethez</t>
  </si>
  <si>
    <t>2/A. sz. melléklet a 7/2014(V.29.) önkormányzati rendelethez</t>
  </si>
  <si>
    <t>3. sz. melléklet a 7/2014(V.29.) sz. önkormányzati rendelethez</t>
  </si>
  <si>
    <t>4. sz. melléklet a 7/2014(V.29.) sz. önkormányzati rendelethez</t>
  </si>
  <si>
    <t>5. sz. melléklet a 7/2014(V.29.) sz. önkormányzati rendelethez</t>
  </si>
  <si>
    <t>6 sz. melléklet a 7/2014(V.29.) sz. önkormányzati rendelethez</t>
  </si>
  <si>
    <t>7 sz. melléklet a 7/2014(V.29.) sz. önkormányzati rendelethez</t>
  </si>
  <si>
    <t>8. melléklet a 7/2014(V.29.) önkormányzati rendelethez</t>
  </si>
  <si>
    <t>9. melléklet a 7/2014(V.29.)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</si>
</sst>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</numFmts>
  <fonts count="5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i/>
      <sz val="12"/>
      <name val="Times New Roman"/>
      <family val="1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u val="singleAccounting"/>
      <sz val="12"/>
      <name val="Arial Narrow"/>
      <family val="2"/>
    </font>
    <font>
      <b/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2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56" applyFont="1" applyAlignment="1">
      <alignment/>
      <protection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0" fillId="0" borderId="0" xfId="0" applyBorder="1" applyAlignment="1">
      <alignment/>
    </xf>
    <xf numFmtId="0" fontId="34" fillId="0" borderId="0" xfId="56" applyFont="1" applyAlignment="1">
      <alignment horizontal="right"/>
      <protection/>
    </xf>
    <xf numFmtId="0" fontId="34" fillId="0" borderId="0" xfId="56" applyFont="1" applyAlignment="1">
      <alignment/>
      <protection/>
    </xf>
    <xf numFmtId="0" fontId="36" fillId="0" borderId="0" xfId="62" applyFont="1">
      <alignment/>
      <protection/>
    </xf>
    <xf numFmtId="0" fontId="34" fillId="0" borderId="0" xfId="62" applyFont="1">
      <alignment/>
      <protection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62" applyFont="1" applyAlignment="1">
      <alignment horizontal="center"/>
      <protection/>
    </xf>
    <xf numFmtId="168" fontId="34" fillId="0" borderId="0" xfId="40" applyNumberFormat="1" applyFont="1" applyAlignment="1">
      <alignment horizontal="center"/>
    </xf>
    <xf numFmtId="168" fontId="34" fillId="0" borderId="0" xfId="40" applyNumberFormat="1" applyFont="1" applyAlignment="1">
      <alignment/>
    </xf>
    <xf numFmtId="168" fontId="32" fillId="0" borderId="0" xfId="40" applyNumberFormat="1" applyFont="1" applyAlignment="1">
      <alignment/>
    </xf>
    <xf numFmtId="168" fontId="34" fillId="0" borderId="0" xfId="40" applyNumberFormat="1" applyFont="1" applyAlignment="1">
      <alignment horizontal="right"/>
    </xf>
    <xf numFmtId="0" fontId="34" fillId="0" borderId="0" xfId="62" applyFont="1" applyBorder="1">
      <alignment/>
      <protection/>
    </xf>
    <xf numFmtId="168" fontId="34" fillId="0" borderId="0" xfId="4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Border="1" applyAlignment="1">
      <alignment horizontal="left" vertical="center"/>
    </xf>
    <xf numFmtId="168" fontId="32" fillId="0" borderId="0" xfId="40" applyNumberFormat="1" applyFont="1" applyAlignment="1">
      <alignment horizontal="center"/>
    </xf>
    <xf numFmtId="41" fontId="32" fillId="0" borderId="0" xfId="40" applyNumberFormat="1" applyFont="1" applyAlignment="1">
      <alignment horizontal="center"/>
    </xf>
    <xf numFmtId="41" fontId="34" fillId="0" borderId="0" xfId="0" applyNumberFormat="1" applyFont="1" applyAlignment="1">
      <alignment horizontal="center"/>
    </xf>
    <xf numFmtId="41" fontId="3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44" fillId="0" borderId="0" xfId="0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Border="1" applyAlignment="1">
      <alignment/>
    </xf>
    <xf numFmtId="168" fontId="8" fillId="0" borderId="0" xfId="4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8" fontId="4" fillId="0" borderId="10" xfId="40" applyNumberFormat="1" applyFont="1" applyBorder="1" applyAlignment="1">
      <alignment/>
    </xf>
    <xf numFmtId="168" fontId="4" fillId="0" borderId="12" xfId="40" applyNumberFormat="1" applyFont="1" applyBorder="1" applyAlignment="1">
      <alignment/>
    </xf>
    <xf numFmtId="168" fontId="4" fillId="0" borderId="13" xfId="40" applyNumberFormat="1" applyFont="1" applyBorder="1" applyAlignment="1">
      <alignment/>
    </xf>
    <xf numFmtId="168" fontId="4" fillId="0" borderId="14" xfId="40" applyNumberFormat="1" applyFont="1" applyBorder="1" applyAlignment="1">
      <alignment/>
    </xf>
    <xf numFmtId="168" fontId="8" fillId="0" borderId="14" xfId="40" applyNumberFormat="1" applyFont="1" applyBorder="1" applyAlignment="1">
      <alignment/>
    </xf>
    <xf numFmtId="168" fontId="8" fillId="0" borderId="13" xfId="40" applyNumberFormat="1" applyFont="1" applyBorder="1" applyAlignment="1">
      <alignment/>
    </xf>
    <xf numFmtId="168" fontId="8" fillId="0" borderId="10" xfId="4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168" fontId="8" fillId="0" borderId="15" xfId="40" applyNumberFormat="1" applyFont="1" applyBorder="1" applyAlignment="1">
      <alignment horizontal="center"/>
    </xf>
    <xf numFmtId="168" fontId="8" fillId="0" borderId="17" xfId="40" applyNumberFormat="1" applyFont="1" applyBorder="1" applyAlignment="1">
      <alignment horizontal="center"/>
    </xf>
    <xf numFmtId="168" fontId="8" fillId="0" borderId="18" xfId="40" applyNumberFormat="1" applyFont="1" applyBorder="1" applyAlignment="1">
      <alignment horizontal="center"/>
    </xf>
    <xf numFmtId="168" fontId="8" fillId="0" borderId="19" xfId="40" applyNumberFormat="1" applyFont="1" applyBorder="1" applyAlignment="1">
      <alignment horizontal="center"/>
    </xf>
    <xf numFmtId="168" fontId="4" fillId="0" borderId="15" xfId="4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68" fontId="8" fillId="0" borderId="20" xfId="40" applyNumberFormat="1" applyFont="1" applyBorder="1" applyAlignment="1">
      <alignment/>
    </xf>
    <xf numFmtId="168" fontId="8" fillId="0" borderId="22" xfId="40" applyNumberFormat="1" applyFont="1" applyBorder="1" applyAlignment="1">
      <alignment/>
    </xf>
    <xf numFmtId="168" fontId="8" fillId="0" borderId="23" xfId="40" applyNumberFormat="1" applyFont="1" applyBorder="1" applyAlignment="1">
      <alignment/>
    </xf>
    <xf numFmtId="168" fontId="8" fillId="0" borderId="24" xfId="40" applyNumberFormat="1" applyFont="1" applyBorder="1" applyAlignment="1">
      <alignment/>
    </xf>
    <xf numFmtId="0" fontId="8" fillId="0" borderId="25" xfId="0" applyFont="1" applyBorder="1" applyAlignment="1">
      <alignment/>
    </xf>
    <xf numFmtId="0" fontId="4" fillId="0" borderId="0" xfId="0" applyFont="1" applyBorder="1" applyAlignment="1">
      <alignment/>
    </xf>
    <xf numFmtId="168" fontId="8" fillId="0" borderId="19" xfId="40" applyNumberFormat="1" applyFont="1" applyBorder="1" applyAlignment="1">
      <alignment/>
    </xf>
    <xf numFmtId="168" fontId="8" fillId="0" borderId="17" xfId="40" applyNumberFormat="1" applyFont="1" applyBorder="1" applyAlignment="1">
      <alignment/>
    </xf>
    <xf numFmtId="168" fontId="8" fillId="0" borderId="18" xfId="40" applyNumberFormat="1" applyFont="1" applyBorder="1" applyAlignment="1">
      <alignment/>
    </xf>
    <xf numFmtId="168" fontId="8" fillId="0" borderId="26" xfId="4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168" fontId="8" fillId="0" borderId="28" xfId="40" applyNumberFormat="1" applyFont="1" applyBorder="1" applyAlignment="1">
      <alignment/>
    </xf>
    <xf numFmtId="168" fontId="8" fillId="0" borderId="29" xfId="40" applyNumberFormat="1" applyFont="1" applyBorder="1" applyAlignment="1">
      <alignment/>
    </xf>
    <xf numFmtId="0" fontId="8" fillId="0" borderId="28" xfId="0" applyFont="1" applyBorder="1" applyAlignment="1">
      <alignment wrapText="1"/>
    </xf>
    <xf numFmtId="168" fontId="8" fillId="0" borderId="28" xfId="40" applyNumberFormat="1" applyFont="1" applyBorder="1" applyAlignment="1">
      <alignment/>
    </xf>
    <xf numFmtId="0" fontId="8" fillId="0" borderId="28" xfId="0" applyFont="1" applyBorder="1" applyAlignment="1">
      <alignment/>
    </xf>
    <xf numFmtId="168" fontId="38" fillId="0" borderId="28" xfId="40" applyNumberFormat="1" applyFont="1" applyFill="1" applyBorder="1" applyAlignment="1">
      <alignment/>
    </xf>
    <xf numFmtId="168" fontId="38" fillId="0" borderId="30" xfId="40" applyNumberFormat="1" applyFont="1" applyFill="1" applyBorder="1" applyAlignment="1">
      <alignment/>
    </xf>
    <xf numFmtId="168" fontId="8" fillId="0" borderId="28" xfId="40" applyNumberFormat="1" applyFont="1" applyFill="1" applyBorder="1" applyAlignment="1">
      <alignment/>
    </xf>
    <xf numFmtId="168" fontId="8" fillId="0" borderId="30" xfId="40" applyNumberFormat="1" applyFont="1" applyFill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4" fillId="0" borderId="33" xfId="0" applyFont="1" applyBorder="1" applyAlignment="1">
      <alignment/>
    </xf>
    <xf numFmtId="168" fontId="4" fillId="0" borderId="34" xfId="40" applyNumberFormat="1" applyFont="1" applyBorder="1" applyAlignment="1">
      <alignment/>
    </xf>
    <xf numFmtId="168" fontId="4" fillId="0" borderId="33" xfId="4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4" fillId="0" borderId="35" xfId="0" applyFont="1" applyBorder="1" applyAlignment="1">
      <alignment/>
    </xf>
    <xf numFmtId="168" fontId="8" fillId="0" borderId="36" xfId="40" applyNumberFormat="1" applyFont="1" applyBorder="1" applyAlignment="1">
      <alignment/>
    </xf>
    <xf numFmtId="168" fontId="8" fillId="0" borderId="30" xfId="40" applyNumberFormat="1" applyFont="1" applyBorder="1" applyAlignment="1">
      <alignment/>
    </xf>
    <xf numFmtId="0" fontId="8" fillId="0" borderId="33" xfId="0" applyFont="1" applyBorder="1" applyAlignment="1">
      <alignment/>
    </xf>
    <xf numFmtId="0" fontId="4" fillId="0" borderId="37" xfId="0" applyFont="1" applyBorder="1" applyAlignment="1">
      <alignment/>
    </xf>
    <xf numFmtId="168" fontId="8" fillId="0" borderId="38" xfId="40" applyNumberFormat="1" applyFont="1" applyBorder="1" applyAlignment="1">
      <alignment/>
    </xf>
    <xf numFmtId="168" fontId="8" fillId="0" borderId="39" xfId="40" applyNumberFormat="1" applyFont="1" applyBorder="1" applyAlignment="1">
      <alignment/>
    </xf>
    <xf numFmtId="0" fontId="4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34" fillId="0" borderId="0" xfId="57" applyFont="1">
      <alignment/>
      <protection/>
    </xf>
    <xf numFmtId="168" fontId="34" fillId="0" borderId="0" xfId="40" applyNumberFormat="1" applyFont="1" applyAlignment="1">
      <alignment/>
    </xf>
    <xf numFmtId="0" fontId="34" fillId="0" borderId="0" xfId="57" applyFont="1" applyAlignment="1">
      <alignment horizontal="right"/>
      <protection/>
    </xf>
    <xf numFmtId="0" fontId="35" fillId="0" borderId="0" xfId="0" applyFont="1" applyAlignment="1">
      <alignment/>
    </xf>
    <xf numFmtId="0" fontId="32" fillId="0" borderId="10" xfId="57" applyFont="1" applyBorder="1" applyAlignment="1">
      <alignment/>
      <protection/>
    </xf>
    <xf numFmtId="0" fontId="32" fillId="0" borderId="10" xfId="57" applyFont="1" applyBorder="1" applyAlignment="1">
      <alignment horizontal="center"/>
      <protection/>
    </xf>
    <xf numFmtId="168" fontId="32" fillId="0" borderId="10" xfId="40" applyNumberFormat="1" applyFont="1" applyBorder="1" applyAlignment="1">
      <alignment horizontal="center"/>
    </xf>
    <xf numFmtId="0" fontId="32" fillId="0" borderId="15" xfId="57" applyFont="1" applyBorder="1">
      <alignment/>
      <protection/>
    </xf>
    <xf numFmtId="0" fontId="32" fillId="0" borderId="15" xfId="57" applyFont="1" applyBorder="1" applyAlignment="1">
      <alignment horizontal="center"/>
      <protection/>
    </xf>
    <xf numFmtId="168" fontId="32" fillId="0" borderId="15" xfId="40" applyNumberFormat="1" applyFont="1" applyBorder="1" applyAlignment="1">
      <alignment horizontal="center"/>
    </xf>
    <xf numFmtId="0" fontId="32" fillId="0" borderId="20" xfId="57" applyFont="1" applyBorder="1">
      <alignment/>
      <protection/>
    </xf>
    <xf numFmtId="0" fontId="32" fillId="0" borderId="20" xfId="57" applyFont="1" applyBorder="1" applyAlignment="1">
      <alignment horizontal="center"/>
      <protection/>
    </xf>
    <xf numFmtId="168" fontId="32" fillId="0" borderId="20" xfId="40" applyNumberFormat="1" applyFont="1" applyBorder="1" applyAlignment="1">
      <alignment horizontal="center"/>
    </xf>
    <xf numFmtId="0" fontId="34" fillId="0" borderId="0" xfId="57" applyFont="1" applyBorder="1" applyAlignment="1">
      <alignment horizontal="right"/>
      <protection/>
    </xf>
    <xf numFmtId="0" fontId="34" fillId="0" borderId="0" xfId="57" applyFont="1" applyBorder="1" applyAlignment="1">
      <alignment/>
      <protection/>
    </xf>
    <xf numFmtId="168" fontId="34" fillId="0" borderId="0" xfId="40" applyNumberFormat="1" applyFont="1" applyBorder="1" applyAlignment="1">
      <alignment/>
    </xf>
    <xf numFmtId="0" fontId="34" fillId="0" borderId="0" xfId="57" applyFont="1" applyBorder="1" applyAlignment="1">
      <alignment wrapText="1"/>
      <protection/>
    </xf>
    <xf numFmtId="0" fontId="34" fillId="0" borderId="28" xfId="57" applyFont="1" applyBorder="1" applyAlignment="1">
      <alignment horizontal="right"/>
      <protection/>
    </xf>
    <xf numFmtId="0" fontId="34" fillId="0" borderId="28" xfId="57" applyFont="1" applyBorder="1" applyAlignment="1">
      <alignment/>
      <protection/>
    </xf>
    <xf numFmtId="168" fontId="34" fillId="0" borderId="28" xfId="40" applyNumberFormat="1" applyFont="1" applyBorder="1" applyAlignment="1">
      <alignment/>
    </xf>
    <xf numFmtId="0" fontId="45" fillId="0" borderId="0" xfId="0" applyFont="1" applyAlignment="1">
      <alignment/>
    </xf>
    <xf numFmtId="0" fontId="34" fillId="0" borderId="0" xfId="57" applyFont="1" applyAlignment="1">
      <alignment/>
      <protection/>
    </xf>
    <xf numFmtId="0" fontId="32" fillId="0" borderId="33" xfId="57" applyFont="1" applyBorder="1" applyAlignment="1">
      <alignment horizontal="right"/>
      <protection/>
    </xf>
    <xf numFmtId="0" fontId="32" fillId="0" borderId="33" xfId="57" applyFont="1" applyBorder="1">
      <alignment/>
      <protection/>
    </xf>
    <xf numFmtId="168" fontId="32" fillId="0" borderId="33" xfId="40" applyNumberFormat="1" applyFont="1" applyBorder="1" applyAlignment="1">
      <alignment/>
    </xf>
    <xf numFmtId="0" fontId="32" fillId="0" borderId="0" xfId="57" applyFont="1" applyBorder="1" applyAlignment="1">
      <alignment horizontal="right"/>
      <protection/>
    </xf>
    <xf numFmtId="0" fontId="32" fillId="0" borderId="0" xfId="57" applyFont="1" applyBorder="1">
      <alignment/>
      <protection/>
    </xf>
    <xf numFmtId="168" fontId="32" fillId="0" borderId="0" xfId="40" applyNumberFormat="1" applyFont="1" applyBorder="1" applyAlignment="1">
      <alignment/>
    </xf>
    <xf numFmtId="0" fontId="32" fillId="0" borderId="0" xfId="58" applyFont="1" applyBorder="1" applyAlignment="1">
      <alignment horizontal="center"/>
      <protection/>
    </xf>
    <xf numFmtId="0" fontId="45" fillId="0" borderId="28" xfId="0" applyFont="1" applyBorder="1" applyAlignment="1">
      <alignment/>
    </xf>
    <xf numFmtId="168" fontId="32" fillId="0" borderId="28" xfId="40" applyNumberFormat="1" applyFont="1" applyBorder="1" applyAlignment="1">
      <alignment/>
    </xf>
    <xf numFmtId="0" fontId="32" fillId="0" borderId="33" xfId="58" applyFont="1" applyBorder="1" applyAlignment="1">
      <alignment horizontal="right"/>
      <protection/>
    </xf>
    <xf numFmtId="0" fontId="32" fillId="0" borderId="33" xfId="58" applyFont="1" applyBorder="1">
      <alignment/>
      <protection/>
    </xf>
    <xf numFmtId="168" fontId="32" fillId="0" borderId="33" xfId="58" applyNumberFormat="1" applyFont="1" applyBorder="1" applyAlignment="1">
      <alignment/>
      <protection/>
    </xf>
    <xf numFmtId="0" fontId="32" fillId="0" borderId="0" xfId="57" applyFont="1" applyAlignment="1">
      <alignment/>
      <protection/>
    </xf>
    <xf numFmtId="0" fontId="32" fillId="0" borderId="28" xfId="57" applyFont="1" applyBorder="1" applyAlignment="1">
      <alignment horizontal="right"/>
      <protection/>
    </xf>
    <xf numFmtId="0" fontId="32" fillId="0" borderId="28" xfId="57" applyFont="1" applyBorder="1" applyAlignment="1">
      <alignment/>
      <protection/>
    </xf>
    <xf numFmtId="1" fontId="4" fillId="0" borderId="0" xfId="0" applyNumberFormat="1" applyFont="1" applyAlignment="1">
      <alignment/>
    </xf>
    <xf numFmtId="0" fontId="32" fillId="0" borderId="0" xfId="62" applyFont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4" fillId="0" borderId="0" xfId="59" applyFont="1">
      <alignment/>
      <protection/>
    </xf>
    <xf numFmtId="0" fontId="42" fillId="0" borderId="0" xfId="59" applyFont="1">
      <alignment/>
      <protection/>
    </xf>
    <xf numFmtId="0" fontId="32" fillId="0" borderId="0" xfId="59" applyFont="1">
      <alignment/>
      <protection/>
    </xf>
    <xf numFmtId="0" fontId="34" fillId="0" borderId="0" xfId="59" applyFont="1" applyAlignment="1">
      <alignment wrapText="1"/>
      <protection/>
    </xf>
    <xf numFmtId="168" fontId="34" fillId="0" borderId="0" xfId="40" applyNumberFormat="1" applyFont="1" applyAlignment="1">
      <alignment wrapText="1"/>
    </xf>
    <xf numFmtId="0" fontId="34" fillId="0" borderId="0" xfId="59" applyFont="1" applyAlignment="1">
      <alignment horizontal="left"/>
      <protection/>
    </xf>
    <xf numFmtId="0" fontId="32" fillId="0" borderId="0" xfId="57" applyFont="1">
      <alignment/>
      <protection/>
    </xf>
    <xf numFmtId="0" fontId="37" fillId="0" borderId="0" xfId="57" applyFont="1" applyAlignment="1">
      <alignment horizontal="center"/>
      <protection/>
    </xf>
    <xf numFmtId="168" fontId="32" fillId="0" borderId="0" xfId="40" applyNumberFormat="1" applyFont="1" applyAlignment="1">
      <alignment horizontal="right"/>
    </xf>
    <xf numFmtId="0" fontId="32" fillId="0" borderId="0" xfId="59" applyFont="1" applyAlignment="1">
      <alignment horizontal="left" wrapText="1"/>
      <protection/>
    </xf>
    <xf numFmtId="0" fontId="37" fillId="0" borderId="0" xfId="60" applyFont="1" applyAlignment="1">
      <alignment/>
      <protection/>
    </xf>
    <xf numFmtId="0" fontId="36" fillId="0" borderId="0" xfId="57" applyFont="1" applyAlignment="1">
      <alignment horizontal="center"/>
      <protection/>
    </xf>
    <xf numFmtId="0" fontId="36" fillId="0" borderId="0" xfId="57" applyFont="1">
      <alignment/>
      <protection/>
    </xf>
    <xf numFmtId="168" fontId="36" fillId="0" borderId="0" xfId="40" applyNumberFormat="1" applyFont="1" applyAlignment="1">
      <alignment/>
    </xf>
    <xf numFmtId="168" fontId="36" fillId="0" borderId="40" xfId="40" applyNumberFormat="1" applyFont="1" applyBorder="1" applyAlignment="1">
      <alignment horizontal="center"/>
    </xf>
    <xf numFmtId="0" fontId="36" fillId="0" borderId="0" xfId="57" applyFont="1" applyBorder="1" applyAlignment="1">
      <alignment horizontal="center" vertical="center"/>
      <protection/>
    </xf>
    <xf numFmtId="168" fontId="36" fillId="0" borderId="15" xfId="40" applyNumberFormat="1" applyFont="1" applyBorder="1" applyAlignment="1">
      <alignment horizontal="center"/>
    </xf>
    <xf numFmtId="168" fontId="36" fillId="0" borderId="41" xfId="40" applyNumberFormat="1" applyFont="1" applyBorder="1" applyAlignment="1">
      <alignment horizontal="center"/>
    </xf>
    <xf numFmtId="168" fontId="36" fillId="0" borderId="20" xfId="40" applyNumberFormat="1" applyFont="1" applyBorder="1" applyAlignment="1">
      <alignment horizontal="center"/>
    </xf>
    <xf numFmtId="168" fontId="36" fillId="0" borderId="42" xfId="40" applyNumberFormat="1" applyFont="1" applyBorder="1" applyAlignment="1">
      <alignment horizontal="center"/>
    </xf>
    <xf numFmtId="0" fontId="37" fillId="0" borderId="0" xfId="60" applyFont="1" applyAlignment="1">
      <alignment vertical="justify"/>
      <protection/>
    </xf>
    <xf numFmtId="0" fontId="37" fillId="0" borderId="0" xfId="60" applyFont="1" applyAlignment="1">
      <alignment horizontal="left" wrapText="1"/>
      <protection/>
    </xf>
    <xf numFmtId="0" fontId="37" fillId="0" borderId="0" xfId="60" applyFont="1" applyAlignment="1">
      <alignment wrapText="1"/>
      <protection/>
    </xf>
    <xf numFmtId="168" fontId="37" fillId="0" borderId="0" xfId="40" applyNumberFormat="1" applyFont="1" applyAlignment="1">
      <alignment wrapText="1"/>
    </xf>
    <xf numFmtId="0" fontId="37" fillId="0" borderId="0" xfId="60" applyFont="1">
      <alignment/>
      <protection/>
    </xf>
    <xf numFmtId="168" fontId="37" fillId="0" borderId="0" xfId="40" applyNumberFormat="1" applyFont="1" applyAlignment="1">
      <alignment/>
    </xf>
    <xf numFmtId="0" fontId="36" fillId="0" borderId="0" xfId="60" applyFont="1">
      <alignment/>
      <protection/>
    </xf>
    <xf numFmtId="164" fontId="34" fillId="0" borderId="0" xfId="60" applyNumberFormat="1" applyFont="1">
      <alignment/>
      <protection/>
    </xf>
    <xf numFmtId="0" fontId="36" fillId="0" borderId="0" xfId="60" applyFont="1" applyAlignment="1">
      <alignment vertical="justify"/>
      <protection/>
    </xf>
    <xf numFmtId="0" fontId="36" fillId="0" borderId="0" xfId="60" applyFont="1" applyAlignment="1">
      <alignment wrapText="1"/>
      <protection/>
    </xf>
    <xf numFmtId="0" fontId="36" fillId="0" borderId="0" xfId="60" applyFont="1" applyAlignment="1">
      <alignment/>
      <protection/>
    </xf>
    <xf numFmtId="0" fontId="46" fillId="0" borderId="0" xfId="60" applyFont="1" applyAlignment="1">
      <alignment wrapText="1"/>
      <protection/>
    </xf>
    <xf numFmtId="168" fontId="35" fillId="0" borderId="0" xfId="40" applyNumberFormat="1" applyFont="1" applyAlignment="1">
      <alignment wrapText="1"/>
    </xf>
    <xf numFmtId="168" fontId="32" fillId="0" borderId="0" xfId="40" applyNumberFormat="1" applyFont="1" applyAlignment="1">
      <alignment wrapText="1"/>
    </xf>
    <xf numFmtId="0" fontId="46" fillId="0" borderId="0" xfId="60" applyFont="1">
      <alignment/>
      <protection/>
    </xf>
    <xf numFmtId="168" fontId="35" fillId="0" borderId="0" xfId="40" applyNumberFormat="1" applyFont="1" applyAlignment="1">
      <alignment/>
    </xf>
    <xf numFmtId="0" fontId="32" fillId="0" borderId="0" xfId="60" applyFont="1" applyAlignment="1">
      <alignment wrapText="1"/>
      <protection/>
    </xf>
    <xf numFmtId="0" fontId="34" fillId="0" borderId="0" xfId="60" applyFont="1" applyAlignment="1">
      <alignment wrapText="1"/>
      <protection/>
    </xf>
    <xf numFmtId="0" fontId="37" fillId="0" borderId="0" xfId="57" applyFont="1" applyBorder="1" applyAlignment="1">
      <alignment horizontal="left" vertical="center"/>
      <protection/>
    </xf>
    <xf numFmtId="168" fontId="34" fillId="0" borderId="0" xfId="40" applyNumberFormat="1" applyFont="1" applyBorder="1" applyAlignment="1">
      <alignment horizontal="center"/>
    </xf>
    <xf numFmtId="0" fontId="36" fillId="0" borderId="0" xfId="57" applyFont="1" applyBorder="1" applyAlignment="1">
      <alignment horizontal="left" vertical="center"/>
      <protection/>
    </xf>
    <xf numFmtId="0" fontId="37" fillId="0" borderId="0" xfId="57" applyFont="1">
      <alignment/>
      <protection/>
    </xf>
    <xf numFmtId="0" fontId="37" fillId="0" borderId="0" xfId="57" applyFont="1" applyBorder="1" applyAlignment="1">
      <alignment horizontal="center" vertical="center"/>
      <protection/>
    </xf>
    <xf numFmtId="168" fontId="32" fillId="0" borderId="0" xfId="40" applyNumberFormat="1" applyFont="1" applyBorder="1" applyAlignment="1">
      <alignment horizontal="center"/>
    </xf>
    <xf numFmtId="164" fontId="32" fillId="0" borderId="0" xfId="60" applyNumberFormat="1" applyFont="1">
      <alignment/>
      <protection/>
    </xf>
    <xf numFmtId="168" fontId="36" fillId="0" borderId="0" xfId="40" applyNumberFormat="1" applyFont="1" applyBorder="1" applyAlignment="1">
      <alignment horizontal="center"/>
    </xf>
    <xf numFmtId="164" fontId="36" fillId="0" borderId="0" xfId="60" applyNumberFormat="1" applyFont="1">
      <alignment/>
      <protection/>
    </xf>
    <xf numFmtId="0" fontId="36" fillId="0" borderId="0" xfId="57" applyFont="1" applyAlignment="1">
      <alignment horizontal="left"/>
      <protection/>
    </xf>
    <xf numFmtId="168" fontId="32" fillId="0" borderId="0" xfId="60" applyNumberFormat="1" applyFont="1" applyBorder="1" applyAlignment="1">
      <alignment wrapText="1"/>
      <protection/>
    </xf>
    <xf numFmtId="168" fontId="32" fillId="0" borderId="0" xfId="60" applyNumberFormat="1" applyFont="1" applyAlignment="1">
      <alignment wrapText="1"/>
      <protection/>
    </xf>
    <xf numFmtId="0" fontId="34" fillId="0" borderId="0" xfId="60" applyFont="1">
      <alignment/>
      <protection/>
    </xf>
    <xf numFmtId="0" fontId="36" fillId="0" borderId="0" xfId="60" applyFont="1" applyAlignment="1">
      <alignment horizontal="left"/>
      <protection/>
    </xf>
    <xf numFmtId="177" fontId="34" fillId="0" borderId="0" xfId="60" applyNumberFormat="1" applyFont="1" applyAlignment="1">
      <alignment horizontal="center" wrapText="1"/>
      <protection/>
    </xf>
    <xf numFmtId="0" fontId="32" fillId="0" borderId="0" xfId="60" applyFont="1">
      <alignment/>
      <protection/>
    </xf>
    <xf numFmtId="164" fontId="37" fillId="0" borderId="0" xfId="60" applyNumberFormat="1" applyFont="1">
      <alignment/>
      <protection/>
    </xf>
    <xf numFmtId="168" fontId="32" fillId="0" borderId="0" xfId="60" applyNumberFormat="1" applyFont="1">
      <alignment/>
      <protection/>
    </xf>
    <xf numFmtId="41" fontId="34" fillId="0" borderId="0" xfId="60" applyNumberFormat="1" applyFont="1">
      <alignment/>
      <protection/>
    </xf>
    <xf numFmtId="41" fontId="32" fillId="0" borderId="0" xfId="40" applyNumberFormat="1" applyFont="1" applyAlignment="1">
      <alignment horizontal="left" wrapText="1"/>
    </xf>
    <xf numFmtId="0" fontId="37" fillId="0" borderId="0" xfId="60" applyFont="1" applyAlignment="1">
      <alignment horizontal="left" vertical="justify" wrapText="1"/>
      <protection/>
    </xf>
    <xf numFmtId="0" fontId="46" fillId="0" borderId="0" xfId="62" applyFont="1" applyAlignment="1">
      <alignment horizontal="center"/>
      <protection/>
    </xf>
    <xf numFmtId="0" fontId="36" fillId="0" borderId="43" xfId="62" applyFont="1" applyBorder="1" applyAlignment="1" quotePrefix="1">
      <alignment horizontal="center" vertical="center" wrapText="1"/>
      <protection/>
    </xf>
    <xf numFmtId="0" fontId="36" fillId="0" borderId="44" xfId="62" applyFont="1" applyBorder="1" applyAlignment="1">
      <alignment horizontal="left" wrapText="1"/>
      <protection/>
    </xf>
    <xf numFmtId="0" fontId="36" fillId="0" borderId="28" xfId="62" applyFont="1" applyBorder="1" applyAlignment="1">
      <alignment horizontal="right"/>
      <protection/>
    </xf>
    <xf numFmtId="0" fontId="36" fillId="0" borderId="28" xfId="62" applyFont="1" applyBorder="1">
      <alignment/>
      <protection/>
    </xf>
    <xf numFmtId="0" fontId="36" fillId="0" borderId="30" xfId="62" applyFont="1" applyBorder="1">
      <alignment/>
      <protection/>
    </xf>
    <xf numFmtId="0" fontId="36" fillId="0" borderId="43" xfId="62" applyFont="1" applyBorder="1">
      <alignment/>
      <protection/>
    </xf>
    <xf numFmtId="0" fontId="33" fillId="0" borderId="45" xfId="0" applyFont="1" applyBorder="1" applyAlignment="1">
      <alignment/>
    </xf>
    <xf numFmtId="0" fontId="36" fillId="0" borderId="46" xfId="62" applyFont="1" applyBorder="1" applyAlignment="1" quotePrefix="1">
      <alignment horizontal="center" vertical="center" wrapText="1"/>
      <protection/>
    </xf>
    <xf numFmtId="0" fontId="36" fillId="0" borderId="45" xfId="62" applyFont="1" applyBorder="1" applyAlignment="1">
      <alignment horizontal="left" wrapText="1"/>
      <protection/>
    </xf>
    <xf numFmtId="0" fontId="36" fillId="0" borderId="47" xfId="62" applyFont="1" applyBorder="1">
      <alignment/>
      <protection/>
    </xf>
    <xf numFmtId="0" fontId="36" fillId="0" borderId="47" xfId="62" applyFont="1" applyBorder="1" applyAlignment="1" quotePrefix="1">
      <alignment horizontal="center" vertical="center" wrapText="1"/>
      <protection/>
    </xf>
    <xf numFmtId="0" fontId="36" fillId="0" borderId="48" xfId="62" applyFont="1" applyBorder="1" applyAlignment="1">
      <alignment horizontal="left" wrapText="1"/>
      <protection/>
    </xf>
    <xf numFmtId="0" fontId="36" fillId="0" borderId="46" xfId="62" applyFont="1" applyBorder="1">
      <alignment/>
      <protection/>
    </xf>
    <xf numFmtId="0" fontId="36" fillId="0" borderId="45" xfId="62" applyFont="1" applyBorder="1">
      <alignment/>
      <protection/>
    </xf>
    <xf numFmtId="0" fontId="36" fillId="0" borderId="45" xfId="62" applyFont="1" applyBorder="1" applyAlignment="1">
      <alignment wrapText="1"/>
      <protection/>
    </xf>
    <xf numFmtId="0" fontId="33" fillId="0" borderId="49" xfId="0" applyFont="1" applyBorder="1" applyAlignment="1">
      <alignment/>
    </xf>
    <xf numFmtId="0" fontId="32" fillId="0" borderId="37" xfId="62" applyFont="1" applyBorder="1" applyAlignment="1">
      <alignment horizontal="right"/>
      <protection/>
    </xf>
    <xf numFmtId="0" fontId="48" fillId="0" borderId="33" xfId="62" applyFont="1" applyBorder="1">
      <alignment/>
      <protection/>
    </xf>
    <xf numFmtId="0" fontId="32" fillId="0" borderId="33" xfId="0" applyFont="1" applyBorder="1" applyAlignment="1">
      <alignment/>
    </xf>
    <xf numFmtId="0" fontId="47" fillId="0" borderId="29" xfId="62" applyFont="1" applyBorder="1">
      <alignment/>
      <protection/>
    </xf>
    <xf numFmtId="0" fontId="36" fillId="0" borderId="50" xfId="62" applyFont="1" applyBorder="1" applyAlignment="1">
      <alignment horizontal="right"/>
      <protection/>
    </xf>
    <xf numFmtId="0" fontId="47" fillId="0" borderId="51" xfId="62" applyFont="1" applyBorder="1">
      <alignment/>
      <protection/>
    </xf>
    <xf numFmtId="0" fontId="46" fillId="0" borderId="52" xfId="62" applyFont="1" applyBorder="1">
      <alignment/>
      <protection/>
    </xf>
    <xf numFmtId="0" fontId="46" fillId="0" borderId="53" xfId="62" applyFont="1" applyBorder="1">
      <alignment/>
      <protection/>
    </xf>
    <xf numFmtId="0" fontId="36" fillId="0" borderId="27" xfId="62" applyFont="1" applyBorder="1">
      <alignment/>
      <protection/>
    </xf>
    <xf numFmtId="0" fontId="36" fillId="0" borderId="54" xfId="62" applyFont="1" applyBorder="1">
      <alignment/>
      <protection/>
    </xf>
    <xf numFmtId="0" fontId="36" fillId="0" borderId="50" xfId="62" applyFont="1" applyBorder="1">
      <alignment/>
      <protection/>
    </xf>
    <xf numFmtId="0" fontId="34" fillId="0" borderId="0" xfId="61" applyFont="1">
      <alignment/>
      <protection/>
    </xf>
    <xf numFmtId="0" fontId="34" fillId="0" borderId="0" xfId="62" applyFont="1" applyAlignment="1">
      <alignment horizontal="center"/>
      <protection/>
    </xf>
    <xf numFmtId="0" fontId="34" fillId="0" borderId="0" xfId="62" applyFont="1" applyAlignment="1">
      <alignment horizontal="right"/>
      <protection/>
    </xf>
    <xf numFmtId="0" fontId="35" fillId="0" borderId="0" xfId="62" applyFont="1" applyAlignment="1">
      <alignment horizontal="center"/>
      <protection/>
    </xf>
    <xf numFmtId="0" fontId="34" fillId="0" borderId="44" xfId="62" applyFont="1" applyBorder="1" applyAlignment="1" quotePrefix="1">
      <alignment horizontal="center" vertical="center" wrapText="1"/>
      <protection/>
    </xf>
    <xf numFmtId="0" fontId="34" fillId="0" borderId="55" xfId="62" applyFont="1" applyBorder="1" applyAlignment="1">
      <alignment horizontal="left" wrapText="1"/>
      <protection/>
    </xf>
    <xf numFmtId="0" fontId="34" fillId="0" borderId="0" xfId="62" applyFont="1" applyBorder="1" applyAlignment="1">
      <alignment horizontal="right"/>
      <protection/>
    </xf>
    <xf numFmtId="0" fontId="35" fillId="0" borderId="0" xfId="62" applyFont="1" applyBorder="1">
      <alignment/>
      <protection/>
    </xf>
    <xf numFmtId="0" fontId="34" fillId="0" borderId="45" xfId="62" applyFont="1" applyBorder="1" applyAlignment="1" quotePrefix="1">
      <alignment horizontal="center" vertical="center" wrapText="1"/>
      <protection/>
    </xf>
    <xf numFmtId="0" fontId="34" fillId="0" borderId="46" xfId="62" applyFont="1" applyBorder="1" applyAlignment="1">
      <alignment wrapText="1"/>
      <protection/>
    </xf>
    <xf numFmtId="0" fontId="34" fillId="0" borderId="46" xfId="62" applyFont="1" applyBorder="1">
      <alignment/>
      <protection/>
    </xf>
    <xf numFmtId="0" fontId="34" fillId="0" borderId="37" xfId="62" applyFont="1" applyBorder="1">
      <alignment/>
      <protection/>
    </xf>
    <xf numFmtId="0" fontId="32" fillId="0" borderId="37" xfId="62" applyFont="1" applyBorder="1">
      <alignment/>
      <protection/>
    </xf>
    <xf numFmtId="0" fontId="35" fillId="0" borderId="0" xfId="62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34" fillId="0" borderId="0" xfId="61" applyFont="1" applyAlignment="1">
      <alignment horizontal="left" indent="14"/>
      <protection/>
    </xf>
    <xf numFmtId="41" fontId="34" fillId="0" borderId="44" xfId="62" applyNumberFormat="1" applyFont="1" applyBorder="1" applyAlignment="1">
      <alignment horizontal="right"/>
      <protection/>
    </xf>
    <xf numFmtId="41" fontId="34" fillId="0" borderId="56" xfId="62" applyNumberFormat="1" applyFont="1" applyBorder="1" applyAlignment="1">
      <alignment horizontal="right"/>
      <protection/>
    </xf>
    <xf numFmtId="41" fontId="34" fillId="0" borderId="35" xfId="62" applyNumberFormat="1" applyFont="1" applyBorder="1" applyAlignment="1">
      <alignment horizontal="right"/>
      <protection/>
    </xf>
    <xf numFmtId="41" fontId="34" fillId="0" borderId="57" xfId="62" applyNumberFormat="1" applyFont="1" applyBorder="1" applyAlignment="1">
      <alignment horizontal="right"/>
      <protection/>
    </xf>
    <xf numFmtId="41" fontId="34" fillId="0" borderId="48" xfId="62" applyNumberFormat="1" applyFont="1" applyBorder="1" applyAlignment="1">
      <alignment horizontal="right"/>
      <protection/>
    </xf>
    <xf numFmtId="41" fontId="34" fillId="0" borderId="53" xfId="62" applyNumberFormat="1" applyFont="1" applyBorder="1" applyAlignment="1">
      <alignment horizontal="right"/>
      <protection/>
    </xf>
    <xf numFmtId="41" fontId="34" fillId="0" borderId="28" xfId="62" applyNumberFormat="1" applyFont="1" applyBorder="1" applyAlignment="1">
      <alignment horizontal="right"/>
      <protection/>
    </xf>
    <xf numFmtId="41" fontId="34" fillId="0" borderId="29" xfId="62" applyNumberFormat="1" applyFont="1" applyBorder="1" applyAlignment="1">
      <alignment horizontal="right"/>
      <protection/>
    </xf>
    <xf numFmtId="41" fontId="34" fillId="0" borderId="58" xfId="62" applyNumberFormat="1" applyFont="1" applyBorder="1" applyAlignment="1">
      <alignment horizontal="right"/>
      <protection/>
    </xf>
    <xf numFmtId="41" fontId="34" fillId="0" borderId="32" xfId="62" applyNumberFormat="1" applyFont="1" applyBorder="1" applyAlignment="1">
      <alignment horizontal="right"/>
      <protection/>
    </xf>
    <xf numFmtId="41" fontId="34" fillId="0" borderId="59" xfId="62" applyNumberFormat="1" applyFont="1" applyBorder="1" applyAlignment="1">
      <alignment horizontal="right"/>
      <protection/>
    </xf>
    <xf numFmtId="41" fontId="32" fillId="0" borderId="33" xfId="62" applyNumberFormat="1" applyFont="1" applyBorder="1" applyAlignment="1">
      <alignment horizontal="right"/>
      <protection/>
    </xf>
    <xf numFmtId="41" fontId="32" fillId="0" borderId="60" xfId="62" applyNumberFormat="1" applyFont="1" applyBorder="1" applyAlignment="1">
      <alignment horizontal="right"/>
      <protection/>
    </xf>
    <xf numFmtId="41" fontId="32" fillId="0" borderId="37" xfId="62" applyNumberFormat="1" applyFont="1" applyBorder="1" applyAlignment="1">
      <alignment horizontal="right"/>
      <protection/>
    </xf>
    <xf numFmtId="0" fontId="34" fillId="0" borderId="0" xfId="0" applyFont="1" applyAlignment="1">
      <alignment horizontal="right"/>
    </xf>
    <xf numFmtId="0" fontId="34" fillId="0" borderId="43" xfId="62" applyFont="1" applyBorder="1" applyAlignment="1" quotePrefix="1">
      <alignment horizontal="center" vertical="center" wrapText="1"/>
      <protection/>
    </xf>
    <xf numFmtId="0" fontId="34" fillId="0" borderId="44" xfId="62" applyFont="1" applyBorder="1" applyAlignment="1">
      <alignment horizontal="left" wrapText="1"/>
      <protection/>
    </xf>
    <xf numFmtId="41" fontId="34" fillId="0" borderId="61" xfId="62" applyNumberFormat="1" applyFont="1" applyBorder="1" applyAlignment="1">
      <alignment horizontal="right"/>
      <protection/>
    </xf>
    <xf numFmtId="41" fontId="34" fillId="0" borderId="62" xfId="62" applyNumberFormat="1" applyFont="1" applyBorder="1" applyAlignment="1">
      <alignment horizontal="right"/>
      <protection/>
    </xf>
    <xf numFmtId="0" fontId="34" fillId="0" borderId="0" xfId="62" applyFont="1" applyBorder="1" applyAlignment="1">
      <alignment/>
      <protection/>
    </xf>
    <xf numFmtId="0" fontId="34" fillId="0" borderId="46" xfId="62" applyFont="1" applyBorder="1" applyAlignment="1" quotePrefix="1">
      <alignment horizontal="center" vertical="center" wrapText="1"/>
      <protection/>
    </xf>
    <xf numFmtId="0" fontId="34" fillId="0" borderId="45" xfId="62" applyFont="1" applyBorder="1" applyAlignment="1">
      <alignment horizontal="left" wrapText="1"/>
      <protection/>
    </xf>
    <xf numFmtId="41" fontId="34" fillId="0" borderId="52" xfId="62" applyNumberFormat="1" applyFont="1" applyBorder="1" applyAlignment="1">
      <alignment horizontal="right"/>
      <protection/>
    </xf>
    <xf numFmtId="41" fontId="34" fillId="0" borderId="45" xfId="62" applyNumberFormat="1" applyFont="1" applyBorder="1" applyAlignment="1">
      <alignment horizontal="right"/>
      <protection/>
    </xf>
    <xf numFmtId="41" fontId="34" fillId="0" borderId="63" xfId="62" applyNumberFormat="1" applyFont="1" applyBorder="1" applyAlignment="1">
      <alignment horizontal="right"/>
      <protection/>
    </xf>
    <xf numFmtId="41" fontId="34" fillId="0" borderId="64" xfId="62" applyNumberFormat="1" applyFont="1" applyBorder="1" applyAlignment="1">
      <alignment horizontal="right"/>
      <protection/>
    </xf>
    <xf numFmtId="0" fontId="32" fillId="0" borderId="33" xfId="62" applyFont="1" applyBorder="1">
      <alignment/>
      <protection/>
    </xf>
    <xf numFmtId="41" fontId="32" fillId="0" borderId="65" xfId="62" applyNumberFormat="1" applyFont="1" applyBorder="1" applyAlignment="1">
      <alignment horizontal="right"/>
      <protection/>
    </xf>
    <xf numFmtId="0" fontId="34" fillId="0" borderId="16" xfId="62" applyFont="1" applyBorder="1" applyAlignment="1" quotePrefix="1">
      <alignment horizontal="center" vertical="center" wrapText="1"/>
      <protection/>
    </xf>
    <xf numFmtId="0" fontId="34" fillId="0" borderId="15" xfId="62" applyFont="1" applyBorder="1" applyAlignment="1">
      <alignment horizontal="left" wrapText="1"/>
      <protection/>
    </xf>
    <xf numFmtId="41" fontId="34" fillId="0" borderId="41" xfId="62" applyNumberFormat="1" applyFont="1" applyBorder="1" applyAlignment="1">
      <alignment horizontal="right"/>
      <protection/>
    </xf>
    <xf numFmtId="41" fontId="32" fillId="0" borderId="66" xfId="62" applyNumberFormat="1" applyFont="1" applyBorder="1" applyAlignment="1">
      <alignment horizontal="right"/>
      <protection/>
    </xf>
    <xf numFmtId="0" fontId="36" fillId="0" borderId="55" xfId="62" applyFont="1" applyBorder="1" applyAlignment="1" quotePrefix="1">
      <alignment horizontal="center" vertical="center" wrapText="1"/>
      <protection/>
    </xf>
    <xf numFmtId="0" fontId="36" fillId="0" borderId="49" xfId="62" applyFont="1" applyBorder="1" applyAlignment="1">
      <alignment wrapText="1"/>
      <protection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6" fillId="0" borderId="53" xfId="62" applyFont="1" applyBorder="1" applyAlignment="1">
      <alignment horizontal="right"/>
      <protection/>
    </xf>
    <xf numFmtId="0" fontId="36" fillId="0" borderId="67" xfId="62" applyFont="1" applyBorder="1" applyAlignment="1">
      <alignment horizontal="right"/>
      <protection/>
    </xf>
    <xf numFmtId="0" fontId="32" fillId="0" borderId="60" xfId="62" applyFont="1" applyBorder="1" applyAlignment="1">
      <alignment horizontal="right"/>
      <protection/>
    </xf>
    <xf numFmtId="0" fontId="37" fillId="0" borderId="44" xfId="62" applyFont="1" applyBorder="1" applyAlignment="1">
      <alignment horizontal="right"/>
      <protection/>
    </xf>
    <xf numFmtId="0" fontId="37" fillId="0" borderId="45" xfId="62" applyFont="1" applyBorder="1" applyAlignment="1">
      <alignment horizontal="right"/>
      <protection/>
    </xf>
    <xf numFmtId="0" fontId="37" fillId="0" borderId="49" xfId="62" applyFont="1" applyBorder="1" applyAlignment="1">
      <alignment horizontal="right"/>
      <protection/>
    </xf>
    <xf numFmtId="0" fontId="32" fillId="0" borderId="33" xfId="62" applyFont="1" applyBorder="1" applyAlignment="1">
      <alignment horizontal="right"/>
      <protection/>
    </xf>
    <xf numFmtId="0" fontId="36" fillId="0" borderId="0" xfId="60" applyFont="1" applyAlignment="1">
      <alignment horizontal="left" wrapText="1"/>
      <protection/>
    </xf>
    <xf numFmtId="0" fontId="11" fillId="0" borderId="0" xfId="63" applyFont="1">
      <alignment/>
      <protection/>
    </xf>
    <xf numFmtId="0" fontId="36" fillId="0" borderId="0" xfId="63" applyFont="1">
      <alignment/>
      <protection/>
    </xf>
    <xf numFmtId="0" fontId="37" fillId="0" borderId="0" xfId="63" applyFont="1" applyAlignment="1">
      <alignment horizontal="center"/>
      <protection/>
    </xf>
    <xf numFmtId="0" fontId="34" fillId="0" borderId="0" xfId="63" applyFont="1">
      <alignment/>
      <protection/>
    </xf>
    <xf numFmtId="0" fontId="8" fillId="0" borderId="0" xfId="63" applyFont="1">
      <alignment/>
      <protection/>
    </xf>
    <xf numFmtId="0" fontId="36" fillId="0" borderId="0" xfId="63" applyFont="1" applyAlignment="1">
      <alignment horizontal="center"/>
      <protection/>
    </xf>
    <xf numFmtId="0" fontId="32" fillId="0" borderId="0" xfId="63" applyFont="1">
      <alignment/>
      <protection/>
    </xf>
    <xf numFmtId="0" fontId="42" fillId="0" borderId="0" xfId="63" applyFont="1">
      <alignment/>
      <protection/>
    </xf>
    <xf numFmtId="41" fontId="32" fillId="0" borderId="0" xfId="40" applyNumberFormat="1" applyFont="1" applyAlignment="1">
      <alignment/>
    </xf>
    <xf numFmtId="41" fontId="52" fillId="0" borderId="0" xfId="40" applyNumberFormat="1" applyFont="1" applyAlignment="1">
      <alignment/>
    </xf>
    <xf numFmtId="41" fontId="34" fillId="0" borderId="0" xfId="40" applyNumberFormat="1" applyFont="1" applyAlignment="1">
      <alignment/>
    </xf>
    <xf numFmtId="41" fontId="43" fillId="0" borderId="0" xfId="40" applyNumberFormat="1" applyFont="1" applyAlignment="1">
      <alignment/>
    </xf>
    <xf numFmtId="0" fontId="34" fillId="0" borderId="0" xfId="63" applyFont="1" applyBorder="1">
      <alignment/>
      <protection/>
    </xf>
    <xf numFmtId="0" fontId="11" fillId="0" borderId="0" xfId="63" applyFont="1" applyBorder="1">
      <alignment/>
      <protection/>
    </xf>
    <xf numFmtId="0" fontId="13" fillId="0" borderId="0" xfId="63" applyFont="1">
      <alignment/>
      <protection/>
    </xf>
    <xf numFmtId="0" fontId="34" fillId="0" borderId="47" xfId="62" applyFont="1" applyBorder="1" applyAlignment="1" quotePrefix="1">
      <alignment horizontal="center" vertical="center" wrapText="1"/>
      <protection/>
    </xf>
    <xf numFmtId="0" fontId="34" fillId="0" borderId="48" xfId="62" applyFont="1" applyBorder="1" applyAlignment="1">
      <alignment horizontal="left" wrapText="1"/>
      <protection/>
    </xf>
    <xf numFmtId="41" fontId="34" fillId="0" borderId="68" xfId="62" applyNumberFormat="1" applyFont="1" applyBorder="1" applyAlignment="1">
      <alignment horizontal="right"/>
      <protection/>
    </xf>
    <xf numFmtId="41" fontId="34" fillId="0" borderId="69" xfId="62" applyNumberFormat="1" applyFont="1" applyBorder="1" applyAlignment="1">
      <alignment horizontal="right"/>
      <protection/>
    </xf>
    <xf numFmtId="41" fontId="34" fillId="0" borderId="15" xfId="62" applyNumberFormat="1" applyFont="1" applyBorder="1" applyAlignment="1">
      <alignment horizontal="right"/>
      <protection/>
    </xf>
    <xf numFmtId="0" fontId="34" fillId="0" borderId="10" xfId="57" applyFont="1" applyBorder="1" applyAlignment="1">
      <alignment horizontal="center" vertical="center" wrapText="1"/>
      <protection/>
    </xf>
    <xf numFmtId="0" fontId="34" fillId="0" borderId="15" xfId="62" applyFont="1" applyBorder="1" applyAlignment="1">
      <alignment horizontal="center" vertical="center" wrapText="1"/>
      <protection/>
    </xf>
    <xf numFmtId="0" fontId="34" fillId="0" borderId="20" xfId="62" applyFont="1" applyBorder="1" applyAlignment="1">
      <alignment horizontal="center" vertical="center" wrapText="1"/>
      <protection/>
    </xf>
    <xf numFmtId="0" fontId="34" fillId="0" borderId="10" xfId="62" applyFont="1" applyBorder="1" applyAlignment="1">
      <alignment horizontal="center" vertical="center"/>
      <protection/>
    </xf>
    <xf numFmtId="0" fontId="34" fillId="0" borderId="15" xfId="62" applyFont="1" applyBorder="1" applyAlignment="1">
      <alignment horizontal="center" vertical="center"/>
      <protection/>
    </xf>
    <xf numFmtId="0" fontId="34" fillId="0" borderId="20" xfId="62" applyFont="1" applyBorder="1" applyAlignment="1">
      <alignment horizontal="center" vertical="center"/>
      <protection/>
    </xf>
    <xf numFmtId="0" fontId="34" fillId="0" borderId="10" xfId="62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62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0" fontId="40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1" fillId="0" borderId="0" xfId="0" applyFont="1" applyBorder="1" applyAlignment="1">
      <alignment horizontal="center"/>
    </xf>
    <xf numFmtId="0" fontId="32" fillId="0" borderId="0" xfId="59" applyFont="1" applyAlignment="1">
      <alignment horizontal="center"/>
      <protection/>
    </xf>
    <xf numFmtId="0" fontId="36" fillId="0" borderId="0" xfId="60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7" fillId="0" borderId="0" xfId="60" applyFont="1" applyAlignment="1">
      <alignment horizontal="left" wrapText="1"/>
      <protection/>
    </xf>
    <xf numFmtId="0" fontId="32" fillId="0" borderId="0" xfId="57" applyFont="1" applyAlignment="1">
      <alignment horizontal="center"/>
      <protection/>
    </xf>
    <xf numFmtId="0" fontId="37" fillId="0" borderId="0" xfId="57" applyFont="1" applyAlignment="1">
      <alignment horizontal="center"/>
      <protection/>
    </xf>
    <xf numFmtId="0" fontId="36" fillId="0" borderId="66" xfId="57" applyFont="1" applyBorder="1" applyAlignment="1">
      <alignment horizontal="right"/>
      <protection/>
    </xf>
    <xf numFmtId="0" fontId="36" fillId="0" borderId="11" xfId="57" applyFont="1" applyBorder="1" applyAlignment="1">
      <alignment horizontal="center" vertical="center"/>
      <protection/>
    </xf>
    <xf numFmtId="0" fontId="36" fillId="0" borderId="70" xfId="57" applyFont="1" applyBorder="1" applyAlignment="1">
      <alignment horizontal="center" vertical="center"/>
      <protection/>
    </xf>
    <xf numFmtId="0" fontId="36" fillId="0" borderId="16" xfId="57" applyFont="1" applyBorder="1" applyAlignment="1">
      <alignment horizontal="center" vertical="center"/>
      <protection/>
    </xf>
    <xf numFmtId="0" fontId="36" fillId="0" borderId="0" xfId="57" applyFont="1" applyBorder="1" applyAlignment="1">
      <alignment horizontal="center" vertical="center"/>
      <protection/>
    </xf>
    <xf numFmtId="0" fontId="36" fillId="0" borderId="21" xfId="57" applyFont="1" applyBorder="1" applyAlignment="1">
      <alignment horizontal="center" vertical="center"/>
      <protection/>
    </xf>
    <xf numFmtId="0" fontId="36" fillId="0" borderId="66" xfId="57" applyFont="1" applyBorder="1" applyAlignment="1">
      <alignment horizontal="center" vertical="center"/>
      <protection/>
    </xf>
    <xf numFmtId="168" fontId="36" fillId="0" borderId="34" xfId="40" applyNumberFormat="1" applyFont="1" applyBorder="1" applyAlignment="1">
      <alignment horizontal="center"/>
    </xf>
    <xf numFmtId="168" fontId="36" fillId="0" borderId="71" xfId="40" applyNumberFormat="1" applyFont="1" applyBorder="1" applyAlignment="1">
      <alignment horizontal="center"/>
    </xf>
    <xf numFmtId="0" fontId="36" fillId="0" borderId="10" xfId="5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7" fillId="0" borderId="0" xfId="60" applyFont="1" applyAlignment="1">
      <alignment horizontal="left" wrapText="1"/>
      <protection/>
    </xf>
    <xf numFmtId="0" fontId="37" fillId="0" borderId="0" xfId="60" applyFont="1" applyAlignment="1">
      <alignment horizontal="left"/>
      <protection/>
    </xf>
    <xf numFmtId="0" fontId="36" fillId="0" borderId="0" xfId="57" applyFont="1" applyAlignment="1">
      <alignment horizontal="left" wrapText="1"/>
      <protection/>
    </xf>
    <xf numFmtId="0" fontId="36" fillId="0" borderId="0" xfId="57" applyFont="1" applyBorder="1" applyAlignment="1">
      <alignment horizontal="left" vertical="center"/>
      <protection/>
    </xf>
    <xf numFmtId="0" fontId="34" fillId="0" borderId="0" xfId="61" applyFont="1" applyAlignment="1">
      <alignment horizontal="right"/>
      <protection/>
    </xf>
    <xf numFmtId="0" fontId="34" fillId="0" borderId="15" xfId="57" applyFont="1" applyBorder="1" applyAlignment="1">
      <alignment horizontal="center" vertical="center" wrapText="1"/>
      <protection/>
    </xf>
    <xf numFmtId="0" fontId="34" fillId="0" borderId="20" xfId="57" applyFont="1" applyBorder="1" applyAlignment="1">
      <alignment horizontal="center" vertical="center" wrapText="1"/>
      <protection/>
    </xf>
    <xf numFmtId="0" fontId="34" fillId="0" borderId="37" xfId="57" applyFont="1" applyBorder="1" applyAlignment="1">
      <alignment horizontal="center"/>
      <protection/>
    </xf>
    <xf numFmtId="0" fontId="34" fillId="0" borderId="60" xfId="57" applyFont="1" applyBorder="1" applyAlignment="1">
      <alignment horizontal="center"/>
      <protection/>
    </xf>
    <xf numFmtId="0" fontId="34" fillId="0" borderId="65" xfId="57" applyFont="1" applyBorder="1" applyAlignment="1">
      <alignment horizontal="center"/>
      <protection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3" fillId="0" borderId="0" xfId="62" applyFont="1" applyAlignment="1">
      <alignment horizontal="right"/>
      <protection/>
    </xf>
    <xf numFmtId="0" fontId="33" fillId="0" borderId="0" xfId="0" applyFont="1" applyAlignment="1">
      <alignment horizontal="right"/>
    </xf>
    <xf numFmtId="0" fontId="36" fillId="0" borderId="0" xfId="62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0" borderId="15" xfId="62" applyFont="1" applyBorder="1" applyAlignment="1">
      <alignment horizontal="center" vertical="center" wrapText="1"/>
      <protection/>
    </xf>
    <xf numFmtId="0" fontId="36" fillId="0" borderId="11" xfId="62" applyFont="1" applyBorder="1" applyAlignment="1">
      <alignment horizontal="center" vertical="center"/>
      <protection/>
    </xf>
    <xf numFmtId="0" fontId="36" fillId="0" borderId="16" xfId="62" applyFont="1" applyBorder="1" applyAlignment="1">
      <alignment horizontal="center" vertical="center"/>
      <protection/>
    </xf>
    <xf numFmtId="0" fontId="36" fillId="0" borderId="15" xfId="57" applyFont="1" applyBorder="1" applyAlignment="1">
      <alignment horizontal="center" vertical="center" wrapText="1"/>
      <protection/>
    </xf>
    <xf numFmtId="0" fontId="36" fillId="0" borderId="16" xfId="57" applyFont="1" applyBorder="1" applyAlignment="1">
      <alignment horizontal="center" vertical="center" wrapText="1"/>
      <protection/>
    </xf>
    <xf numFmtId="0" fontId="36" fillId="0" borderId="21" xfId="57" applyFont="1" applyBorder="1" applyAlignment="1">
      <alignment horizontal="center" vertical="center" wrapText="1"/>
      <protection/>
    </xf>
    <xf numFmtId="0" fontId="36" fillId="0" borderId="37" xfId="57" applyFont="1" applyBorder="1" applyAlignment="1">
      <alignment horizontal="center"/>
      <protection/>
    </xf>
    <xf numFmtId="0" fontId="36" fillId="0" borderId="60" xfId="57" applyFont="1" applyBorder="1" applyAlignment="1">
      <alignment horizontal="center"/>
      <protection/>
    </xf>
    <xf numFmtId="0" fontId="36" fillId="0" borderId="10" xfId="57" applyFont="1" applyBorder="1" applyAlignment="1">
      <alignment horizontal="center" vertical="center"/>
      <protection/>
    </xf>
    <xf numFmtId="0" fontId="33" fillId="0" borderId="15" xfId="0" applyFont="1" applyBorder="1" applyAlignment="1">
      <alignment/>
    </xf>
    <xf numFmtId="0" fontId="33" fillId="0" borderId="20" xfId="0" applyFont="1" applyBorder="1" applyAlignment="1">
      <alignment/>
    </xf>
    <xf numFmtId="0" fontId="36" fillId="0" borderId="15" xfId="57" applyFont="1" applyBorder="1" applyAlignment="1">
      <alignment horizontal="center" vertical="center"/>
      <protection/>
    </xf>
    <xf numFmtId="0" fontId="36" fillId="0" borderId="20" xfId="57" applyFont="1" applyBorder="1" applyAlignment="1">
      <alignment horizontal="center" vertical="center"/>
      <protection/>
    </xf>
    <xf numFmtId="0" fontId="36" fillId="0" borderId="20" xfId="57" applyFont="1" applyBorder="1" applyAlignment="1">
      <alignment horizontal="center" vertical="center" wrapText="1"/>
      <protection/>
    </xf>
    <xf numFmtId="0" fontId="39" fillId="0" borderId="10" xfId="57" applyFont="1" applyBorder="1" applyAlignment="1">
      <alignment horizontal="center" vertical="center" wrapText="1"/>
      <protection/>
    </xf>
    <xf numFmtId="0" fontId="39" fillId="0" borderId="15" xfId="57" applyFont="1" applyBorder="1" applyAlignment="1">
      <alignment horizontal="center" vertical="center" wrapText="1"/>
      <protection/>
    </xf>
    <xf numFmtId="0" fontId="39" fillId="0" borderId="20" xfId="57" applyFont="1" applyBorder="1" applyAlignment="1">
      <alignment horizontal="center" vertical="center" wrapText="1"/>
      <protection/>
    </xf>
    <xf numFmtId="0" fontId="36" fillId="0" borderId="40" xfId="57" applyFont="1" applyBorder="1" applyAlignment="1">
      <alignment horizontal="center" vertical="center" wrapText="1"/>
      <protection/>
    </xf>
    <xf numFmtId="0" fontId="36" fillId="0" borderId="41" xfId="57" applyFont="1" applyBorder="1" applyAlignment="1">
      <alignment horizontal="center" vertical="center" wrapText="1"/>
      <protection/>
    </xf>
    <xf numFmtId="0" fontId="36" fillId="0" borderId="42" xfId="57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39" fillId="0" borderId="20" xfId="61" applyFont="1" applyBorder="1" applyAlignment="1">
      <alignment horizontal="center" vertical="center" wrapText="1"/>
      <protection/>
    </xf>
    <xf numFmtId="0" fontId="39" fillId="0" borderId="11" xfId="57" applyFont="1" applyBorder="1" applyAlignment="1">
      <alignment horizontal="center" vertical="center" wrapText="1"/>
      <protection/>
    </xf>
    <xf numFmtId="0" fontId="39" fillId="0" borderId="16" xfId="57" applyFont="1" applyBorder="1" applyAlignment="1">
      <alignment horizontal="center" vertical="center" wrapText="1"/>
      <protection/>
    </xf>
    <xf numFmtId="0" fontId="39" fillId="0" borderId="21" xfId="57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4" fontId="36" fillId="0" borderId="37" xfId="65" applyFont="1" applyBorder="1" applyAlignment="1">
      <alignment horizontal="center"/>
    </xf>
    <xf numFmtId="44" fontId="36" fillId="0" borderId="60" xfId="65" applyFont="1" applyBorder="1" applyAlignment="1">
      <alignment horizontal="center"/>
    </xf>
    <xf numFmtId="44" fontId="36" fillId="0" borderId="65" xfId="65" applyFont="1" applyBorder="1" applyAlignment="1">
      <alignment horizontal="center"/>
    </xf>
    <xf numFmtId="0" fontId="36" fillId="0" borderId="65" xfId="57" applyFont="1" applyBorder="1" applyAlignment="1">
      <alignment horizontal="center"/>
      <protection/>
    </xf>
    <xf numFmtId="0" fontId="36" fillId="0" borderId="60" xfId="57" applyFont="1" applyBorder="1" applyAlignment="1">
      <alignment horizontal="center" wrapText="1"/>
      <protection/>
    </xf>
    <xf numFmtId="0" fontId="34" fillId="0" borderId="21" xfId="0" applyFont="1" applyBorder="1" applyAlignment="1">
      <alignment horizontal="center" vertical="center"/>
    </xf>
    <xf numFmtId="0" fontId="8" fillId="0" borderId="0" xfId="56" applyFont="1" applyAlignment="1">
      <alignment horizontal="right"/>
      <protection/>
    </xf>
    <xf numFmtId="0" fontId="12" fillId="0" borderId="0" xfId="0" applyFont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0" fillId="0" borderId="0" xfId="0" applyAlignment="1">
      <alignment/>
    </xf>
    <xf numFmtId="0" fontId="34" fillId="0" borderId="0" xfId="0" applyFont="1" applyAlignment="1">
      <alignment wrapText="1"/>
    </xf>
    <xf numFmtId="0" fontId="34" fillId="0" borderId="0" xfId="56" applyFont="1" applyAlignment="1">
      <alignment horizontal="right"/>
      <protection/>
    </xf>
    <xf numFmtId="0" fontId="32" fillId="0" borderId="0" xfId="63" applyFont="1" applyAlignment="1">
      <alignment horizontal="center"/>
      <protection/>
    </xf>
    <xf numFmtId="0" fontId="42" fillId="0" borderId="0" xfId="62" applyFont="1" applyBorder="1" applyAlignment="1" quotePrefix="1">
      <alignment horizontal="left" vertical="center" wrapText="1"/>
      <protection/>
    </xf>
    <xf numFmtId="0" fontId="53" fillId="0" borderId="0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2" fillId="0" borderId="10" xfId="63" applyFont="1" applyBorder="1" applyAlignment="1">
      <alignment horizontal="center" vertical="center"/>
      <protection/>
    </xf>
    <xf numFmtId="0" fontId="38" fillId="0" borderId="15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2" fillId="0" borderId="10" xfId="63" applyFont="1" applyBorder="1" applyAlignment="1">
      <alignment horizontal="center" vertical="center" wrapText="1"/>
      <protection/>
    </xf>
    <xf numFmtId="0" fontId="38" fillId="0" borderId="1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2" fillId="0" borderId="7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32" fillId="0" borderId="0" xfId="58" applyFont="1" applyBorder="1" applyAlignment="1">
      <alignment horizontal="center"/>
      <protection/>
    </xf>
    <xf numFmtId="0" fontId="35" fillId="0" borderId="0" xfId="57" applyFont="1" applyAlignment="1">
      <alignment horizontal="right"/>
      <protection/>
    </xf>
    <xf numFmtId="0" fontId="34" fillId="0" borderId="0" xfId="0" applyFont="1" applyAlignment="1">
      <alignment horizontal="right"/>
    </xf>
    <xf numFmtId="0" fontId="34" fillId="0" borderId="0" xfId="57" applyFont="1" applyAlignment="1">
      <alignment horizontal="right"/>
      <protection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2014. évi költségvetés- mellékletek-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A34">
      <selection activeCell="N44" sqref="N44:U4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7"/>
      <c r="O38" s="37"/>
      <c r="P38" s="37"/>
      <c r="Q38" s="37"/>
      <c r="R38" s="37"/>
      <c r="S38" s="37"/>
      <c r="T38" s="37"/>
      <c r="U38" s="37"/>
    </row>
    <row r="39" spans="9:21" ht="27.75">
      <c r="I39" s="5"/>
      <c r="J39" s="2"/>
      <c r="N39" s="332" t="s">
        <v>7</v>
      </c>
      <c r="O39" s="332"/>
      <c r="P39" s="332"/>
      <c r="Q39" s="332"/>
      <c r="R39" s="332"/>
      <c r="S39" s="332"/>
      <c r="T39" s="332"/>
      <c r="U39" s="332"/>
    </row>
    <row r="40" spans="9:21" ht="2.25" customHeight="1">
      <c r="I40" s="3"/>
      <c r="J40" s="2"/>
      <c r="N40" s="37"/>
      <c r="O40" s="38"/>
      <c r="P40" s="39"/>
      <c r="Q40" s="39"/>
      <c r="R40" s="39"/>
      <c r="S40" s="39"/>
      <c r="T40" s="39"/>
      <c r="U40" s="39"/>
    </row>
    <row r="41" spans="9:21" ht="27.75">
      <c r="I41" s="4"/>
      <c r="J41" s="2"/>
      <c r="N41" s="332" t="s">
        <v>2</v>
      </c>
      <c r="O41" s="332"/>
      <c r="P41" s="332"/>
      <c r="Q41" s="332"/>
      <c r="R41" s="332"/>
      <c r="S41" s="332"/>
      <c r="T41" s="332"/>
      <c r="U41" s="332"/>
    </row>
    <row r="42" spans="9:21" ht="12.75" customHeight="1" hidden="1">
      <c r="I42" s="3"/>
      <c r="J42" s="2"/>
      <c r="N42" s="37"/>
      <c r="O42" s="38"/>
      <c r="P42" s="39"/>
      <c r="Q42" s="39"/>
      <c r="R42" s="39"/>
      <c r="S42" s="39"/>
      <c r="T42" s="39"/>
      <c r="U42" s="39"/>
    </row>
    <row r="43" spans="9:21" ht="27.75">
      <c r="I43" s="4"/>
      <c r="J43" s="2"/>
      <c r="N43" s="332" t="s">
        <v>342</v>
      </c>
      <c r="O43" s="332"/>
      <c r="P43" s="332"/>
      <c r="Q43" s="332"/>
      <c r="R43" s="332"/>
      <c r="S43" s="332"/>
      <c r="T43" s="332"/>
      <c r="U43" s="332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34"/>
      <c r="O44" s="334"/>
      <c r="P44" s="334"/>
      <c r="Q44" s="334"/>
      <c r="R44" s="334"/>
      <c r="S44" s="334"/>
      <c r="T44" s="334"/>
      <c r="U44" s="334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6"/>
      <c r="O45" s="333"/>
      <c r="P45" s="333"/>
      <c r="Q45" s="333"/>
      <c r="R45" s="333"/>
      <c r="S45" s="333"/>
      <c r="T45" s="333"/>
      <c r="U45" s="36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DB7F" sheet="1" selectLockedCells="1" selectUnlockedCells="1"/>
  <mergeCells count="5">
    <mergeCell ref="N39:U39"/>
    <mergeCell ref="N41:U41"/>
    <mergeCell ref="N43:U43"/>
    <mergeCell ref="O45:T45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88"/>
  <sheetViews>
    <sheetView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112"/>
      <c r="B2" s="112"/>
      <c r="C2" s="113"/>
    </row>
    <row r="3" spans="1:3" ht="15.75">
      <c r="A3" s="445" t="s">
        <v>372</v>
      </c>
      <c r="B3" s="446"/>
      <c r="C3" s="446"/>
    </row>
    <row r="4" spans="1:3" ht="15.75">
      <c r="A4" s="114"/>
      <c r="B4" s="114"/>
      <c r="C4" s="115"/>
    </row>
    <row r="5" spans="1:3" ht="7.5" customHeight="1">
      <c r="A5" s="447"/>
      <c r="B5" s="447"/>
      <c r="C5" s="447"/>
    </row>
    <row r="6" spans="1:3" ht="15.75">
      <c r="A6" s="341"/>
      <c r="B6" s="341"/>
      <c r="C6" s="341"/>
    </row>
    <row r="7" spans="1:3" ht="15.75">
      <c r="A7" s="341"/>
      <c r="B7" s="341"/>
      <c r="C7" s="341"/>
    </row>
    <row r="8" spans="1:3" ht="3" customHeight="1">
      <c r="A8" s="117"/>
      <c r="B8" s="148"/>
      <c r="C8" s="148"/>
    </row>
    <row r="9" spans="1:3" ht="6.75" customHeight="1">
      <c r="A9" s="117"/>
      <c r="B9" s="148"/>
      <c r="C9" s="148"/>
    </row>
    <row r="10" spans="1:3" ht="15.75">
      <c r="A10" s="341" t="s">
        <v>11</v>
      </c>
      <c r="B10" s="341"/>
      <c r="C10" s="341"/>
    </row>
    <row r="11" spans="1:3" ht="15.75">
      <c r="A11" s="341" t="s">
        <v>98</v>
      </c>
      <c r="B11" s="341"/>
      <c r="C11" s="341"/>
    </row>
    <row r="12" spans="1:3" ht="15.75">
      <c r="A12" s="341" t="s">
        <v>99</v>
      </c>
      <c r="B12" s="341"/>
      <c r="C12" s="341"/>
    </row>
    <row r="13" spans="1:3" ht="15.75">
      <c r="A13" s="341" t="s">
        <v>6</v>
      </c>
      <c r="B13" s="341"/>
      <c r="C13" s="341"/>
    </row>
    <row r="14" spans="1:3" ht="16.5" thickBot="1">
      <c r="A14" s="114"/>
      <c r="B14" s="114"/>
      <c r="C14" s="115"/>
    </row>
    <row r="15" spans="1:3" ht="15.75">
      <c r="A15" s="118" t="s">
        <v>28</v>
      </c>
      <c r="B15" s="119"/>
      <c r="C15" s="120" t="s">
        <v>338</v>
      </c>
    </row>
    <row r="16" spans="1:3" ht="15.75">
      <c r="A16" s="121"/>
      <c r="B16" s="122" t="s">
        <v>8</v>
      </c>
      <c r="C16" s="123"/>
    </row>
    <row r="17" spans="1:3" ht="16.5" thickBot="1">
      <c r="A17" s="124" t="s">
        <v>42</v>
      </c>
      <c r="B17" s="125"/>
      <c r="C17" s="126" t="s">
        <v>100</v>
      </c>
    </row>
    <row r="18" spans="1:3" ht="20.25" customHeight="1">
      <c r="A18" s="441" t="s">
        <v>101</v>
      </c>
      <c r="B18" s="441"/>
      <c r="C18" s="441"/>
    </row>
    <row r="19" spans="1:3" ht="22.5" customHeight="1">
      <c r="A19" s="127" t="s">
        <v>44</v>
      </c>
      <c r="B19" s="128" t="s">
        <v>102</v>
      </c>
      <c r="C19" s="129"/>
    </row>
    <row r="20" spans="1:3" ht="22.5" customHeight="1">
      <c r="A20" s="127"/>
      <c r="B20" s="19" t="s">
        <v>103</v>
      </c>
      <c r="C20" s="129">
        <v>10035</v>
      </c>
    </row>
    <row r="21" spans="1:3" ht="22.5" customHeight="1">
      <c r="A21" s="127"/>
      <c r="B21" s="20" t="s">
        <v>104</v>
      </c>
      <c r="C21" s="129">
        <v>765</v>
      </c>
    </row>
    <row r="22" spans="1:3" ht="22.5" customHeight="1">
      <c r="A22" s="127" t="s">
        <v>48</v>
      </c>
      <c r="B22" s="128" t="s">
        <v>105</v>
      </c>
      <c r="C22" s="129">
        <v>1840</v>
      </c>
    </row>
    <row r="23" spans="1:3" ht="22.5" customHeight="1">
      <c r="A23" s="127" t="s">
        <v>50</v>
      </c>
      <c r="B23" s="128" t="s">
        <v>106</v>
      </c>
      <c r="C23" s="129">
        <f>940+2277</f>
        <v>3217</v>
      </c>
    </row>
    <row r="24" spans="1:3" ht="22.5" customHeight="1">
      <c r="A24" s="127" t="s">
        <v>52</v>
      </c>
      <c r="B24" s="130" t="s">
        <v>57</v>
      </c>
      <c r="C24" s="129"/>
    </row>
    <row r="25" spans="1:3" ht="32.25" customHeight="1">
      <c r="A25" s="127"/>
      <c r="B25" s="20" t="s">
        <v>107</v>
      </c>
      <c r="C25" s="129"/>
    </row>
    <row r="26" spans="1:3" ht="22.5" customHeight="1">
      <c r="A26" s="127"/>
      <c r="B26" s="19" t="s">
        <v>108</v>
      </c>
      <c r="C26" s="129"/>
    </row>
    <row r="27" spans="1:3" ht="28.5" customHeight="1">
      <c r="A27" s="149"/>
      <c r="B27" s="150" t="s">
        <v>109</v>
      </c>
      <c r="C27" s="144">
        <f>SUM(C20:C26)</f>
        <v>15857</v>
      </c>
    </row>
    <row r="28" spans="1:3" ht="22.5" customHeight="1">
      <c r="A28" s="116" t="s">
        <v>54</v>
      </c>
      <c r="B28" s="128" t="s">
        <v>110</v>
      </c>
      <c r="C28" s="30">
        <v>4994</v>
      </c>
    </row>
    <row r="29" spans="1:3" ht="22.5" customHeight="1">
      <c r="A29" s="116" t="s">
        <v>56</v>
      </c>
      <c r="B29" s="128" t="s">
        <v>111</v>
      </c>
      <c r="C29" s="30">
        <v>1255</v>
      </c>
    </row>
    <row r="30" spans="1:3" ht="22.5" customHeight="1">
      <c r="A30" s="116" t="s">
        <v>60</v>
      </c>
      <c r="B30" s="134" t="s">
        <v>112</v>
      </c>
      <c r="C30" s="30">
        <f>2883+7</f>
        <v>2890</v>
      </c>
    </row>
    <row r="31" spans="1:3" ht="22.5" customHeight="1">
      <c r="A31" s="116" t="s">
        <v>64</v>
      </c>
      <c r="B31" s="134" t="s">
        <v>113</v>
      </c>
      <c r="C31" s="30">
        <v>2808</v>
      </c>
    </row>
    <row r="32" spans="1:3" ht="22.5" customHeight="1">
      <c r="A32" s="116" t="s">
        <v>66</v>
      </c>
      <c r="B32" s="134" t="s">
        <v>114</v>
      </c>
      <c r="C32" s="30"/>
    </row>
    <row r="33" spans="1:3" ht="22.5" customHeight="1">
      <c r="A33" s="116"/>
      <c r="B33" s="134" t="s">
        <v>115</v>
      </c>
      <c r="C33" s="30">
        <v>70</v>
      </c>
    </row>
    <row r="34" spans="1:3" ht="29.25" customHeight="1">
      <c r="A34" s="116"/>
      <c r="B34" s="20" t="s">
        <v>116</v>
      </c>
      <c r="C34" s="32"/>
    </row>
    <row r="35" spans="1:3" ht="22.5" customHeight="1">
      <c r="A35" s="116"/>
      <c r="B35" s="134" t="s">
        <v>117</v>
      </c>
      <c r="C35" s="32">
        <v>85</v>
      </c>
    </row>
    <row r="36" spans="1:3" ht="22.5" customHeight="1">
      <c r="A36" s="116"/>
      <c r="B36" s="134" t="s">
        <v>118</v>
      </c>
      <c r="C36" s="115"/>
    </row>
    <row r="37" spans="1:3" ht="32.25" customHeight="1">
      <c r="A37" s="149"/>
      <c r="B37" s="150" t="s">
        <v>119</v>
      </c>
      <c r="C37" s="144">
        <f>SUM(C28:C36)</f>
        <v>12102</v>
      </c>
    </row>
    <row r="38" spans="1:3" ht="15.75">
      <c r="A38" s="127"/>
      <c r="B38" s="128"/>
      <c r="C38" s="129"/>
    </row>
    <row r="39" spans="1:3" ht="15.75">
      <c r="A39" s="127"/>
      <c r="B39" s="128"/>
      <c r="C39" s="129"/>
    </row>
    <row r="40" spans="1:3" ht="15.75">
      <c r="A40" s="127"/>
      <c r="B40" s="128"/>
      <c r="C40" s="129"/>
    </row>
    <row r="41" spans="1:3" ht="15.75">
      <c r="A41" s="442">
        <v>2</v>
      </c>
      <c r="B41" s="442"/>
      <c r="C41" s="442"/>
    </row>
    <row r="42" spans="1:3" ht="16.5" thickBot="1">
      <c r="A42" s="127"/>
      <c r="B42" s="128"/>
      <c r="C42" s="129"/>
    </row>
    <row r="43" spans="1:3" ht="15.75">
      <c r="A43" s="118" t="s">
        <v>28</v>
      </c>
      <c r="B43" s="119"/>
      <c r="C43" s="120" t="s">
        <v>338</v>
      </c>
    </row>
    <row r="44" spans="1:3" ht="15.75">
      <c r="A44" s="121"/>
      <c r="B44" s="122" t="s">
        <v>8</v>
      </c>
      <c r="C44" s="123"/>
    </row>
    <row r="45" spans="1:3" ht="16.5" thickBot="1">
      <c r="A45" s="124" t="s">
        <v>42</v>
      </c>
      <c r="B45" s="125"/>
      <c r="C45" s="126" t="s">
        <v>100</v>
      </c>
    </row>
    <row r="46" spans="1:3" ht="15.75">
      <c r="A46" s="443" t="s">
        <v>120</v>
      </c>
      <c r="B46" s="443"/>
      <c r="C46" s="443"/>
    </row>
    <row r="47" spans="1:3" ht="22.5" customHeight="1">
      <c r="A47" s="116" t="s">
        <v>70</v>
      </c>
      <c r="B47" s="135" t="s">
        <v>121</v>
      </c>
      <c r="C47" s="115">
        <f>974+2950+1500</f>
        <v>5424</v>
      </c>
    </row>
    <row r="48" spans="1:3" ht="22.5" customHeight="1">
      <c r="A48" s="116" t="s">
        <v>72</v>
      </c>
      <c r="B48" s="135" t="s">
        <v>122</v>
      </c>
      <c r="C48" s="115"/>
    </row>
    <row r="49" spans="1:3" ht="22.5" customHeight="1">
      <c r="A49" s="116" t="s">
        <v>74</v>
      </c>
      <c r="B49" s="130" t="s">
        <v>123</v>
      </c>
      <c r="C49" s="115"/>
    </row>
    <row r="50" spans="1:3" ht="31.5" customHeight="1">
      <c r="A50" s="116"/>
      <c r="B50" s="20" t="s">
        <v>124</v>
      </c>
      <c r="C50" s="115"/>
    </row>
    <row r="51" spans="1:3" ht="22.5" customHeight="1">
      <c r="A51" s="116"/>
      <c r="B51" s="19" t="s">
        <v>125</v>
      </c>
      <c r="C51" s="115"/>
    </row>
    <row r="52" spans="1:3" ht="24.75" customHeight="1">
      <c r="A52" s="149"/>
      <c r="B52" s="150" t="s">
        <v>126</v>
      </c>
      <c r="C52" s="144">
        <f>SUM(C47:C51)</f>
        <v>5424</v>
      </c>
    </row>
    <row r="53" spans="1:3" ht="22.5" customHeight="1">
      <c r="A53" s="116" t="s">
        <v>76</v>
      </c>
      <c r="B53" s="135" t="s">
        <v>127</v>
      </c>
      <c r="C53" s="115">
        <f>1964+165</f>
        <v>2129</v>
      </c>
    </row>
    <row r="54" spans="1:3" ht="22.5" customHeight="1">
      <c r="A54" s="116" t="s">
        <v>78</v>
      </c>
      <c r="B54" s="135" t="s">
        <v>128</v>
      </c>
      <c r="C54" s="115">
        <v>2785</v>
      </c>
    </row>
    <row r="55" spans="1:3" ht="22.5" customHeight="1">
      <c r="A55" s="116" t="s">
        <v>82</v>
      </c>
      <c r="B55" s="130" t="s">
        <v>87</v>
      </c>
      <c r="C55" s="115"/>
    </row>
    <row r="56" spans="1:3" ht="33.75" customHeight="1">
      <c r="A56" s="116"/>
      <c r="B56" s="20" t="s">
        <v>129</v>
      </c>
      <c r="C56" s="115">
        <v>10000</v>
      </c>
    </row>
    <row r="57" spans="1:3" ht="22.5" customHeight="1">
      <c r="A57" s="116"/>
      <c r="B57" s="134" t="s">
        <v>130</v>
      </c>
      <c r="C57" s="115"/>
    </row>
    <row r="58" spans="1:3" ht="24" customHeight="1" thickBot="1">
      <c r="A58" s="131"/>
      <c r="B58" s="150" t="s">
        <v>131</v>
      </c>
      <c r="C58" s="144">
        <f>SUM(C53:C57)</f>
        <v>14914</v>
      </c>
    </row>
    <row r="59" spans="1:3" ht="28.5" customHeight="1" thickBot="1">
      <c r="A59" s="136"/>
      <c r="B59" s="137" t="s">
        <v>132</v>
      </c>
      <c r="C59" s="138">
        <f>C27+C52</f>
        <v>21281</v>
      </c>
    </row>
    <row r="60" spans="1:3" ht="27" customHeight="1" thickBot="1">
      <c r="A60" s="136"/>
      <c r="B60" s="137" t="s">
        <v>133</v>
      </c>
      <c r="C60" s="138">
        <f>C37+C58</f>
        <v>27016</v>
      </c>
    </row>
    <row r="61" spans="1:3" ht="15.75">
      <c r="A61" s="139"/>
      <c r="B61" s="140"/>
      <c r="C61" s="141"/>
    </row>
    <row r="62" spans="1:3" ht="15.75">
      <c r="A62" s="114"/>
      <c r="B62" s="114"/>
      <c r="C62" s="115"/>
    </row>
    <row r="63" spans="1:3" ht="15.75">
      <c r="A63" s="444" t="s">
        <v>134</v>
      </c>
      <c r="B63" s="444"/>
      <c r="C63" s="444"/>
    </row>
    <row r="64" spans="1:3" ht="15.75">
      <c r="A64" s="142"/>
      <c r="B64" s="142"/>
      <c r="C64" s="142"/>
    </row>
    <row r="65" spans="1:3" ht="22.5" customHeight="1">
      <c r="A65" s="131" t="s">
        <v>84</v>
      </c>
      <c r="B65" s="143" t="s">
        <v>135</v>
      </c>
      <c r="C65" s="133">
        <f>2181+3112+435+7</f>
        <v>5735</v>
      </c>
    </row>
    <row r="66" spans="1:3" ht="22.5" customHeight="1">
      <c r="A66" s="131"/>
      <c r="B66" s="150" t="s">
        <v>136</v>
      </c>
      <c r="C66" s="144">
        <f>SUM(C65:C65)</f>
        <v>5735</v>
      </c>
    </row>
    <row r="67" spans="1:3" ht="22.5" customHeight="1">
      <c r="A67" s="127" t="s">
        <v>86</v>
      </c>
      <c r="B67" s="143" t="s">
        <v>137</v>
      </c>
      <c r="C67" s="133">
        <v>0</v>
      </c>
    </row>
    <row r="68" spans="1:3" ht="22.5" customHeight="1">
      <c r="A68" s="116" t="s">
        <v>88</v>
      </c>
      <c r="B68" s="143" t="s">
        <v>138</v>
      </c>
      <c r="C68" s="133">
        <v>0</v>
      </c>
    </row>
    <row r="69" spans="1:3" ht="22.5" customHeight="1" thickBot="1">
      <c r="A69" s="131"/>
      <c r="B69" s="132" t="s">
        <v>139</v>
      </c>
      <c r="C69" s="133">
        <f>SUM(C67:C68)</f>
        <v>0</v>
      </c>
    </row>
    <row r="70" spans="1:3" ht="24.75" customHeight="1" thickBot="1">
      <c r="A70" s="145"/>
      <c r="B70" s="146" t="s">
        <v>140</v>
      </c>
      <c r="C70" s="147">
        <f>C59+C66</f>
        <v>27016</v>
      </c>
    </row>
    <row r="71" spans="1:3" ht="27" customHeight="1" thickBot="1">
      <c r="A71" s="145"/>
      <c r="B71" s="146" t="s">
        <v>141</v>
      </c>
      <c r="C71" s="147">
        <f>C60+C69</f>
        <v>27016</v>
      </c>
    </row>
    <row r="72" spans="1:3" ht="15.75">
      <c r="A72" s="114"/>
      <c r="B72" s="114"/>
      <c r="C72" s="115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 password="DB7F" sheet="1" objects="1" scenarios="1" selectLockedCells="1" selectUnlockedCells="1"/>
  <mergeCells count="12">
    <mergeCell ref="A3:C3"/>
    <mergeCell ref="A5:C5"/>
    <mergeCell ref="A6:C6"/>
    <mergeCell ref="A7:C7"/>
    <mergeCell ref="A10:C10"/>
    <mergeCell ref="A11:C11"/>
    <mergeCell ref="A12:C12"/>
    <mergeCell ref="A13:C13"/>
    <mergeCell ref="A18:C18"/>
    <mergeCell ref="A41:C41"/>
    <mergeCell ref="A46:C46"/>
    <mergeCell ref="A63:C63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X176"/>
  <sheetViews>
    <sheetView tabSelected="1" zoomScale="75" zoomScaleNormal="75" workbookViewId="0" topLeftCell="A3">
      <selection activeCell="F1" sqref="F1:T3"/>
    </sheetView>
  </sheetViews>
  <sheetFormatPr defaultColWidth="9.00390625" defaultRowHeight="12.75"/>
  <cols>
    <col min="1" max="1" width="2.75390625" style="0" customWidth="1"/>
    <col min="2" max="5" width="9.125" style="0" hidden="1" customWidth="1"/>
    <col min="6" max="6" width="7.00390625" style="0" customWidth="1"/>
    <col min="7" max="7" width="45.875" style="0" customWidth="1"/>
    <col min="8" max="8" width="15.00390625" style="0" customWidth="1"/>
    <col min="9" max="9" width="13.875" style="0" customWidth="1"/>
    <col min="10" max="10" width="14.25390625" style="0" customWidth="1"/>
    <col min="11" max="11" width="13.75390625" style="0" customWidth="1"/>
    <col min="12" max="12" width="13.00390625" style="0" customWidth="1"/>
    <col min="13" max="13" width="13.625" style="0" customWidth="1"/>
    <col min="14" max="15" width="12.75390625" style="0" customWidth="1"/>
    <col min="16" max="16" width="14.125" style="0" customWidth="1"/>
    <col min="17" max="18" width="15.125" style="0" customWidth="1"/>
    <col min="19" max="19" width="17.875" style="0" customWidth="1"/>
    <col min="20" max="20" width="25.25390625" style="0" customWidth="1"/>
    <col min="21" max="21" width="10.75390625" style="0" customWidth="1"/>
  </cols>
  <sheetData>
    <row r="1" spans="6:20" ht="8.25" customHeight="1" hidden="1">
      <c r="F1" s="448" t="s">
        <v>373</v>
      </c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</row>
    <row r="2" spans="6:24" ht="15.75" customHeight="1" hidden="1"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50"/>
      <c r="V2" s="50"/>
      <c r="W2" s="50"/>
      <c r="X2" s="50"/>
    </row>
    <row r="3" spans="6:24" ht="15.75"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52"/>
      <c r="V3" s="52"/>
      <c r="W3" s="52"/>
      <c r="X3" s="52"/>
    </row>
    <row r="4" spans="6:24" ht="15.75">
      <c r="F4" s="50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50"/>
      <c r="V4" s="50"/>
      <c r="W4" s="50"/>
      <c r="X4" s="50"/>
    </row>
    <row r="5" spans="6:24" ht="16.5" customHeight="1">
      <c r="F5" s="50"/>
      <c r="G5" s="449" t="s">
        <v>11</v>
      </c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50"/>
      <c r="V5" s="50"/>
      <c r="W5" s="50"/>
      <c r="X5" s="50"/>
    </row>
    <row r="6" spans="6:24" ht="17.25" customHeight="1">
      <c r="F6" s="50"/>
      <c r="G6" s="449" t="s">
        <v>26</v>
      </c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50"/>
      <c r="V6" s="50"/>
      <c r="W6" s="50"/>
      <c r="X6" s="50"/>
    </row>
    <row r="7" spans="6:24" ht="16.5" customHeight="1" thickBot="1">
      <c r="F7" s="50"/>
      <c r="G7" s="50"/>
      <c r="H7" s="53"/>
      <c r="I7" s="53"/>
      <c r="J7" s="53"/>
      <c r="K7" s="54"/>
      <c r="L7" s="53"/>
      <c r="M7" s="53"/>
      <c r="N7" s="53"/>
      <c r="O7" s="53"/>
      <c r="P7" s="51"/>
      <c r="Q7" s="51"/>
      <c r="R7" s="51"/>
      <c r="S7" s="51"/>
      <c r="T7" s="55" t="s">
        <v>27</v>
      </c>
      <c r="U7" s="50"/>
      <c r="V7" s="50"/>
      <c r="W7" s="50"/>
      <c r="X7" s="50"/>
    </row>
    <row r="8" spans="6:24" ht="19.5" customHeight="1">
      <c r="F8" s="56" t="s">
        <v>28</v>
      </c>
      <c r="G8" s="57"/>
      <c r="H8" s="58"/>
      <c r="I8" s="59"/>
      <c r="J8" s="60"/>
      <c r="K8" s="61"/>
      <c r="L8" s="61"/>
      <c r="M8" s="61"/>
      <c r="N8" s="61"/>
      <c r="O8" s="61"/>
      <c r="P8" s="62"/>
      <c r="Q8" s="62"/>
      <c r="R8" s="62"/>
      <c r="S8" s="63"/>
      <c r="T8" s="64"/>
      <c r="U8" s="50"/>
      <c r="V8" s="50"/>
      <c r="W8" s="50"/>
      <c r="X8" s="50"/>
    </row>
    <row r="9" spans="5:24" ht="24" customHeight="1">
      <c r="E9" s="50"/>
      <c r="F9" s="65"/>
      <c r="G9" s="66" t="s">
        <v>8</v>
      </c>
      <c r="H9" s="67" t="s">
        <v>29</v>
      </c>
      <c r="I9" s="68" t="s">
        <v>30</v>
      </c>
      <c r="J9" s="69" t="s">
        <v>31</v>
      </c>
      <c r="K9" s="70" t="s">
        <v>32</v>
      </c>
      <c r="L9" s="70" t="s">
        <v>33</v>
      </c>
      <c r="M9" s="70" t="s">
        <v>34</v>
      </c>
      <c r="N9" s="70" t="s">
        <v>35</v>
      </c>
      <c r="O9" s="70" t="s">
        <v>36</v>
      </c>
      <c r="P9" s="70" t="s">
        <v>37</v>
      </c>
      <c r="Q9" s="70" t="s">
        <v>38</v>
      </c>
      <c r="R9" s="70" t="s">
        <v>39</v>
      </c>
      <c r="S9" s="69" t="s">
        <v>40</v>
      </c>
      <c r="T9" s="71" t="s">
        <v>41</v>
      </c>
      <c r="U9" s="50"/>
      <c r="V9" s="50"/>
      <c r="W9" s="50"/>
      <c r="X9" s="50"/>
    </row>
    <row r="10" spans="4:24" ht="15.75" customHeight="1" thickBot="1">
      <c r="D10" s="21"/>
      <c r="E10" s="108"/>
      <c r="F10" s="72" t="s">
        <v>42</v>
      </c>
      <c r="G10" s="73"/>
      <c r="H10" s="74"/>
      <c r="I10" s="75"/>
      <c r="J10" s="76"/>
      <c r="K10" s="77"/>
      <c r="L10" s="77"/>
      <c r="M10" s="77"/>
      <c r="N10" s="77"/>
      <c r="O10" s="77"/>
      <c r="P10" s="77"/>
      <c r="Q10" s="77"/>
      <c r="R10" s="77"/>
      <c r="S10" s="76"/>
      <c r="T10" s="74"/>
      <c r="U10" s="50"/>
      <c r="V10" s="50"/>
      <c r="W10" s="50"/>
      <c r="X10" s="50"/>
    </row>
    <row r="11" spans="4:24" ht="16.5" customHeight="1">
      <c r="D11" s="21"/>
      <c r="E11" s="109"/>
      <c r="F11" s="78"/>
      <c r="G11" s="79" t="s">
        <v>43</v>
      </c>
      <c r="H11" s="80"/>
      <c r="I11" s="81"/>
      <c r="J11" s="82"/>
      <c r="K11" s="80"/>
      <c r="L11" s="80"/>
      <c r="M11" s="80"/>
      <c r="N11" s="80"/>
      <c r="O11" s="80"/>
      <c r="P11" s="80"/>
      <c r="Q11" s="80"/>
      <c r="R11" s="80"/>
      <c r="S11" s="82"/>
      <c r="T11" s="83"/>
      <c r="U11" s="50"/>
      <c r="V11" s="50"/>
      <c r="W11" s="50"/>
      <c r="X11" s="50"/>
    </row>
    <row r="12" spans="4:24" ht="30.75" customHeight="1">
      <c r="D12" s="21"/>
      <c r="E12" s="109"/>
      <c r="F12" s="84" t="s">
        <v>44</v>
      </c>
      <c r="G12" s="85" t="s">
        <v>45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50"/>
      <c r="V12" s="50"/>
      <c r="W12" s="50"/>
      <c r="X12" s="50"/>
    </row>
    <row r="13" spans="4:24" ht="31.5">
      <c r="D13" s="21"/>
      <c r="E13" s="109"/>
      <c r="F13" s="84"/>
      <c r="G13" s="85" t="s">
        <v>46</v>
      </c>
      <c r="H13" s="86">
        <f>174+1113+3</f>
        <v>1290</v>
      </c>
      <c r="I13" s="86">
        <f aca="true" t="shared" si="0" ref="I13:S13">174+621</f>
        <v>795</v>
      </c>
      <c r="J13" s="86">
        <f t="shared" si="0"/>
        <v>795</v>
      </c>
      <c r="K13" s="86">
        <f t="shared" si="0"/>
        <v>795</v>
      </c>
      <c r="L13" s="86">
        <f t="shared" si="0"/>
        <v>795</v>
      </c>
      <c r="M13" s="86">
        <f t="shared" si="0"/>
        <v>795</v>
      </c>
      <c r="N13" s="86">
        <f t="shared" si="0"/>
        <v>795</v>
      </c>
      <c r="O13" s="86">
        <f t="shared" si="0"/>
        <v>795</v>
      </c>
      <c r="P13" s="86">
        <f t="shared" si="0"/>
        <v>795</v>
      </c>
      <c r="Q13" s="86">
        <f t="shared" si="0"/>
        <v>795</v>
      </c>
      <c r="R13" s="86">
        <f t="shared" si="0"/>
        <v>795</v>
      </c>
      <c r="S13" s="86">
        <f t="shared" si="0"/>
        <v>795</v>
      </c>
      <c r="T13" s="87">
        <f>SUM(H13:S13)</f>
        <v>10035</v>
      </c>
      <c r="U13" s="50"/>
      <c r="V13" s="50"/>
      <c r="W13" s="50"/>
      <c r="X13" s="50"/>
    </row>
    <row r="14" spans="4:24" ht="31.5">
      <c r="D14" s="21"/>
      <c r="E14" s="109"/>
      <c r="F14" s="84"/>
      <c r="G14" s="88" t="s">
        <v>47</v>
      </c>
      <c r="H14" s="86">
        <v>90</v>
      </c>
      <c r="I14" s="86">
        <v>89</v>
      </c>
      <c r="J14" s="86">
        <v>180</v>
      </c>
      <c r="K14" s="86">
        <v>180</v>
      </c>
      <c r="L14" s="86">
        <v>180</v>
      </c>
      <c r="M14" s="86"/>
      <c r="N14" s="86"/>
      <c r="O14" s="86">
        <v>23</v>
      </c>
      <c r="P14" s="86"/>
      <c r="Q14" s="86"/>
      <c r="R14" s="86">
        <v>23</v>
      </c>
      <c r="S14" s="86"/>
      <c r="T14" s="87">
        <f>SUM(H14:S14)</f>
        <v>765</v>
      </c>
      <c r="U14" s="50"/>
      <c r="V14" s="50"/>
      <c r="W14" s="50"/>
      <c r="X14" s="50"/>
    </row>
    <row r="15" spans="4:24" ht="31.5">
      <c r="D15" s="21"/>
      <c r="E15" s="109"/>
      <c r="F15" s="84" t="s">
        <v>48</v>
      </c>
      <c r="G15" s="88" t="s">
        <v>49</v>
      </c>
      <c r="H15" s="86">
        <v>477</v>
      </c>
      <c r="I15" s="86"/>
      <c r="J15" s="86"/>
      <c r="K15" s="86">
        <f>497+2950+1500</f>
        <v>4947</v>
      </c>
      <c r="L15" s="86"/>
      <c r="M15" s="86"/>
      <c r="N15" s="86"/>
      <c r="O15" s="86"/>
      <c r="P15" s="86"/>
      <c r="Q15" s="86"/>
      <c r="R15" s="86"/>
      <c r="S15" s="86"/>
      <c r="T15" s="87">
        <f aca="true" t="shared" si="1" ref="T15:T25">SUM(H15:S15)</f>
        <v>5424</v>
      </c>
      <c r="U15" s="50"/>
      <c r="V15" s="50"/>
      <c r="W15" s="50"/>
      <c r="X15" s="50"/>
    </row>
    <row r="16" spans="4:24" ht="15.75">
      <c r="D16" s="21"/>
      <c r="E16" s="109"/>
      <c r="F16" s="84" t="s">
        <v>50</v>
      </c>
      <c r="G16" s="88" t="s">
        <v>51</v>
      </c>
      <c r="H16" s="89"/>
      <c r="I16" s="89">
        <v>30</v>
      </c>
      <c r="J16" s="89">
        <v>710</v>
      </c>
      <c r="K16" s="89">
        <v>40</v>
      </c>
      <c r="L16" s="89">
        <v>40</v>
      </c>
      <c r="M16" s="89">
        <v>40</v>
      </c>
      <c r="N16" s="89">
        <v>50</v>
      </c>
      <c r="O16" s="89">
        <v>200</v>
      </c>
      <c r="P16" s="89">
        <v>500</v>
      </c>
      <c r="Q16" s="89">
        <v>90</v>
      </c>
      <c r="R16" s="89">
        <v>60</v>
      </c>
      <c r="S16" s="89">
        <v>80</v>
      </c>
      <c r="T16" s="87">
        <f t="shared" si="1"/>
        <v>1840</v>
      </c>
      <c r="U16" s="50"/>
      <c r="V16" s="50"/>
      <c r="W16" s="50"/>
      <c r="X16" s="50"/>
    </row>
    <row r="17" spans="4:24" ht="15.75">
      <c r="D17" s="21"/>
      <c r="E17" s="109"/>
      <c r="F17" s="84" t="s">
        <v>52</v>
      </c>
      <c r="G17" s="90" t="s">
        <v>53</v>
      </c>
      <c r="H17" s="89">
        <v>30</v>
      </c>
      <c r="I17" s="89">
        <v>30</v>
      </c>
      <c r="J17" s="89">
        <f>30+2277</f>
        <v>2307</v>
      </c>
      <c r="K17" s="89">
        <v>30</v>
      </c>
      <c r="L17" s="89">
        <v>608</v>
      </c>
      <c r="M17" s="89">
        <v>30</v>
      </c>
      <c r="N17" s="89">
        <v>30</v>
      </c>
      <c r="O17" s="89">
        <v>30</v>
      </c>
      <c r="P17" s="89">
        <v>30</v>
      </c>
      <c r="Q17" s="89">
        <v>30</v>
      </c>
      <c r="R17" s="89">
        <v>30</v>
      </c>
      <c r="S17" s="89">
        <v>32</v>
      </c>
      <c r="T17" s="87">
        <f t="shared" si="1"/>
        <v>3217</v>
      </c>
      <c r="U17" s="50"/>
      <c r="V17" s="50"/>
      <c r="W17" s="50"/>
      <c r="X17" s="50"/>
    </row>
    <row r="18" spans="4:24" ht="15.75">
      <c r="D18" s="21"/>
      <c r="E18" s="109"/>
      <c r="F18" s="84" t="s">
        <v>54</v>
      </c>
      <c r="G18" s="90" t="s">
        <v>55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7">
        <f t="shared" si="1"/>
        <v>0</v>
      </c>
      <c r="U18" s="50"/>
      <c r="V18" s="50"/>
      <c r="W18" s="50"/>
      <c r="X18" s="50"/>
    </row>
    <row r="19" spans="4:24" ht="15.75">
      <c r="D19" s="21"/>
      <c r="E19" s="109"/>
      <c r="F19" s="84" t="s">
        <v>56</v>
      </c>
      <c r="G19" s="90" t="s">
        <v>57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87">
        <f t="shared" si="1"/>
        <v>0</v>
      </c>
      <c r="U19" s="50"/>
      <c r="V19" s="50"/>
      <c r="W19" s="50"/>
      <c r="X19" s="50"/>
    </row>
    <row r="20" spans="4:24" ht="31.5" customHeight="1">
      <c r="D20" s="21"/>
      <c r="E20" s="109"/>
      <c r="F20" s="84"/>
      <c r="G20" s="88" t="s">
        <v>58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  <c r="T20" s="87">
        <f t="shared" si="1"/>
        <v>0</v>
      </c>
      <c r="U20" s="50"/>
      <c r="V20" s="50"/>
      <c r="W20" s="50"/>
      <c r="X20" s="50"/>
    </row>
    <row r="21" spans="4:24" ht="20.25" customHeight="1">
      <c r="D21" s="21"/>
      <c r="E21" s="109"/>
      <c r="F21" s="84"/>
      <c r="G21" s="88" t="s">
        <v>59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87">
        <f t="shared" si="1"/>
        <v>0</v>
      </c>
      <c r="U21" s="50"/>
      <c r="V21" s="50"/>
      <c r="W21" s="50"/>
      <c r="X21" s="50"/>
    </row>
    <row r="22" spans="4:24" ht="21" customHeight="1">
      <c r="D22" s="21"/>
      <c r="E22" s="110"/>
      <c r="F22" s="84" t="s">
        <v>60</v>
      </c>
      <c r="G22" s="90" t="s">
        <v>61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87">
        <f t="shared" si="1"/>
        <v>0</v>
      </c>
      <c r="U22" s="50"/>
      <c r="V22" s="50"/>
      <c r="W22" s="50"/>
      <c r="X22" s="50"/>
    </row>
    <row r="23" spans="4:24" ht="31.5">
      <c r="D23" s="21"/>
      <c r="E23" s="110"/>
      <c r="F23" s="84"/>
      <c r="G23" s="88" t="s">
        <v>62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87">
        <f t="shared" si="1"/>
        <v>0</v>
      </c>
      <c r="U23" s="50"/>
      <c r="V23" s="50"/>
      <c r="W23" s="50"/>
      <c r="X23" s="50"/>
    </row>
    <row r="24" spans="4:24" ht="18.75" customHeight="1">
      <c r="D24" s="21"/>
      <c r="E24" s="110"/>
      <c r="F24" s="84"/>
      <c r="G24" s="88" t="s">
        <v>63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87">
        <f t="shared" si="1"/>
        <v>0</v>
      </c>
      <c r="U24" s="50"/>
      <c r="V24" s="50"/>
      <c r="W24" s="50"/>
      <c r="X24" s="50"/>
    </row>
    <row r="25" spans="4:24" ht="15.75">
      <c r="D25" s="21"/>
      <c r="E25" s="110"/>
      <c r="F25" s="84" t="s">
        <v>64</v>
      </c>
      <c r="G25" s="90" t="s">
        <v>65</v>
      </c>
      <c r="H25" s="93">
        <v>2181</v>
      </c>
      <c r="I25" s="93"/>
      <c r="J25" s="93">
        <v>3547</v>
      </c>
      <c r="K25" s="93">
        <v>7</v>
      </c>
      <c r="L25" s="93"/>
      <c r="M25" s="93"/>
      <c r="N25" s="93"/>
      <c r="O25" s="93"/>
      <c r="P25" s="93"/>
      <c r="Q25" s="93"/>
      <c r="R25" s="93"/>
      <c r="S25" s="94"/>
      <c r="T25" s="87">
        <f t="shared" si="1"/>
        <v>5735</v>
      </c>
      <c r="U25" s="50"/>
      <c r="V25" s="50"/>
      <c r="W25" s="50"/>
      <c r="X25" s="50"/>
    </row>
    <row r="26" spans="4:24" ht="16.5" thickBot="1">
      <c r="D26" s="21"/>
      <c r="E26" s="110"/>
      <c r="F26" s="95" t="s">
        <v>66</v>
      </c>
      <c r="G26" s="96" t="s">
        <v>67</v>
      </c>
      <c r="H26" s="93"/>
      <c r="I26" s="93">
        <f>H47</f>
        <v>3047</v>
      </c>
      <c r="J26" s="93">
        <f aca="true" t="shared" si="2" ref="J26:S26">I47</f>
        <v>2897</v>
      </c>
      <c r="K26" s="93">
        <f t="shared" si="2"/>
        <v>904</v>
      </c>
      <c r="L26" s="93">
        <f t="shared" si="2"/>
        <v>4429</v>
      </c>
      <c r="M26" s="93">
        <f t="shared" si="2"/>
        <v>3094</v>
      </c>
      <c r="N26" s="93">
        <f t="shared" si="2"/>
        <v>47</v>
      </c>
      <c r="O26" s="93">
        <f t="shared" si="2"/>
        <v>0</v>
      </c>
      <c r="P26" s="93">
        <f t="shared" si="2"/>
        <v>0</v>
      </c>
      <c r="Q26" s="93">
        <f t="shared" si="2"/>
        <v>240</v>
      </c>
      <c r="R26" s="93">
        <f t="shared" si="2"/>
        <v>129</v>
      </c>
      <c r="S26" s="93">
        <f t="shared" si="2"/>
        <v>52</v>
      </c>
      <c r="T26" s="87"/>
      <c r="U26" s="50"/>
      <c r="V26" s="50"/>
      <c r="W26" s="50"/>
      <c r="X26" s="50"/>
    </row>
    <row r="27" spans="4:24" ht="16.5" thickBot="1">
      <c r="D27" s="21"/>
      <c r="E27" s="110"/>
      <c r="F27" s="97"/>
      <c r="G27" s="97" t="s">
        <v>68</v>
      </c>
      <c r="H27" s="98">
        <f>SUM(H13:H26)</f>
        <v>4068</v>
      </c>
      <c r="I27" s="98">
        <f aca="true" t="shared" si="3" ref="I27:T27">SUM(I13:I26)</f>
        <v>3991</v>
      </c>
      <c r="J27" s="98">
        <f t="shared" si="3"/>
        <v>10436</v>
      </c>
      <c r="K27" s="98">
        <f t="shared" si="3"/>
        <v>6903</v>
      </c>
      <c r="L27" s="98">
        <f t="shared" si="3"/>
        <v>6052</v>
      </c>
      <c r="M27" s="98">
        <f t="shared" si="3"/>
        <v>3959</v>
      </c>
      <c r="N27" s="98">
        <f t="shared" si="3"/>
        <v>922</v>
      </c>
      <c r="O27" s="98">
        <f t="shared" si="3"/>
        <v>1048</v>
      </c>
      <c r="P27" s="98">
        <f t="shared" si="3"/>
        <v>1325</v>
      </c>
      <c r="Q27" s="98">
        <f t="shared" si="3"/>
        <v>1155</v>
      </c>
      <c r="R27" s="98">
        <f t="shared" si="3"/>
        <v>1037</v>
      </c>
      <c r="S27" s="98">
        <f t="shared" si="3"/>
        <v>959</v>
      </c>
      <c r="T27" s="99">
        <f t="shared" si="3"/>
        <v>27016</v>
      </c>
      <c r="U27" s="13"/>
      <c r="V27" s="13"/>
      <c r="W27" s="13"/>
      <c r="X27" s="13"/>
    </row>
    <row r="28" spans="4:24" ht="15.75">
      <c r="D28" s="21"/>
      <c r="E28" s="110"/>
      <c r="F28" s="100"/>
      <c r="G28" s="101" t="s">
        <v>69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02"/>
      <c r="U28" s="50"/>
      <c r="V28" s="50"/>
      <c r="W28" s="50"/>
      <c r="X28" s="50"/>
    </row>
    <row r="29" spans="4:24" ht="15.75">
      <c r="D29" s="21"/>
      <c r="E29" s="110"/>
      <c r="F29" s="84" t="s">
        <v>70</v>
      </c>
      <c r="G29" s="90" t="s">
        <v>71</v>
      </c>
      <c r="H29" s="86">
        <v>431</v>
      </c>
      <c r="I29" s="86">
        <v>430</v>
      </c>
      <c r="J29" s="86">
        <f>431-17</f>
        <v>414</v>
      </c>
      <c r="K29" s="86">
        <f>430-17</f>
        <v>413</v>
      </c>
      <c r="L29" s="86">
        <f>431-17</f>
        <v>414</v>
      </c>
      <c r="M29" s="86">
        <f>430-17</f>
        <v>413</v>
      </c>
      <c r="N29" s="86">
        <f>431-17</f>
        <v>414</v>
      </c>
      <c r="O29" s="86">
        <f>430-17</f>
        <v>413</v>
      </c>
      <c r="P29" s="86">
        <f>431-17</f>
        <v>414</v>
      </c>
      <c r="Q29" s="86">
        <f>430-17</f>
        <v>413</v>
      </c>
      <c r="R29" s="86">
        <f>430-17</f>
        <v>413</v>
      </c>
      <c r="S29" s="86">
        <f>431-17-2</f>
        <v>412</v>
      </c>
      <c r="T29" s="87">
        <f aca="true" t="shared" si="4" ref="T29:T45">SUM(H29:S29)</f>
        <v>4994</v>
      </c>
      <c r="U29" s="50"/>
      <c r="V29" s="50"/>
      <c r="W29" s="50"/>
      <c r="X29" s="50"/>
    </row>
    <row r="30" spans="4:24" ht="31.5">
      <c r="D30" s="21"/>
      <c r="E30" s="110"/>
      <c r="F30" s="84" t="s">
        <v>72</v>
      </c>
      <c r="G30" s="88" t="s">
        <v>73</v>
      </c>
      <c r="H30" s="86">
        <v>109</v>
      </c>
      <c r="I30" s="86">
        <v>108</v>
      </c>
      <c r="J30" s="86">
        <f>109-5</f>
        <v>104</v>
      </c>
      <c r="K30" s="86">
        <f>108-5</f>
        <v>103</v>
      </c>
      <c r="L30" s="86">
        <f>109-5</f>
        <v>104</v>
      </c>
      <c r="M30" s="86">
        <f>108-5</f>
        <v>103</v>
      </c>
      <c r="N30" s="86">
        <f>110-5</f>
        <v>105</v>
      </c>
      <c r="O30" s="86">
        <f>108-5</f>
        <v>103</v>
      </c>
      <c r="P30" s="86">
        <f>110-5</f>
        <v>105</v>
      </c>
      <c r="Q30" s="86">
        <f>108-5</f>
        <v>103</v>
      </c>
      <c r="R30" s="86">
        <f>108-5</f>
        <v>103</v>
      </c>
      <c r="S30" s="86">
        <f>110-5</f>
        <v>105</v>
      </c>
      <c r="T30" s="87">
        <f t="shared" si="4"/>
        <v>1255</v>
      </c>
      <c r="U30" s="50"/>
      <c r="V30" s="50"/>
      <c r="W30" s="50"/>
      <c r="X30" s="50"/>
    </row>
    <row r="31" spans="4:24" ht="15.75">
      <c r="D31" s="21"/>
      <c r="E31" s="110"/>
      <c r="F31" s="84" t="s">
        <v>74</v>
      </c>
      <c r="G31" s="90" t="s">
        <v>75</v>
      </c>
      <c r="H31" s="86">
        <v>255</v>
      </c>
      <c r="I31" s="86">
        <v>260</v>
      </c>
      <c r="J31" s="86">
        <f>280-25</f>
        <v>255</v>
      </c>
      <c r="K31" s="86">
        <f>260-25+7</f>
        <v>242</v>
      </c>
      <c r="L31" s="86">
        <f>285-25</f>
        <v>260</v>
      </c>
      <c r="M31" s="86">
        <f>255-25</f>
        <v>230</v>
      </c>
      <c r="N31" s="86">
        <f>262-25-115</f>
        <v>122</v>
      </c>
      <c r="O31" s="86">
        <f>255-25-64</f>
        <v>166</v>
      </c>
      <c r="P31" s="86">
        <f>260-25+115</f>
        <v>350</v>
      </c>
      <c r="Q31" s="86">
        <f>255-25+64</f>
        <v>294</v>
      </c>
      <c r="R31" s="86">
        <f>255-25</f>
        <v>230</v>
      </c>
      <c r="S31" s="86">
        <f>255-25-2-2</f>
        <v>226</v>
      </c>
      <c r="T31" s="87">
        <f t="shared" si="4"/>
        <v>2890</v>
      </c>
      <c r="U31" s="50"/>
      <c r="V31" s="50"/>
      <c r="W31" s="50"/>
      <c r="X31" s="50"/>
    </row>
    <row r="32" spans="4:24" ht="15.75">
      <c r="D32" s="21"/>
      <c r="E32" s="110"/>
      <c r="F32" s="84" t="s">
        <v>76</v>
      </c>
      <c r="G32" s="90" t="s">
        <v>77</v>
      </c>
      <c r="H32" s="86">
        <v>226</v>
      </c>
      <c r="I32" s="86">
        <v>226</v>
      </c>
      <c r="J32" s="86">
        <f>226-10</f>
        <v>216</v>
      </c>
      <c r="K32" s="86">
        <f>226-10</f>
        <v>216</v>
      </c>
      <c r="L32" s="86">
        <f>226-10</f>
        <v>216</v>
      </c>
      <c r="M32" s="86">
        <f>226-10</f>
        <v>216</v>
      </c>
      <c r="N32" s="86">
        <f>226+23-10</f>
        <v>239</v>
      </c>
      <c r="O32" s="86">
        <f>226+150-10</f>
        <v>366</v>
      </c>
      <c r="P32" s="86">
        <f>226-10</f>
        <v>216</v>
      </c>
      <c r="Q32" s="86">
        <f>226-10</f>
        <v>216</v>
      </c>
      <c r="R32" s="86">
        <f>226+23-10</f>
        <v>239</v>
      </c>
      <c r="S32" s="86">
        <f>226-10</f>
        <v>216</v>
      </c>
      <c r="T32" s="87">
        <f t="shared" si="4"/>
        <v>2808</v>
      </c>
      <c r="U32" s="50"/>
      <c r="V32" s="50"/>
      <c r="W32" s="50"/>
      <c r="X32" s="50"/>
    </row>
    <row r="33" spans="4:24" ht="15.75">
      <c r="D33" s="21"/>
      <c r="E33" s="110"/>
      <c r="F33" s="84" t="s">
        <v>78</v>
      </c>
      <c r="G33" s="90" t="s">
        <v>79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03"/>
      <c r="T33" s="87"/>
      <c r="U33" s="50"/>
      <c r="V33" s="50"/>
      <c r="W33" s="50"/>
      <c r="X33" s="50"/>
    </row>
    <row r="34" spans="4:24" ht="15.75">
      <c r="D34" s="21"/>
      <c r="E34" s="110"/>
      <c r="F34" s="84"/>
      <c r="G34" s="90" t="s">
        <v>80</v>
      </c>
      <c r="H34" s="86"/>
      <c r="I34" s="86">
        <v>70</v>
      </c>
      <c r="J34" s="86"/>
      <c r="K34" s="86"/>
      <c r="L34" s="86"/>
      <c r="M34" s="86"/>
      <c r="N34" s="86">
        <v>0</v>
      </c>
      <c r="O34" s="86">
        <v>0</v>
      </c>
      <c r="P34" s="86"/>
      <c r="Q34" s="86">
        <v>0</v>
      </c>
      <c r="R34" s="86">
        <v>0</v>
      </c>
      <c r="S34" s="86">
        <v>0</v>
      </c>
      <c r="T34" s="87">
        <f t="shared" si="4"/>
        <v>70</v>
      </c>
      <c r="U34" s="50"/>
      <c r="V34" s="50"/>
      <c r="W34" s="50"/>
      <c r="X34" s="50"/>
    </row>
    <row r="35" spans="4:24" ht="15.75">
      <c r="D35" s="21"/>
      <c r="E35" s="110"/>
      <c r="F35" s="84"/>
      <c r="G35" s="90" t="s">
        <v>81</v>
      </c>
      <c r="H35" s="86"/>
      <c r="I35" s="86"/>
      <c r="J35" s="86">
        <v>43</v>
      </c>
      <c r="K35" s="86"/>
      <c r="L35" s="86"/>
      <c r="M35" s="86"/>
      <c r="N35" s="86">
        <v>42</v>
      </c>
      <c r="O35" s="86"/>
      <c r="P35" s="86"/>
      <c r="Q35" s="86"/>
      <c r="R35" s="86"/>
      <c r="S35" s="86"/>
      <c r="T35" s="87">
        <f t="shared" si="4"/>
        <v>85</v>
      </c>
      <c r="U35" s="50"/>
      <c r="V35" s="50"/>
      <c r="W35" s="50"/>
      <c r="X35" s="50"/>
    </row>
    <row r="36" spans="4:24" ht="15.75">
      <c r="D36" s="21"/>
      <c r="E36" s="110"/>
      <c r="F36" s="84" t="s">
        <v>82</v>
      </c>
      <c r="G36" s="90" t="s">
        <v>83</v>
      </c>
      <c r="H36" s="86"/>
      <c r="I36" s="86"/>
      <c r="J36" s="86"/>
      <c r="K36" s="86"/>
      <c r="L36" s="86">
        <v>1964</v>
      </c>
      <c r="M36" s="86">
        <v>2785</v>
      </c>
      <c r="N36" s="86"/>
      <c r="O36" s="86"/>
      <c r="P36" s="86"/>
      <c r="Q36" s="86"/>
      <c r="R36" s="86"/>
      <c r="S36" s="86"/>
      <c r="T36" s="87">
        <f t="shared" si="4"/>
        <v>4749</v>
      </c>
      <c r="U36" s="50"/>
      <c r="V36" s="50"/>
      <c r="W36" s="50"/>
      <c r="X36" s="50"/>
    </row>
    <row r="37" spans="4:24" ht="15.75">
      <c r="D37" s="21"/>
      <c r="E37" s="111"/>
      <c r="F37" s="84" t="s">
        <v>84</v>
      </c>
      <c r="G37" s="90" t="s">
        <v>85</v>
      </c>
      <c r="H37" s="86"/>
      <c r="I37" s="86"/>
      <c r="J37" s="86"/>
      <c r="K37" s="86"/>
      <c r="L37" s="86"/>
      <c r="M37" s="86">
        <v>165</v>
      </c>
      <c r="N37" s="86"/>
      <c r="O37" s="86"/>
      <c r="P37" s="86"/>
      <c r="Q37" s="86"/>
      <c r="R37" s="86"/>
      <c r="S37" s="86"/>
      <c r="T37" s="87">
        <f t="shared" si="4"/>
        <v>165</v>
      </c>
      <c r="U37" s="50"/>
      <c r="V37" s="50"/>
      <c r="W37" s="50"/>
      <c r="X37" s="50"/>
    </row>
    <row r="38" spans="4:24" ht="15.75">
      <c r="D38" s="21"/>
      <c r="E38" s="110"/>
      <c r="F38" s="84" t="s">
        <v>86</v>
      </c>
      <c r="G38" s="90" t="s">
        <v>87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>
        <f t="shared" si="4"/>
        <v>0</v>
      </c>
      <c r="U38" s="50"/>
      <c r="V38" s="50"/>
      <c r="W38" s="50"/>
      <c r="X38" s="50"/>
    </row>
    <row r="39" spans="4:24" ht="15.75">
      <c r="D39" s="21"/>
      <c r="E39" s="110"/>
      <c r="F39" s="84"/>
      <c r="G39" s="90" t="s">
        <v>80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>
        <f t="shared" si="4"/>
        <v>0</v>
      </c>
      <c r="U39" s="50"/>
      <c r="V39" s="50"/>
      <c r="W39" s="50"/>
      <c r="X39" s="50"/>
    </row>
    <row r="40" spans="4:24" ht="15.75">
      <c r="D40" s="21"/>
      <c r="E40" s="110"/>
      <c r="F40" s="84"/>
      <c r="G40" s="90" t="s">
        <v>81</v>
      </c>
      <c r="H40" s="86"/>
      <c r="I40" s="86"/>
      <c r="J40" s="86">
        <v>8500</v>
      </c>
      <c r="K40" s="86">
        <v>1500</v>
      </c>
      <c r="L40" s="86"/>
      <c r="M40" s="86"/>
      <c r="N40" s="86"/>
      <c r="O40" s="86"/>
      <c r="P40" s="86"/>
      <c r="Q40" s="86"/>
      <c r="R40" s="86"/>
      <c r="S40" s="86"/>
      <c r="T40" s="87">
        <f t="shared" si="4"/>
        <v>10000</v>
      </c>
      <c r="U40" s="50"/>
      <c r="V40" s="50"/>
      <c r="W40" s="50"/>
      <c r="X40" s="50"/>
    </row>
    <row r="41" spans="4:24" ht="15.75">
      <c r="D41" s="21"/>
      <c r="E41" s="110"/>
      <c r="F41" s="84" t="s">
        <v>88</v>
      </c>
      <c r="G41" s="90" t="s">
        <v>89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>
        <f t="shared" si="4"/>
        <v>0</v>
      </c>
      <c r="U41" s="50"/>
      <c r="V41" s="50"/>
      <c r="W41" s="50"/>
      <c r="X41" s="50"/>
    </row>
    <row r="42" spans="4:24" ht="15.75">
      <c r="D42" s="21"/>
      <c r="E42" s="110"/>
      <c r="F42" s="84"/>
      <c r="G42" s="90" t="s">
        <v>90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>
        <f t="shared" si="4"/>
        <v>0</v>
      </c>
      <c r="U42" s="50"/>
      <c r="V42" s="50"/>
      <c r="W42" s="50"/>
      <c r="X42" s="50"/>
    </row>
    <row r="43" spans="4:24" ht="15.75">
      <c r="D43" s="21"/>
      <c r="E43" s="110"/>
      <c r="F43" s="84"/>
      <c r="G43" s="90" t="s">
        <v>91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>
        <f t="shared" si="4"/>
        <v>0</v>
      </c>
      <c r="U43" s="50"/>
      <c r="V43" s="50"/>
      <c r="W43" s="50"/>
      <c r="X43" s="50"/>
    </row>
    <row r="44" spans="4:24" ht="15.75">
      <c r="D44" s="21"/>
      <c r="E44" s="110"/>
      <c r="F44" s="84" t="s">
        <v>92</v>
      </c>
      <c r="G44" s="90" t="s">
        <v>93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>
        <f t="shared" si="4"/>
        <v>0</v>
      </c>
      <c r="U44" s="50"/>
      <c r="V44" s="50"/>
      <c r="W44" s="50"/>
      <c r="X44" s="50"/>
    </row>
    <row r="45" spans="4:24" ht="16.5" thickBot="1">
      <c r="D45" s="21"/>
      <c r="E45" s="110"/>
      <c r="F45" s="95" t="s">
        <v>94</v>
      </c>
      <c r="G45" s="96" t="s">
        <v>95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>
        <f t="shared" si="4"/>
        <v>0</v>
      </c>
      <c r="U45" s="50"/>
      <c r="V45" s="50"/>
      <c r="W45" s="50"/>
      <c r="X45" s="50"/>
    </row>
    <row r="46" spans="4:24" ht="16.5" thickBot="1">
      <c r="D46" s="21"/>
      <c r="E46" s="110"/>
      <c r="F46" s="97"/>
      <c r="G46" s="97" t="s">
        <v>96</v>
      </c>
      <c r="H46" s="98">
        <f>SUM(H29:H45)</f>
        <v>1021</v>
      </c>
      <c r="I46" s="98">
        <f aca="true" t="shared" si="5" ref="I46:T46">SUM(I29:I45)</f>
        <v>1094</v>
      </c>
      <c r="J46" s="98">
        <f t="shared" si="5"/>
        <v>9532</v>
      </c>
      <c r="K46" s="98">
        <f t="shared" si="5"/>
        <v>2474</v>
      </c>
      <c r="L46" s="98">
        <f t="shared" si="5"/>
        <v>2958</v>
      </c>
      <c r="M46" s="98">
        <f t="shared" si="5"/>
        <v>3912</v>
      </c>
      <c r="N46" s="98">
        <f t="shared" si="5"/>
        <v>922</v>
      </c>
      <c r="O46" s="98">
        <f t="shared" si="5"/>
        <v>1048</v>
      </c>
      <c r="P46" s="98">
        <f t="shared" si="5"/>
        <v>1085</v>
      </c>
      <c r="Q46" s="98">
        <f t="shared" si="5"/>
        <v>1026</v>
      </c>
      <c r="R46" s="98">
        <f t="shared" si="5"/>
        <v>985</v>
      </c>
      <c r="S46" s="98">
        <f t="shared" si="5"/>
        <v>959</v>
      </c>
      <c r="T46" s="99">
        <f t="shared" si="5"/>
        <v>27016</v>
      </c>
      <c r="U46" s="13"/>
      <c r="V46" s="13"/>
      <c r="W46" s="13"/>
      <c r="X46" s="151"/>
    </row>
    <row r="47" spans="4:24" ht="16.5" thickBot="1">
      <c r="D47" s="21"/>
      <c r="E47" s="110"/>
      <c r="F47" s="104"/>
      <c r="G47" s="105" t="s">
        <v>97</v>
      </c>
      <c r="H47" s="106">
        <f>H27-H46</f>
        <v>3047</v>
      </c>
      <c r="I47" s="106">
        <f aca="true" t="shared" si="6" ref="I47:S47">I27-I46</f>
        <v>2897</v>
      </c>
      <c r="J47" s="106">
        <f t="shared" si="6"/>
        <v>904</v>
      </c>
      <c r="K47" s="106">
        <f t="shared" si="6"/>
        <v>4429</v>
      </c>
      <c r="L47" s="106">
        <f t="shared" si="6"/>
        <v>3094</v>
      </c>
      <c r="M47" s="106">
        <f t="shared" si="6"/>
        <v>47</v>
      </c>
      <c r="N47" s="106">
        <f t="shared" si="6"/>
        <v>0</v>
      </c>
      <c r="O47" s="106">
        <f t="shared" si="6"/>
        <v>0</v>
      </c>
      <c r="P47" s="106">
        <f t="shared" si="6"/>
        <v>240</v>
      </c>
      <c r="Q47" s="106">
        <f t="shared" si="6"/>
        <v>129</v>
      </c>
      <c r="R47" s="106">
        <f t="shared" si="6"/>
        <v>52</v>
      </c>
      <c r="S47" s="106">
        <f t="shared" si="6"/>
        <v>0</v>
      </c>
      <c r="T47" s="107"/>
      <c r="U47" s="50"/>
      <c r="V47" s="50"/>
      <c r="W47" s="50"/>
      <c r="X47" s="50"/>
    </row>
    <row r="48" spans="4:24" ht="15.75">
      <c r="D48" s="21"/>
      <c r="E48" s="110"/>
      <c r="F48" s="50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0"/>
      <c r="V48" s="50"/>
      <c r="W48" s="50"/>
      <c r="X48" s="50"/>
    </row>
    <row r="49" spans="4:24" ht="15.75">
      <c r="D49" s="21"/>
      <c r="E49" s="110"/>
      <c r="F49" s="50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0"/>
      <c r="V49" s="50"/>
      <c r="W49" s="50"/>
      <c r="X49" s="50"/>
    </row>
    <row r="50" spans="4:24" ht="15.75">
      <c r="D50" s="21"/>
      <c r="E50" s="110"/>
      <c r="F50" s="50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0"/>
      <c r="V50" s="50"/>
      <c r="W50" s="50"/>
      <c r="X50" s="50"/>
    </row>
    <row r="51" spans="4:24" ht="15.75">
      <c r="D51" s="21"/>
      <c r="E51" s="110"/>
      <c r="F51" s="50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0"/>
      <c r="V51" s="50"/>
      <c r="W51" s="50"/>
      <c r="X51" s="50"/>
    </row>
    <row r="52" spans="4:24" ht="15.75">
      <c r="D52" s="21"/>
      <c r="E52" s="110"/>
      <c r="F52" s="50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0"/>
      <c r="V52" s="50"/>
      <c r="W52" s="50"/>
      <c r="X52" s="50"/>
    </row>
    <row r="53" spans="4:24" ht="15.75">
      <c r="D53" s="21"/>
      <c r="E53" s="110"/>
      <c r="F53" s="50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0"/>
      <c r="V53" s="50"/>
      <c r="W53" s="50"/>
      <c r="X53" s="50"/>
    </row>
    <row r="54" spans="4:24" ht="15.75">
      <c r="D54" s="21"/>
      <c r="E54" s="110"/>
      <c r="F54" s="50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0"/>
      <c r="V54" s="50"/>
      <c r="W54" s="50"/>
      <c r="X54" s="50"/>
    </row>
    <row r="55" spans="4:24" ht="15.75">
      <c r="D55" s="21"/>
      <c r="E55" s="110"/>
      <c r="F55" s="50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0"/>
      <c r="V55" s="50"/>
      <c r="W55" s="50"/>
      <c r="X55" s="50"/>
    </row>
    <row r="56" spans="4:24" ht="15.75">
      <c r="D56" s="21"/>
      <c r="E56" s="111"/>
      <c r="F56" s="50"/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0"/>
      <c r="V56" s="50"/>
      <c r="W56" s="50"/>
      <c r="X56" s="50"/>
    </row>
    <row r="57" spans="4:24" ht="15.75">
      <c r="D57" s="21"/>
      <c r="E57" s="109"/>
      <c r="F57" s="50"/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0"/>
      <c r="V57" s="50"/>
      <c r="W57" s="50"/>
      <c r="X57" s="50"/>
    </row>
    <row r="58" spans="4:24" ht="15.75">
      <c r="D58" s="21"/>
      <c r="E58" s="109"/>
      <c r="F58" s="50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0"/>
      <c r="V58" s="50"/>
      <c r="W58" s="50"/>
      <c r="X58" s="50"/>
    </row>
    <row r="59" spans="4:24" ht="15.75">
      <c r="D59" s="21"/>
      <c r="E59" s="109"/>
      <c r="F59" s="50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0"/>
      <c r="V59" s="50"/>
      <c r="W59" s="50"/>
      <c r="X59" s="50"/>
    </row>
    <row r="60" spans="4:24" ht="15.75">
      <c r="D60" s="21"/>
      <c r="E60" s="21"/>
      <c r="F60" s="50"/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0"/>
      <c r="V60" s="50"/>
      <c r="W60" s="50"/>
      <c r="X60" s="50"/>
    </row>
    <row r="61" spans="4:24" ht="15.75">
      <c r="D61" s="21"/>
      <c r="E61" s="21"/>
      <c r="F61" s="50"/>
      <c r="G61" s="50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0"/>
      <c r="V61" s="50"/>
      <c r="W61" s="50"/>
      <c r="X61" s="50"/>
    </row>
    <row r="62" spans="4:24" ht="15.75">
      <c r="D62" s="21"/>
      <c r="E62" s="21"/>
      <c r="F62" s="50"/>
      <c r="G62" s="50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0"/>
      <c r="V62" s="50"/>
      <c r="W62" s="50"/>
      <c r="X62" s="50"/>
    </row>
    <row r="63" spans="4:24" ht="15.75">
      <c r="D63" s="21"/>
      <c r="E63" s="21"/>
      <c r="F63" s="50"/>
      <c r="G63" s="50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0"/>
      <c r="V63" s="50"/>
      <c r="W63" s="50"/>
      <c r="X63" s="50"/>
    </row>
    <row r="64" spans="4:24" ht="15.75">
      <c r="D64" s="21"/>
      <c r="E64" s="21"/>
      <c r="F64" s="50"/>
      <c r="G64" s="50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0"/>
      <c r="V64" s="50"/>
      <c r="W64" s="50"/>
      <c r="X64" s="50"/>
    </row>
    <row r="65" spans="4:24" ht="15.75">
      <c r="D65" s="21"/>
      <c r="E65" s="21"/>
      <c r="F65" s="50"/>
      <c r="G65" s="50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0"/>
      <c r="V65" s="50"/>
      <c r="W65" s="50"/>
      <c r="X65" s="50"/>
    </row>
    <row r="66" spans="4:24" ht="15.75">
      <c r="D66" s="21"/>
      <c r="E66" s="21"/>
      <c r="F66" s="50"/>
      <c r="G66" s="50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0"/>
      <c r="V66" s="50"/>
      <c r="W66" s="50"/>
      <c r="X66" s="50"/>
    </row>
    <row r="67" spans="4:24" ht="15.75">
      <c r="D67" s="21"/>
      <c r="E67" s="21"/>
      <c r="F67" s="50"/>
      <c r="G67" s="50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0"/>
      <c r="V67" s="50"/>
      <c r="W67" s="50"/>
      <c r="X67" s="50"/>
    </row>
    <row r="68" spans="4:24" ht="15.75">
      <c r="D68" s="21"/>
      <c r="E68" s="21"/>
      <c r="F68" s="50"/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0"/>
      <c r="V68" s="50"/>
      <c r="W68" s="50"/>
      <c r="X68" s="50"/>
    </row>
    <row r="69" spans="4:24" ht="15.75">
      <c r="D69" s="21"/>
      <c r="E69" s="21"/>
      <c r="F69" s="50"/>
      <c r="G69" s="50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0"/>
      <c r="V69" s="50"/>
      <c r="W69" s="50"/>
      <c r="X69" s="50"/>
    </row>
    <row r="70" spans="4:24" ht="15.75">
      <c r="D70" s="21"/>
      <c r="E70" s="21"/>
      <c r="F70" s="50"/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0"/>
      <c r="V70" s="50"/>
      <c r="W70" s="50"/>
      <c r="X70" s="50"/>
    </row>
    <row r="71" spans="4:24" ht="15.75">
      <c r="D71" s="21"/>
      <c r="E71" s="21"/>
      <c r="F71" s="50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0"/>
      <c r="V71" s="50"/>
      <c r="W71" s="50"/>
      <c r="X71" s="50"/>
    </row>
    <row r="72" spans="4:24" ht="15.75">
      <c r="D72" s="21"/>
      <c r="E72" s="21"/>
      <c r="F72" s="50"/>
      <c r="G72" s="5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0"/>
      <c r="V72" s="50"/>
      <c r="W72" s="50"/>
      <c r="X72" s="50"/>
    </row>
    <row r="73" spans="4:24" ht="15.75">
      <c r="D73" s="21"/>
      <c r="E73" s="21"/>
      <c r="F73" s="50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0"/>
      <c r="V73" s="50"/>
      <c r="W73" s="50"/>
      <c r="X73" s="50"/>
    </row>
    <row r="74" spans="4:24" ht="15.75">
      <c r="D74" s="21"/>
      <c r="E74" s="21"/>
      <c r="F74" s="50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0"/>
      <c r="V74" s="50"/>
      <c r="W74" s="50"/>
      <c r="X74" s="50"/>
    </row>
    <row r="75" spans="4:24" ht="15.75">
      <c r="D75" s="21"/>
      <c r="E75" s="21"/>
      <c r="F75" s="50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0"/>
      <c r="V75" s="50"/>
      <c r="W75" s="50"/>
      <c r="X75" s="50"/>
    </row>
    <row r="76" spans="4:24" ht="15.75">
      <c r="D76" s="21"/>
      <c r="E76" s="21"/>
      <c r="F76" s="50"/>
      <c r="G76" s="50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0"/>
      <c r="V76" s="50"/>
      <c r="W76" s="50"/>
      <c r="X76" s="50"/>
    </row>
    <row r="77" spans="4:24" ht="15.75">
      <c r="D77" s="21"/>
      <c r="E77" s="21"/>
      <c r="F77" s="50"/>
      <c r="G77" s="50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0"/>
      <c r="V77" s="50"/>
      <c r="W77" s="50"/>
      <c r="X77" s="50"/>
    </row>
    <row r="78" spans="4:24" ht="15.75">
      <c r="D78" s="21"/>
      <c r="E78" s="21"/>
      <c r="F78" s="50"/>
      <c r="G78" s="50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0"/>
      <c r="V78" s="50"/>
      <c r="W78" s="50"/>
      <c r="X78" s="50"/>
    </row>
    <row r="79" spans="4:24" ht="15.75">
      <c r="D79" s="21"/>
      <c r="E79" s="21"/>
      <c r="F79" s="50"/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0"/>
      <c r="V79" s="50"/>
      <c r="W79" s="50"/>
      <c r="X79" s="50"/>
    </row>
    <row r="80" spans="4:24" ht="15.75">
      <c r="D80" s="21"/>
      <c r="E80" s="21"/>
      <c r="F80" s="50"/>
      <c r="G80" s="50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0"/>
      <c r="V80" s="50"/>
      <c r="W80" s="50"/>
      <c r="X80" s="50"/>
    </row>
    <row r="81" spans="4:24" ht="15.75">
      <c r="D81" s="21"/>
      <c r="E81" s="21"/>
      <c r="F81" s="50"/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0"/>
      <c r="V81" s="50"/>
      <c r="W81" s="50"/>
      <c r="X81" s="50"/>
    </row>
    <row r="82" spans="4:24" ht="15.75">
      <c r="D82" s="21"/>
      <c r="E82" s="21"/>
      <c r="F82" s="50"/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0"/>
      <c r="V82" s="50"/>
      <c r="W82" s="50"/>
      <c r="X82" s="50"/>
    </row>
    <row r="83" spans="4:24" ht="15.75">
      <c r="D83" s="21"/>
      <c r="E83" s="21"/>
      <c r="F83" s="50"/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0"/>
      <c r="V83" s="50"/>
      <c r="W83" s="50"/>
      <c r="X83" s="50"/>
    </row>
    <row r="84" spans="4:24" ht="15.75">
      <c r="D84" s="21"/>
      <c r="E84" s="21"/>
      <c r="F84" s="50"/>
      <c r="G84" s="50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0"/>
      <c r="V84" s="50"/>
      <c r="W84" s="50"/>
      <c r="X84" s="50"/>
    </row>
    <row r="85" spans="4:24" ht="15.75">
      <c r="D85" s="21"/>
      <c r="E85" s="21"/>
      <c r="F85" s="50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0"/>
      <c r="V85" s="50"/>
      <c r="W85" s="50"/>
      <c r="X85" s="50"/>
    </row>
    <row r="86" spans="4:24" ht="15.75">
      <c r="D86" s="21"/>
      <c r="E86" s="21"/>
      <c r="F86" s="50"/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0"/>
      <c r="V86" s="50"/>
      <c r="W86" s="50"/>
      <c r="X86" s="50"/>
    </row>
    <row r="87" spans="4:24" ht="15.75">
      <c r="D87" s="21"/>
      <c r="E87" s="21"/>
      <c r="F87" s="50"/>
      <c r="G87" s="50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0"/>
      <c r="V87" s="50"/>
      <c r="W87" s="50"/>
      <c r="X87" s="50"/>
    </row>
    <row r="88" spans="4:24" ht="15.75">
      <c r="D88" s="21"/>
      <c r="E88" s="21"/>
      <c r="F88" s="50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0"/>
      <c r="V88" s="50"/>
      <c r="W88" s="50"/>
      <c r="X88" s="50"/>
    </row>
    <row r="89" spans="6:24" ht="15.75">
      <c r="F89" s="50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0"/>
      <c r="V89" s="50"/>
      <c r="W89" s="50"/>
      <c r="X89" s="50"/>
    </row>
    <row r="90" spans="6:24" ht="15.75">
      <c r="F90" s="50"/>
      <c r="G90" s="50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0"/>
      <c r="V90" s="50"/>
      <c r="W90" s="50"/>
      <c r="X90" s="50"/>
    </row>
    <row r="91" spans="6:24" ht="15.75">
      <c r="F91" s="50"/>
      <c r="G91" s="50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0"/>
      <c r="V91" s="50"/>
      <c r="W91" s="50"/>
      <c r="X91" s="50"/>
    </row>
    <row r="92" spans="6:24" ht="15.75">
      <c r="F92" s="50"/>
      <c r="G92" s="50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0"/>
      <c r="V92" s="50"/>
      <c r="W92" s="50"/>
      <c r="X92" s="50"/>
    </row>
    <row r="93" spans="6:24" ht="15.75">
      <c r="F93" s="50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0"/>
      <c r="V93" s="50"/>
      <c r="W93" s="50"/>
      <c r="X93" s="50"/>
    </row>
    <row r="94" spans="6:24" ht="15.75">
      <c r="F94" s="50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0"/>
      <c r="V94" s="50"/>
      <c r="W94" s="50"/>
      <c r="X94" s="50"/>
    </row>
    <row r="95" spans="6:24" ht="15.75">
      <c r="F95" s="50"/>
      <c r="G95" s="50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0"/>
      <c r="V95" s="50"/>
      <c r="W95" s="50"/>
      <c r="X95" s="50"/>
    </row>
    <row r="96" spans="6:24" ht="15.75">
      <c r="F96" s="50"/>
      <c r="G96" s="50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0"/>
      <c r="V96" s="50"/>
      <c r="W96" s="50"/>
      <c r="X96" s="50"/>
    </row>
    <row r="97" spans="6:24" ht="15.75">
      <c r="F97" s="50"/>
      <c r="G97" s="50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0"/>
      <c r="V97" s="50"/>
      <c r="W97" s="50"/>
      <c r="X97" s="50"/>
    </row>
    <row r="98" spans="6:24" ht="15.75"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0"/>
      <c r="V98" s="50"/>
      <c r="W98" s="50"/>
      <c r="X98" s="50"/>
    </row>
    <row r="99" spans="6:24" ht="15.75">
      <c r="F99" s="50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0"/>
      <c r="V99" s="50"/>
      <c r="W99" s="50"/>
      <c r="X99" s="50"/>
    </row>
    <row r="100" spans="6:24" ht="15.75">
      <c r="F100" s="50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0"/>
      <c r="V100" s="50"/>
      <c r="W100" s="50"/>
      <c r="X100" s="50"/>
    </row>
    <row r="101" spans="6:24" ht="15.75"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0"/>
      <c r="V101" s="50"/>
      <c r="W101" s="50"/>
      <c r="X101" s="50"/>
    </row>
    <row r="102" spans="6:24" ht="15.75"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0"/>
      <c r="V102" s="50"/>
      <c r="W102" s="50"/>
      <c r="X102" s="50"/>
    </row>
    <row r="103" spans="6:24" ht="15.75"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0"/>
      <c r="V103" s="50"/>
      <c r="W103" s="50"/>
      <c r="X103" s="50"/>
    </row>
    <row r="104" spans="6:24" ht="15.75"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0"/>
      <c r="V104" s="50"/>
      <c r="W104" s="50"/>
      <c r="X104" s="50"/>
    </row>
    <row r="105" spans="6:24" ht="15.75"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0"/>
      <c r="V105" s="50"/>
      <c r="W105" s="50"/>
      <c r="X105" s="50"/>
    </row>
    <row r="106" spans="6:24" ht="15.75"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0"/>
      <c r="V106" s="50"/>
      <c r="W106" s="50"/>
      <c r="X106" s="50"/>
    </row>
    <row r="107" spans="6:24" ht="15.75"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0"/>
      <c r="V107" s="50"/>
      <c r="W107" s="50"/>
      <c r="X107" s="50"/>
    </row>
    <row r="108" spans="6:24" ht="15.75"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0"/>
      <c r="V108" s="50"/>
      <c r="W108" s="50"/>
      <c r="X108" s="50"/>
    </row>
    <row r="109" spans="6:24" ht="15.75">
      <c r="F109" s="50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0"/>
      <c r="V109" s="50"/>
      <c r="W109" s="50"/>
      <c r="X109" s="50"/>
    </row>
    <row r="110" spans="6:24" ht="15.75"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0"/>
      <c r="V110" s="50"/>
      <c r="W110" s="50"/>
      <c r="X110" s="50"/>
    </row>
    <row r="111" spans="6:24" ht="15.75">
      <c r="F111" s="50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0"/>
      <c r="V111" s="50"/>
      <c r="W111" s="50"/>
      <c r="X111" s="50"/>
    </row>
    <row r="112" spans="6:24" ht="15.75">
      <c r="F112" s="50"/>
      <c r="G112" s="50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0"/>
      <c r="V112" s="50"/>
      <c r="W112" s="50"/>
      <c r="X112" s="50"/>
    </row>
    <row r="113" spans="6:24" ht="15.75">
      <c r="F113" s="50"/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0"/>
      <c r="V113" s="50"/>
      <c r="W113" s="50"/>
      <c r="X113" s="50"/>
    </row>
    <row r="114" spans="6:24" ht="15.75">
      <c r="F114" s="50"/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0"/>
      <c r="V114" s="50"/>
      <c r="W114" s="50"/>
      <c r="X114" s="50"/>
    </row>
    <row r="115" spans="6:24" ht="15.75">
      <c r="F115" s="50"/>
      <c r="G115" s="50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0"/>
      <c r="V115" s="50"/>
      <c r="W115" s="50"/>
      <c r="X115" s="50"/>
    </row>
    <row r="116" spans="6:24" ht="15.75">
      <c r="F116" s="50"/>
      <c r="G116" s="5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0"/>
      <c r="V116" s="50"/>
      <c r="W116" s="50"/>
      <c r="X116" s="50"/>
    </row>
    <row r="117" spans="6:24" ht="15.75"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0"/>
      <c r="V117" s="50"/>
      <c r="W117" s="50"/>
      <c r="X117" s="50"/>
    </row>
    <row r="118" spans="6:24" ht="15.75">
      <c r="F118" s="50"/>
      <c r="G118" s="50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0"/>
      <c r="V118" s="50"/>
      <c r="W118" s="50"/>
      <c r="X118" s="50"/>
    </row>
    <row r="119" spans="6:24" ht="15.75">
      <c r="F119" s="50"/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0"/>
      <c r="V119" s="50"/>
      <c r="W119" s="50"/>
      <c r="X119" s="50"/>
    </row>
    <row r="120" spans="6:24" ht="15.75">
      <c r="F120" s="50"/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0"/>
      <c r="V120" s="50"/>
      <c r="W120" s="50"/>
      <c r="X120" s="50"/>
    </row>
    <row r="121" spans="6:24" ht="15.75">
      <c r="F121" s="50"/>
      <c r="G121" s="50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0"/>
      <c r="V121" s="50"/>
      <c r="W121" s="50"/>
      <c r="X121" s="50"/>
    </row>
    <row r="122" spans="6:24" ht="15.75">
      <c r="F122" s="50"/>
      <c r="G122" s="50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0"/>
      <c r="V122" s="50"/>
      <c r="W122" s="50"/>
      <c r="X122" s="50"/>
    </row>
    <row r="123" spans="6:24" ht="15.75">
      <c r="F123" s="50"/>
      <c r="G123" s="5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0"/>
      <c r="V123" s="50"/>
      <c r="W123" s="50"/>
      <c r="X123" s="50"/>
    </row>
    <row r="124" spans="6:24" ht="15.75">
      <c r="F124" s="50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0"/>
      <c r="V124" s="50"/>
      <c r="W124" s="50"/>
      <c r="X124" s="50"/>
    </row>
    <row r="125" spans="6:24" ht="15.75">
      <c r="F125" s="50"/>
      <c r="G125" s="50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0"/>
      <c r="V125" s="50"/>
      <c r="W125" s="50"/>
      <c r="X125" s="50"/>
    </row>
    <row r="126" spans="6:24" ht="15.75">
      <c r="F126" s="50"/>
      <c r="G126" s="5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0"/>
      <c r="V126" s="50"/>
      <c r="W126" s="50"/>
      <c r="X126" s="50"/>
    </row>
    <row r="127" spans="6:24" ht="15.75"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0"/>
      <c r="V127" s="50"/>
      <c r="W127" s="50"/>
      <c r="X127" s="50"/>
    </row>
    <row r="128" spans="6:24" ht="15.75">
      <c r="F128" s="50"/>
      <c r="G128" s="50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0"/>
      <c r="V128" s="50"/>
      <c r="W128" s="50"/>
      <c r="X128" s="50"/>
    </row>
    <row r="129" spans="6:24" ht="15.75">
      <c r="F129" s="50"/>
      <c r="G129" s="50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0"/>
      <c r="V129" s="50"/>
      <c r="W129" s="50"/>
      <c r="X129" s="50"/>
    </row>
    <row r="130" spans="6:24" ht="15.75">
      <c r="F130" s="50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0"/>
      <c r="V130" s="50"/>
      <c r="W130" s="50"/>
      <c r="X130" s="50"/>
    </row>
    <row r="131" spans="6:24" ht="15.75">
      <c r="F131" s="50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0"/>
      <c r="V131" s="50"/>
      <c r="W131" s="50"/>
      <c r="X131" s="50"/>
    </row>
    <row r="132" spans="6:24" ht="15.75">
      <c r="F132" s="50"/>
      <c r="G132" s="50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0"/>
      <c r="V132" s="50"/>
      <c r="W132" s="50"/>
      <c r="X132" s="50"/>
    </row>
    <row r="133" spans="6:24" ht="15.75">
      <c r="F133" s="50"/>
      <c r="G133" s="5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0"/>
      <c r="V133" s="50"/>
      <c r="W133" s="50"/>
      <c r="X133" s="50"/>
    </row>
    <row r="134" spans="6:24" ht="15.75">
      <c r="F134" s="50"/>
      <c r="G134" s="5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0"/>
      <c r="V134" s="50"/>
      <c r="W134" s="50"/>
      <c r="X134" s="50"/>
    </row>
    <row r="135" spans="6:24" ht="15.75">
      <c r="F135" s="50"/>
      <c r="G135" s="50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0"/>
      <c r="V135" s="50"/>
      <c r="W135" s="50"/>
      <c r="X135" s="50"/>
    </row>
    <row r="136" spans="6:24" ht="15.75">
      <c r="F136" s="50"/>
      <c r="G136" s="50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0"/>
      <c r="V136" s="50"/>
      <c r="W136" s="50"/>
      <c r="X136" s="50"/>
    </row>
    <row r="137" spans="6:24" ht="15.75">
      <c r="F137" s="50"/>
      <c r="G137" s="50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0"/>
      <c r="V137" s="50"/>
      <c r="W137" s="50"/>
      <c r="X137" s="50"/>
    </row>
    <row r="138" spans="6:24" ht="15.75"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0"/>
      <c r="V138" s="50"/>
      <c r="W138" s="50"/>
      <c r="X138" s="50"/>
    </row>
    <row r="139" spans="6:24" ht="15.75">
      <c r="F139" s="50"/>
      <c r="G139" s="50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0"/>
      <c r="V139" s="50"/>
      <c r="W139" s="50"/>
      <c r="X139" s="50"/>
    </row>
    <row r="140" spans="6:24" ht="15.75">
      <c r="F140" s="50"/>
      <c r="G140" s="5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0"/>
      <c r="V140" s="50"/>
      <c r="W140" s="50"/>
      <c r="X140" s="50"/>
    </row>
    <row r="141" spans="6:24" ht="15.75">
      <c r="F141" s="50"/>
      <c r="G141" s="5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0"/>
      <c r="V141" s="50"/>
      <c r="W141" s="50"/>
      <c r="X141" s="50"/>
    </row>
    <row r="142" spans="6:24" ht="15.75">
      <c r="F142" s="50"/>
      <c r="G142" s="50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0"/>
      <c r="V142" s="50"/>
      <c r="W142" s="50"/>
      <c r="X142" s="50"/>
    </row>
    <row r="143" spans="6:24" ht="15.75">
      <c r="F143" s="50"/>
      <c r="G143" s="5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0"/>
      <c r="V143" s="50"/>
      <c r="W143" s="50"/>
      <c r="X143" s="50"/>
    </row>
    <row r="144" spans="6:24" ht="15.75">
      <c r="F144" s="50"/>
      <c r="G144" s="5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0"/>
      <c r="V144" s="50"/>
      <c r="W144" s="50"/>
      <c r="X144" s="50"/>
    </row>
    <row r="145" spans="6:24" ht="15.75">
      <c r="F145" s="50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0"/>
      <c r="V145" s="50"/>
      <c r="W145" s="50"/>
      <c r="X145" s="50"/>
    </row>
    <row r="146" spans="6:24" ht="15.75">
      <c r="F146" s="50"/>
      <c r="G146" s="5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0"/>
      <c r="V146" s="50"/>
      <c r="W146" s="50"/>
      <c r="X146" s="50"/>
    </row>
    <row r="147" spans="6:24" ht="15.75">
      <c r="F147" s="50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0"/>
      <c r="V147" s="50"/>
      <c r="W147" s="50"/>
      <c r="X147" s="50"/>
    </row>
    <row r="148" spans="6:24" ht="15.75">
      <c r="F148" s="50"/>
      <c r="G148" s="5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0"/>
      <c r="V148" s="50"/>
      <c r="W148" s="50"/>
      <c r="X148" s="50"/>
    </row>
    <row r="149" spans="6:24" ht="15.75">
      <c r="F149" s="50"/>
      <c r="G149" s="5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0"/>
      <c r="V149" s="50"/>
      <c r="W149" s="50"/>
      <c r="X149" s="50"/>
    </row>
    <row r="150" spans="6:24" ht="15.75">
      <c r="F150" s="50"/>
      <c r="G150" s="5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0"/>
      <c r="V150" s="50"/>
      <c r="W150" s="50"/>
      <c r="X150" s="50"/>
    </row>
    <row r="151" spans="6:24" ht="15.75">
      <c r="F151" s="50"/>
      <c r="G151" s="5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0"/>
      <c r="V151" s="50"/>
      <c r="W151" s="50"/>
      <c r="X151" s="50"/>
    </row>
    <row r="152" spans="6:24" ht="15.75">
      <c r="F152" s="50"/>
      <c r="G152" s="50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0"/>
      <c r="V152" s="50"/>
      <c r="W152" s="50"/>
      <c r="X152" s="50"/>
    </row>
    <row r="153" spans="6:24" ht="15.75">
      <c r="F153" s="50"/>
      <c r="G153" s="5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0"/>
      <c r="V153" s="50"/>
      <c r="W153" s="50"/>
      <c r="X153" s="50"/>
    </row>
    <row r="154" spans="6:24" ht="15.75">
      <c r="F154" s="50"/>
      <c r="G154" s="5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0"/>
      <c r="V154" s="50"/>
      <c r="W154" s="50"/>
      <c r="X154" s="50"/>
    </row>
    <row r="155" spans="6:24" ht="15.75">
      <c r="F155" s="50"/>
      <c r="G155" s="50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0"/>
      <c r="V155" s="50"/>
      <c r="W155" s="50"/>
      <c r="X155" s="50"/>
    </row>
    <row r="156" spans="6:24" ht="15.75">
      <c r="F156" s="50"/>
      <c r="G156" s="50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0"/>
      <c r="V156" s="50"/>
      <c r="W156" s="50"/>
      <c r="X156" s="50"/>
    </row>
    <row r="157" spans="6:24" ht="15.75">
      <c r="F157" s="50"/>
      <c r="G157" s="5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0"/>
      <c r="V157" s="50"/>
      <c r="W157" s="50"/>
      <c r="X157" s="50"/>
    </row>
    <row r="158" spans="6:24" ht="15.75">
      <c r="F158" s="50"/>
      <c r="G158" s="50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0"/>
      <c r="V158" s="50"/>
      <c r="W158" s="50"/>
      <c r="X158" s="50"/>
    </row>
    <row r="159" spans="6:24" ht="15.75">
      <c r="F159" s="50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0"/>
      <c r="V159" s="50"/>
      <c r="W159" s="50"/>
      <c r="X159" s="50"/>
    </row>
    <row r="160" spans="6:24" ht="15.75">
      <c r="F160" s="50"/>
      <c r="G160" s="50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0"/>
      <c r="V160" s="50"/>
      <c r="W160" s="50"/>
      <c r="X160" s="50"/>
    </row>
    <row r="161" spans="6:24" ht="15.75">
      <c r="F161" s="50"/>
      <c r="G161" s="5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0"/>
      <c r="V161" s="50"/>
      <c r="W161" s="50"/>
      <c r="X161" s="50"/>
    </row>
    <row r="162" spans="6:24" ht="15.75">
      <c r="F162" s="50"/>
      <c r="G162" s="50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0"/>
      <c r="V162" s="50"/>
      <c r="W162" s="50"/>
      <c r="X162" s="50"/>
    </row>
    <row r="163" spans="6:24" ht="15.75">
      <c r="F163" s="50"/>
      <c r="G163" s="50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0"/>
      <c r="V163" s="50"/>
      <c r="W163" s="50"/>
      <c r="X163" s="50"/>
    </row>
    <row r="164" spans="6:24" ht="15.75">
      <c r="F164" s="50"/>
      <c r="G164" s="50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0"/>
      <c r="V164" s="50"/>
      <c r="W164" s="50"/>
      <c r="X164" s="50"/>
    </row>
    <row r="165" spans="6:24" ht="15.75">
      <c r="F165" s="50"/>
      <c r="G165" s="50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0"/>
      <c r="V165" s="50"/>
      <c r="W165" s="50"/>
      <c r="X165" s="50"/>
    </row>
    <row r="166" spans="6:24" ht="15.75">
      <c r="F166" s="50"/>
      <c r="G166" s="50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0"/>
      <c r="V166" s="50"/>
      <c r="W166" s="50"/>
      <c r="X166" s="50"/>
    </row>
    <row r="167" spans="6:24" ht="15.75">
      <c r="F167" s="50"/>
      <c r="G167" s="50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0"/>
      <c r="V167" s="50"/>
      <c r="W167" s="50"/>
      <c r="X167" s="50"/>
    </row>
    <row r="168" spans="6:24" ht="15.75">
      <c r="F168" s="50"/>
      <c r="G168" s="50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0"/>
      <c r="V168" s="50"/>
      <c r="W168" s="50"/>
      <c r="X168" s="50"/>
    </row>
    <row r="169" spans="6:24" ht="15.75">
      <c r="F169" s="50"/>
      <c r="G169" s="50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0"/>
      <c r="V169" s="50"/>
      <c r="W169" s="50"/>
      <c r="X169" s="50"/>
    </row>
    <row r="170" spans="6:24" ht="15.75">
      <c r="F170" s="50"/>
      <c r="G170" s="5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0"/>
      <c r="V170" s="50"/>
      <c r="W170" s="50"/>
      <c r="X170" s="50"/>
    </row>
    <row r="171" spans="6:24" ht="15.75">
      <c r="F171" s="50"/>
      <c r="G171" s="50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0"/>
      <c r="V171" s="50"/>
      <c r="W171" s="50"/>
      <c r="X171" s="50"/>
    </row>
    <row r="172" spans="6:24" ht="15.75">
      <c r="F172" s="50"/>
      <c r="G172" s="5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0"/>
      <c r="V172" s="50"/>
      <c r="W172" s="50"/>
      <c r="X172" s="50"/>
    </row>
    <row r="173" spans="6:24" ht="15.75">
      <c r="F173" s="50"/>
      <c r="G173" s="5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0"/>
      <c r="V173" s="50"/>
      <c r="W173" s="50"/>
      <c r="X173" s="50"/>
    </row>
    <row r="174" spans="6:24" ht="15.75">
      <c r="F174" s="50"/>
      <c r="G174" s="50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0"/>
      <c r="V174" s="50"/>
      <c r="W174" s="50"/>
      <c r="X174" s="50"/>
    </row>
    <row r="175" spans="6:24" ht="15.75">
      <c r="F175" s="50"/>
      <c r="G175" s="50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0"/>
      <c r="V175" s="50"/>
      <c r="W175" s="50"/>
      <c r="X175" s="50"/>
    </row>
    <row r="176" spans="6:24" ht="15.75">
      <c r="F176" s="50"/>
      <c r="G176" s="50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0"/>
      <c r="V176" s="50"/>
      <c r="W176" s="50"/>
      <c r="X176" s="50"/>
    </row>
  </sheetData>
  <sheetProtection password="DB7F" sheet="1" objects="1" scenarios="1" selectLockedCells="1" selectUnlockedCells="1"/>
  <mergeCells count="4">
    <mergeCell ref="F1:T3"/>
    <mergeCell ref="G4:T4"/>
    <mergeCell ref="G5:T5"/>
    <mergeCell ref="G6:T6"/>
  </mergeCells>
  <printOptions/>
  <pageMargins left="0.87" right="0.21" top="1" bottom="1" header="0.5" footer="0.5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  <col min="6" max="6" width="1.00390625" style="0" customWidth="1"/>
    <col min="7" max="7" width="0.875" style="0" hidden="1" customWidth="1"/>
    <col min="8" max="8" width="9.125" style="0" hidden="1" customWidth="1"/>
    <col min="9" max="9" width="15.625" style="0" hidden="1" customWidth="1"/>
    <col min="10" max="10" width="12.375" style="0" hidden="1" customWidth="1"/>
    <col min="11" max="11" width="9.125" style="0" hidden="1" customWidth="1"/>
    <col min="12" max="12" width="0.875" style="0" customWidth="1"/>
  </cols>
  <sheetData>
    <row r="1" spans="1:5" ht="12.75">
      <c r="A1" s="335" t="s">
        <v>364</v>
      </c>
      <c r="B1" s="335"/>
      <c r="C1" s="335"/>
      <c r="D1" s="335"/>
      <c r="E1" s="335"/>
    </row>
    <row r="3" spans="1:5" ht="15.75">
      <c r="A3" s="337"/>
      <c r="B3" s="337"/>
      <c r="C3" s="337"/>
      <c r="D3" s="337"/>
      <c r="E3" s="337"/>
    </row>
    <row r="4" spans="1:5" ht="15.75">
      <c r="A4" s="154"/>
      <c r="B4" s="30"/>
      <c r="C4" s="154"/>
      <c r="D4" s="31"/>
      <c r="E4" s="154"/>
    </row>
    <row r="5" spans="1:5" ht="15.75">
      <c r="A5" s="337" t="s">
        <v>11</v>
      </c>
      <c r="B5" s="337"/>
      <c r="C5" s="337"/>
      <c r="D5" s="337"/>
      <c r="E5" s="337"/>
    </row>
    <row r="6" spans="1:5" ht="15.75">
      <c r="A6" s="337" t="s">
        <v>143</v>
      </c>
      <c r="B6" s="337"/>
      <c r="C6" s="337"/>
      <c r="D6" s="337"/>
      <c r="E6" s="337"/>
    </row>
    <row r="7" spans="1:5" ht="15.75">
      <c r="A7" s="337" t="s">
        <v>144</v>
      </c>
      <c r="B7" s="337"/>
      <c r="C7" s="337"/>
      <c r="D7" s="337"/>
      <c r="E7" s="337"/>
    </row>
    <row r="8" spans="1:5" ht="7.5" customHeight="1">
      <c r="A8" s="154"/>
      <c r="B8" s="30"/>
      <c r="C8" s="154"/>
      <c r="D8" s="31"/>
      <c r="E8" s="154"/>
    </row>
    <row r="9" spans="1:5" ht="15.75">
      <c r="A9" s="155" t="s">
        <v>145</v>
      </c>
      <c r="B9" s="30"/>
      <c r="C9" s="154"/>
      <c r="D9" s="31"/>
      <c r="E9" s="154"/>
    </row>
    <row r="10" spans="1:5" ht="15.75">
      <c r="A10" s="156" t="s">
        <v>146</v>
      </c>
      <c r="B10" s="30"/>
      <c r="C10" s="154"/>
      <c r="D10" s="31">
        <f>B11+B12</f>
        <v>10800</v>
      </c>
      <c r="E10" s="154" t="s">
        <v>147</v>
      </c>
    </row>
    <row r="11" spans="1:5" ht="31.5">
      <c r="A11" s="157" t="s">
        <v>148</v>
      </c>
      <c r="B11" s="158">
        <v>10035</v>
      </c>
      <c r="C11" s="157" t="s">
        <v>147</v>
      </c>
      <c r="D11" s="31"/>
      <c r="E11" s="154"/>
    </row>
    <row r="12" spans="1:5" ht="31.5">
      <c r="A12" s="157" t="s">
        <v>149</v>
      </c>
      <c r="B12" s="158">
        <v>765</v>
      </c>
      <c r="C12" s="157" t="s">
        <v>147</v>
      </c>
      <c r="D12" s="31"/>
      <c r="E12" s="154"/>
    </row>
    <row r="13" spans="1:5" ht="15.75">
      <c r="A13" s="156" t="s">
        <v>150</v>
      </c>
      <c r="B13" s="30"/>
      <c r="C13" s="154"/>
      <c r="D13" s="31">
        <f>974+2950+1500</f>
        <v>5424</v>
      </c>
      <c r="E13" s="154" t="s">
        <v>147</v>
      </c>
    </row>
    <row r="14" spans="1:5" ht="15.75">
      <c r="A14" s="156" t="s">
        <v>151</v>
      </c>
      <c r="B14" s="30"/>
      <c r="C14" s="154"/>
      <c r="D14" s="31">
        <v>1840</v>
      </c>
      <c r="E14" s="154" t="s">
        <v>147</v>
      </c>
    </row>
    <row r="15" spans="1:5" ht="15.75">
      <c r="A15" s="156" t="s">
        <v>152</v>
      </c>
      <c r="B15" s="30"/>
      <c r="C15" s="154"/>
      <c r="D15" s="31">
        <f>940+2277</f>
        <v>3217</v>
      </c>
      <c r="E15" s="154" t="s">
        <v>147</v>
      </c>
    </row>
    <row r="16" spans="1:5" ht="15.75">
      <c r="A16" s="156" t="s">
        <v>153</v>
      </c>
      <c r="B16" s="31"/>
      <c r="C16" s="156"/>
      <c r="D16" s="31">
        <v>0</v>
      </c>
      <c r="E16" s="154" t="s">
        <v>147</v>
      </c>
    </row>
    <row r="17" spans="1:5" ht="15.75">
      <c r="A17" s="156" t="s">
        <v>154</v>
      </c>
      <c r="B17" s="30"/>
      <c r="C17" s="154"/>
      <c r="D17" s="31">
        <v>0</v>
      </c>
      <c r="E17" s="154" t="s">
        <v>147</v>
      </c>
    </row>
    <row r="18" spans="1:5" ht="31.5">
      <c r="A18" s="157" t="s">
        <v>155</v>
      </c>
      <c r="B18" s="158">
        <v>0</v>
      </c>
      <c r="C18" s="157" t="s">
        <v>147</v>
      </c>
      <c r="D18" s="157"/>
      <c r="E18" s="154"/>
    </row>
    <row r="19" spans="1:5" ht="15.75">
      <c r="A19" s="159" t="s">
        <v>156</v>
      </c>
      <c r="B19" s="158">
        <v>0</v>
      </c>
      <c r="C19" s="154" t="s">
        <v>147</v>
      </c>
      <c r="D19" s="31"/>
      <c r="E19" s="154"/>
    </row>
    <row r="20" spans="1:5" ht="15.75">
      <c r="A20" s="156" t="s">
        <v>157</v>
      </c>
      <c r="B20" s="30"/>
      <c r="C20" s="154"/>
      <c r="D20" s="31">
        <v>0</v>
      </c>
      <c r="E20" s="154" t="s">
        <v>147</v>
      </c>
    </row>
    <row r="21" spans="1:5" ht="31.5">
      <c r="A21" s="157" t="s">
        <v>158</v>
      </c>
      <c r="B21" s="30"/>
      <c r="C21" s="154" t="s">
        <v>147</v>
      </c>
      <c r="D21" s="31"/>
      <c r="E21" s="154"/>
    </row>
    <row r="22" spans="1:5" ht="15.75">
      <c r="A22" s="154" t="s">
        <v>159</v>
      </c>
      <c r="B22" s="32"/>
      <c r="C22" s="154" t="s">
        <v>147</v>
      </c>
      <c r="D22" s="31"/>
      <c r="E22" s="154"/>
    </row>
    <row r="23" spans="1:5" ht="15.75">
      <c r="A23" s="156" t="s">
        <v>160</v>
      </c>
      <c r="B23" s="31"/>
      <c r="C23" s="156"/>
      <c r="D23" s="31">
        <f>D10+D14+D15+D13</f>
        <v>21281</v>
      </c>
      <c r="E23" s="156" t="s">
        <v>161</v>
      </c>
    </row>
    <row r="24" spans="1:5" ht="15.75">
      <c r="A24" s="155" t="s">
        <v>162</v>
      </c>
      <c r="B24" s="30"/>
      <c r="C24" s="154"/>
      <c r="D24" s="31"/>
      <c r="E24" s="154"/>
    </row>
    <row r="25" spans="1:5" ht="15.75">
      <c r="A25" s="160" t="s">
        <v>163</v>
      </c>
      <c r="B25" s="30"/>
      <c r="C25" s="154"/>
      <c r="D25" s="31">
        <f>B27+B28+B29+B30+B31</f>
        <v>12102</v>
      </c>
      <c r="E25" s="154" t="s">
        <v>147</v>
      </c>
    </row>
    <row r="26" spans="1:5" ht="15.75">
      <c r="A26" s="114" t="s">
        <v>164</v>
      </c>
      <c r="B26" s="30"/>
      <c r="C26" s="154"/>
      <c r="D26" s="31"/>
      <c r="E26" s="154"/>
    </row>
    <row r="27" spans="1:5" ht="15.75">
      <c r="A27" s="154" t="s">
        <v>165</v>
      </c>
      <c r="B27" s="30">
        <v>4994</v>
      </c>
      <c r="C27" s="154" t="s">
        <v>147</v>
      </c>
      <c r="D27" s="31"/>
      <c r="E27" s="154"/>
    </row>
    <row r="28" spans="1:5" ht="15.75">
      <c r="A28" s="154" t="s">
        <v>166</v>
      </c>
      <c r="B28" s="30">
        <v>1255</v>
      </c>
      <c r="C28" s="154" t="s">
        <v>147</v>
      </c>
      <c r="D28" s="31"/>
      <c r="E28" s="154"/>
    </row>
    <row r="29" spans="1:5" ht="15.75">
      <c r="A29" s="154" t="s">
        <v>167</v>
      </c>
      <c r="B29" s="30">
        <f>2883+7</f>
        <v>2890</v>
      </c>
      <c r="C29" s="154" t="s">
        <v>147</v>
      </c>
      <c r="D29" s="31"/>
      <c r="E29" s="154"/>
    </row>
    <row r="30" spans="1:5" ht="15.75">
      <c r="A30" s="25" t="s">
        <v>168</v>
      </c>
      <c r="B30" s="30">
        <v>2808</v>
      </c>
      <c r="C30" s="154" t="s">
        <v>147</v>
      </c>
      <c r="D30" s="31"/>
      <c r="E30" s="154"/>
    </row>
    <row r="31" spans="1:5" ht="15.75">
      <c r="A31" s="154" t="s">
        <v>169</v>
      </c>
      <c r="B31" s="30">
        <v>155</v>
      </c>
      <c r="C31" s="154" t="s">
        <v>147</v>
      </c>
      <c r="D31" s="31"/>
      <c r="E31" s="154"/>
    </row>
    <row r="32" spans="1:5" ht="15.75">
      <c r="A32" s="160" t="s">
        <v>170</v>
      </c>
      <c r="B32" s="31"/>
      <c r="C32" s="156"/>
      <c r="D32" s="162">
        <f>B34+B35+B36</f>
        <v>14914</v>
      </c>
      <c r="E32" s="156" t="s">
        <v>147</v>
      </c>
    </row>
    <row r="33" spans="1:5" ht="15.75">
      <c r="A33" s="114" t="s">
        <v>164</v>
      </c>
      <c r="B33" s="30"/>
      <c r="C33" s="154"/>
      <c r="D33" s="31"/>
      <c r="E33" s="154"/>
    </row>
    <row r="34" spans="1:5" ht="15.75">
      <c r="A34" s="154" t="s">
        <v>171</v>
      </c>
      <c r="B34" s="32">
        <f>1964+165</f>
        <v>2129</v>
      </c>
      <c r="C34" s="154" t="s">
        <v>147</v>
      </c>
      <c r="D34" s="31"/>
      <c r="E34" s="154"/>
    </row>
    <row r="35" spans="1:5" ht="15.75">
      <c r="A35" s="154" t="s">
        <v>172</v>
      </c>
      <c r="B35" s="32">
        <v>2785</v>
      </c>
      <c r="C35" s="154" t="s">
        <v>147</v>
      </c>
      <c r="D35" s="31"/>
      <c r="E35" s="154"/>
    </row>
    <row r="36" spans="1:5" ht="15.75">
      <c r="A36" s="154" t="s">
        <v>173</v>
      </c>
      <c r="B36" s="32">
        <f>8500+1500</f>
        <v>10000</v>
      </c>
      <c r="C36" s="154" t="s">
        <v>147</v>
      </c>
      <c r="D36" s="31"/>
      <c r="E36" s="154"/>
    </row>
    <row r="37" spans="1:5" ht="15.75">
      <c r="A37" s="154"/>
      <c r="B37" s="32"/>
      <c r="C37" s="154"/>
      <c r="D37" s="31"/>
      <c r="E37" s="154"/>
    </row>
    <row r="38" spans="1:5" ht="15.75">
      <c r="A38" s="156" t="s">
        <v>174</v>
      </c>
      <c r="B38" s="32"/>
      <c r="C38" s="154"/>
      <c r="D38" s="31"/>
      <c r="E38" s="154" t="s">
        <v>147</v>
      </c>
    </row>
    <row r="39" spans="1:5" ht="15.75">
      <c r="A39" s="154" t="s">
        <v>175</v>
      </c>
      <c r="B39" s="30"/>
      <c r="C39" s="154" t="s">
        <v>147</v>
      </c>
      <c r="D39" s="31"/>
      <c r="E39" s="154"/>
    </row>
    <row r="40" spans="1:5" ht="15.75">
      <c r="A40" s="154" t="s">
        <v>176</v>
      </c>
      <c r="B40" s="30"/>
      <c r="C40" s="154" t="s">
        <v>147</v>
      </c>
      <c r="D40" s="31"/>
      <c r="E40" s="154"/>
    </row>
    <row r="41" spans="1:5" ht="23.25" customHeight="1">
      <c r="A41" s="156" t="s">
        <v>177</v>
      </c>
      <c r="B41" s="31"/>
      <c r="C41" s="156"/>
      <c r="D41" s="31">
        <f>D25+D32</f>
        <v>27016</v>
      </c>
      <c r="E41" s="156" t="s">
        <v>161</v>
      </c>
    </row>
    <row r="42" spans="1:5" ht="23.25" customHeight="1">
      <c r="A42" s="156" t="s">
        <v>178</v>
      </c>
      <c r="B42" s="31"/>
      <c r="C42" s="156"/>
      <c r="D42" s="31">
        <f>D23-D41</f>
        <v>-5735</v>
      </c>
      <c r="E42" s="156" t="s">
        <v>147</v>
      </c>
    </row>
    <row r="43" spans="1:5" ht="15.75">
      <c r="A43" s="163" t="s">
        <v>179</v>
      </c>
      <c r="B43" s="31"/>
      <c r="C43" s="156"/>
      <c r="D43" s="31">
        <f>847+364+970+3547+7</f>
        <v>5735</v>
      </c>
      <c r="E43" s="156" t="s">
        <v>147</v>
      </c>
    </row>
    <row r="44" spans="1:5" ht="25.5" customHeight="1">
      <c r="A44" s="156" t="s">
        <v>180</v>
      </c>
      <c r="B44" s="31"/>
      <c r="C44" s="156"/>
      <c r="D44" s="31">
        <f>D42+D43</f>
        <v>0</v>
      </c>
      <c r="E44" s="156" t="s">
        <v>147</v>
      </c>
    </row>
    <row r="55" spans="6:13" ht="20.25">
      <c r="F55" s="291"/>
      <c r="G55" s="291"/>
      <c r="H55" s="291"/>
      <c r="I55" s="291"/>
      <c r="J55" s="291"/>
      <c r="K55" s="291"/>
      <c r="L55" s="291"/>
      <c r="M55" s="291"/>
    </row>
    <row r="56" spans="6:13" ht="20.25">
      <c r="F56" s="291"/>
      <c r="G56" s="291"/>
      <c r="H56" s="291"/>
      <c r="I56" s="291"/>
      <c r="J56" s="291"/>
      <c r="K56" s="291"/>
      <c r="L56" s="291"/>
      <c r="M56" s="291"/>
    </row>
    <row r="57" spans="6:13" ht="20.25">
      <c r="F57" s="293"/>
      <c r="G57" s="293"/>
      <c r="H57" s="293"/>
      <c r="I57" s="293"/>
      <c r="J57" s="293"/>
      <c r="K57" s="293"/>
      <c r="L57" s="293"/>
      <c r="M57" s="293"/>
    </row>
    <row r="58" spans="6:13" ht="3.75" customHeight="1">
      <c r="F58" s="293"/>
      <c r="G58" s="293"/>
      <c r="H58" s="293"/>
      <c r="I58" s="293"/>
      <c r="J58" s="293"/>
      <c r="K58" s="293"/>
      <c r="L58" s="293"/>
      <c r="M58" s="293"/>
    </row>
    <row r="59" spans="6:13" ht="22.5" customHeight="1">
      <c r="F59" s="293"/>
      <c r="G59" s="293"/>
      <c r="H59" s="293"/>
      <c r="I59" s="293"/>
      <c r="J59" s="293"/>
      <c r="K59" s="293"/>
      <c r="L59" s="293"/>
      <c r="M59" s="293"/>
    </row>
    <row r="60" spans="6:13" ht="36.75" customHeight="1">
      <c r="F60" s="293"/>
      <c r="G60" s="293"/>
      <c r="H60" s="336"/>
      <c r="I60" s="336"/>
      <c r="J60" s="336"/>
      <c r="K60" s="336"/>
      <c r="L60" s="293"/>
      <c r="M60" s="293"/>
    </row>
    <row r="61" spans="6:13" ht="20.25">
      <c r="F61" s="293"/>
      <c r="G61" s="293"/>
      <c r="H61" s="336"/>
      <c r="I61" s="336"/>
      <c r="J61" s="336"/>
      <c r="K61" s="336"/>
      <c r="L61" s="293"/>
      <c r="M61" s="293"/>
    </row>
    <row r="62" spans="6:13" ht="18" customHeight="1">
      <c r="F62" s="293"/>
      <c r="G62" s="293"/>
      <c r="H62" s="292"/>
      <c r="I62" s="292"/>
      <c r="J62" s="292"/>
      <c r="K62" s="292"/>
      <c r="L62" s="293"/>
      <c r="M62" s="293"/>
    </row>
    <row r="63" spans="6:13" ht="24.75" customHeight="1">
      <c r="F63" s="293"/>
      <c r="G63" s="293"/>
      <c r="H63" s="293"/>
      <c r="I63" s="293"/>
      <c r="J63" s="293"/>
      <c r="K63" s="293"/>
      <c r="L63" s="293"/>
      <c r="M63" s="293"/>
    </row>
    <row r="64" spans="6:13" ht="4.5" customHeight="1">
      <c r="F64" s="293"/>
      <c r="G64" s="293"/>
      <c r="H64" s="293"/>
      <c r="I64" s="293"/>
      <c r="J64" s="293"/>
      <c r="K64" s="293"/>
      <c r="L64" s="293"/>
      <c r="M64" s="293"/>
    </row>
    <row r="65" spans="6:13" ht="20.25">
      <c r="F65" s="293"/>
      <c r="G65" s="293"/>
      <c r="H65" s="293"/>
      <c r="I65" s="293"/>
      <c r="J65" s="293"/>
      <c r="K65" s="293"/>
      <c r="L65" s="293"/>
      <c r="M65" s="293"/>
    </row>
    <row r="66" spans="6:13" ht="20.25">
      <c r="F66" s="293"/>
      <c r="G66" s="293"/>
      <c r="H66" s="293"/>
      <c r="I66" s="293"/>
      <c r="J66" s="293"/>
      <c r="K66" s="293"/>
      <c r="L66" s="293"/>
      <c r="M66" s="293"/>
    </row>
    <row r="67" spans="6:13" ht="20.25">
      <c r="F67" s="291"/>
      <c r="G67" s="291"/>
      <c r="H67" s="291"/>
      <c r="I67" s="291"/>
      <c r="J67" s="291"/>
      <c r="K67" s="291"/>
      <c r="L67" s="291"/>
      <c r="M67" s="291"/>
    </row>
    <row r="68" spans="6:13" ht="20.25">
      <c r="F68" s="291"/>
      <c r="G68" s="291"/>
      <c r="H68" s="291"/>
      <c r="I68" s="291"/>
      <c r="J68" s="291"/>
      <c r="K68" s="291"/>
      <c r="L68" s="291"/>
      <c r="M68" s="291"/>
    </row>
    <row r="69" spans="6:13" ht="20.25">
      <c r="F69" s="291"/>
      <c r="G69" s="291"/>
      <c r="H69" s="291"/>
      <c r="I69" s="291"/>
      <c r="J69" s="291"/>
      <c r="K69" s="291"/>
      <c r="L69" s="291"/>
      <c r="M69" s="291"/>
    </row>
  </sheetData>
  <sheetProtection password="DB7F" sheet="1" objects="1" scenarios="1" selectLockedCells="1" selectUnlockedCells="1"/>
  <mergeCells count="7">
    <mergeCell ref="A1:E1"/>
    <mergeCell ref="H60:K60"/>
    <mergeCell ref="H61:K61"/>
    <mergeCell ref="A3:E3"/>
    <mergeCell ref="A5:E5"/>
    <mergeCell ref="A6:E6"/>
    <mergeCell ref="A7:E7"/>
  </mergeCells>
  <printOptions/>
  <pageMargins left="0.56" right="0.34" top="0.56" bottom="0.46" header="0.5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A1" sqref="A1:J1"/>
    </sheetView>
  </sheetViews>
  <sheetFormatPr defaultColWidth="9.00390625" defaultRowHeight="12.75"/>
  <cols>
    <col min="1" max="1" width="3.25390625" style="0" customWidth="1"/>
    <col min="2" max="2" width="2.375" style="0" customWidth="1"/>
    <col min="3" max="4" width="2.25390625" style="0" customWidth="1"/>
    <col min="5" max="5" width="3.00390625" style="0" customWidth="1"/>
    <col min="6" max="6" width="46.25390625" style="0" customWidth="1"/>
    <col min="7" max="7" width="10.00390625" style="0" customWidth="1"/>
    <col min="8" max="8" width="9.75390625" style="0" customWidth="1"/>
    <col min="9" max="9" width="10.00390625" style="0" customWidth="1"/>
    <col min="10" max="10" width="7.75390625" style="0" customWidth="1"/>
  </cols>
  <sheetData>
    <row r="1" spans="1:10" ht="12.75">
      <c r="A1" s="335" t="s">
        <v>365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5.75">
      <c r="A2" s="341"/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5.75">
      <c r="A3" s="341" t="s">
        <v>11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15.75">
      <c r="A4" s="341" t="s">
        <v>181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ht="16.5">
      <c r="A5" s="342" t="s">
        <v>6</v>
      </c>
      <c r="B5" s="342"/>
      <c r="C5" s="342"/>
      <c r="D5" s="342"/>
      <c r="E5" s="342"/>
      <c r="F5" s="342"/>
      <c r="G5" s="342"/>
      <c r="H5" s="342"/>
      <c r="I5" s="342"/>
      <c r="J5" s="342"/>
    </row>
    <row r="6" spans="1:10" ht="17.25" thickBot="1">
      <c r="A6" s="165"/>
      <c r="B6" s="165"/>
      <c r="C6" s="161"/>
      <c r="D6" s="161"/>
      <c r="E6" s="161"/>
      <c r="F6" s="166"/>
      <c r="G6" s="167"/>
      <c r="H6" s="167"/>
      <c r="I6" s="343" t="s">
        <v>4</v>
      </c>
      <c r="J6" s="343"/>
    </row>
    <row r="7" spans="1:10" ht="17.25" thickBot="1">
      <c r="A7" s="344" t="s">
        <v>182</v>
      </c>
      <c r="B7" s="345"/>
      <c r="C7" s="345"/>
      <c r="D7" s="345"/>
      <c r="E7" s="345"/>
      <c r="F7" s="345"/>
      <c r="G7" s="350" t="s">
        <v>183</v>
      </c>
      <c r="H7" s="351"/>
      <c r="I7" s="168" t="s">
        <v>6</v>
      </c>
      <c r="J7" s="352" t="s">
        <v>184</v>
      </c>
    </row>
    <row r="8" spans="1:10" ht="16.5">
      <c r="A8" s="346"/>
      <c r="B8" s="347"/>
      <c r="C8" s="347"/>
      <c r="D8" s="347"/>
      <c r="E8" s="347"/>
      <c r="F8" s="347"/>
      <c r="G8" s="170" t="s">
        <v>5</v>
      </c>
      <c r="H8" s="170" t="s">
        <v>185</v>
      </c>
      <c r="I8" s="171" t="s">
        <v>5</v>
      </c>
      <c r="J8" s="353"/>
    </row>
    <row r="9" spans="1:10" ht="17.25" thickBot="1">
      <c r="A9" s="348"/>
      <c r="B9" s="349"/>
      <c r="C9" s="349"/>
      <c r="D9" s="349"/>
      <c r="E9" s="349"/>
      <c r="F9" s="349"/>
      <c r="G9" s="172" t="s">
        <v>100</v>
      </c>
      <c r="H9" s="172" t="s">
        <v>186</v>
      </c>
      <c r="I9" s="173" t="s">
        <v>100</v>
      </c>
      <c r="J9" s="354"/>
    </row>
    <row r="10" spans="1:10" ht="36" customHeight="1">
      <c r="A10" s="164" t="s">
        <v>187</v>
      </c>
      <c r="B10" s="340" t="s">
        <v>188</v>
      </c>
      <c r="C10" s="340"/>
      <c r="D10" s="340"/>
      <c r="E10" s="340"/>
      <c r="F10" s="340"/>
      <c r="G10" s="176"/>
      <c r="H10" s="176"/>
      <c r="I10" s="177"/>
      <c r="J10" s="176"/>
    </row>
    <row r="11" spans="1:10" ht="16.5">
      <c r="A11" s="178"/>
      <c r="B11" s="178" t="s">
        <v>187</v>
      </c>
      <c r="C11" s="178" t="s">
        <v>189</v>
      </c>
      <c r="D11" s="178"/>
      <c r="E11" s="178"/>
      <c r="F11" s="178"/>
      <c r="G11" s="179"/>
      <c r="H11" s="179"/>
      <c r="I11" s="179"/>
      <c r="J11" s="178"/>
    </row>
    <row r="12" spans="1:10" ht="18.75" customHeight="1">
      <c r="A12" s="178"/>
      <c r="B12" s="178"/>
      <c r="C12" s="174" t="s">
        <v>187</v>
      </c>
      <c r="D12" s="340" t="s">
        <v>190</v>
      </c>
      <c r="E12" s="340"/>
      <c r="F12" s="340"/>
      <c r="G12" s="177"/>
      <c r="H12" s="177"/>
      <c r="I12" s="177"/>
      <c r="J12" s="176"/>
    </row>
    <row r="13" spans="1:10" ht="19.5" customHeight="1">
      <c r="A13" s="178"/>
      <c r="B13" s="178"/>
      <c r="C13" s="178"/>
      <c r="D13" s="164" t="s">
        <v>44</v>
      </c>
      <c r="E13" s="340" t="s">
        <v>191</v>
      </c>
      <c r="F13" s="340"/>
      <c r="G13" s="177"/>
      <c r="H13" s="177"/>
      <c r="I13" s="177"/>
      <c r="J13" s="176"/>
    </row>
    <row r="14" spans="1:10" ht="16.5">
      <c r="A14" s="180"/>
      <c r="B14" s="180"/>
      <c r="C14" s="180"/>
      <c r="D14" s="180"/>
      <c r="E14" s="180" t="s">
        <v>192</v>
      </c>
      <c r="F14" s="180" t="s">
        <v>193</v>
      </c>
      <c r="G14" s="30">
        <v>1890</v>
      </c>
      <c r="H14" s="30">
        <v>1860</v>
      </c>
      <c r="I14" s="30"/>
      <c r="J14" s="181"/>
    </row>
    <row r="15" spans="1:10" ht="33">
      <c r="A15" s="180"/>
      <c r="B15" s="180"/>
      <c r="C15" s="180"/>
      <c r="D15" s="180"/>
      <c r="E15" s="182" t="s">
        <v>194</v>
      </c>
      <c r="F15" s="183" t="s">
        <v>195</v>
      </c>
      <c r="G15" s="158"/>
      <c r="H15" s="158"/>
      <c r="I15" s="158"/>
      <c r="J15" s="181"/>
    </row>
    <row r="16" spans="1:10" ht="33">
      <c r="A16" s="180"/>
      <c r="B16" s="180"/>
      <c r="C16" s="180"/>
      <c r="D16" s="180"/>
      <c r="E16" s="182" t="s">
        <v>196</v>
      </c>
      <c r="F16" s="183" t="s">
        <v>197</v>
      </c>
      <c r="G16" s="30">
        <v>861</v>
      </c>
      <c r="H16" s="30">
        <v>861</v>
      </c>
      <c r="I16" s="30">
        <v>863</v>
      </c>
      <c r="J16" s="181">
        <f>I16/G16*100</f>
        <v>100.23228803716609</v>
      </c>
    </row>
    <row r="17" spans="1:10" ht="16.5">
      <c r="A17" s="180"/>
      <c r="B17" s="180"/>
      <c r="C17" s="180"/>
      <c r="D17" s="180"/>
      <c r="E17" s="180" t="s">
        <v>198</v>
      </c>
      <c r="F17" s="183" t="s">
        <v>199</v>
      </c>
      <c r="G17" s="30">
        <v>428</v>
      </c>
      <c r="H17" s="30">
        <v>428</v>
      </c>
      <c r="I17" s="30">
        <v>510</v>
      </c>
      <c r="J17" s="181">
        <f>I17/G17*100</f>
        <v>119.1588785046729</v>
      </c>
    </row>
    <row r="18" spans="1:10" ht="18.75" customHeight="1">
      <c r="A18" s="180"/>
      <c r="B18" s="180"/>
      <c r="C18" s="180"/>
      <c r="D18" s="180"/>
      <c r="E18" s="182" t="s">
        <v>200</v>
      </c>
      <c r="F18" s="183" t="s">
        <v>201</v>
      </c>
      <c r="G18" s="30"/>
      <c r="H18" s="30"/>
      <c r="I18" s="30">
        <v>100</v>
      </c>
      <c r="J18" s="181"/>
    </row>
    <row r="19" spans="1:10" ht="16.5">
      <c r="A19" s="180"/>
      <c r="B19" s="180"/>
      <c r="C19" s="180"/>
      <c r="D19" s="180"/>
      <c r="E19" s="180" t="s">
        <v>202</v>
      </c>
      <c r="F19" s="183" t="s">
        <v>203</v>
      </c>
      <c r="G19" s="30">
        <v>175</v>
      </c>
      <c r="H19" s="30">
        <v>175</v>
      </c>
      <c r="I19" s="30">
        <v>808</v>
      </c>
      <c r="J19" s="181">
        <f>I19/G19*100</f>
        <v>461.7142857142857</v>
      </c>
    </row>
    <row r="20" spans="1:10" ht="16.5">
      <c r="A20" s="180"/>
      <c r="B20" s="180"/>
      <c r="C20" s="180"/>
      <c r="D20" s="180"/>
      <c r="E20" s="184" t="s">
        <v>204</v>
      </c>
      <c r="F20" s="184" t="s">
        <v>205</v>
      </c>
      <c r="G20" s="30">
        <v>3000</v>
      </c>
      <c r="H20" s="30">
        <v>3000</v>
      </c>
      <c r="I20" s="30">
        <v>4000</v>
      </c>
      <c r="J20" s="181">
        <f>I20/G20*100</f>
        <v>133.33333333333331</v>
      </c>
    </row>
    <row r="21" spans="1:10" ht="30" customHeight="1">
      <c r="A21" s="180"/>
      <c r="B21" s="180"/>
      <c r="C21" s="185"/>
      <c r="D21" s="355" t="s">
        <v>206</v>
      </c>
      <c r="E21" s="355"/>
      <c r="F21" s="355"/>
      <c r="G21" s="186">
        <f>G14+G15+G16+G17+G18+G19+G20</f>
        <v>6354</v>
      </c>
      <c r="H21" s="186">
        <f>H14+H15+H16+H17+H18+H19+H20</f>
        <v>6324</v>
      </c>
      <c r="I21" s="186">
        <f>I16+I17+I18+I19+I20</f>
        <v>6281</v>
      </c>
      <c r="J21" s="181">
        <f>I21/G21*100</f>
        <v>98.8511174063582</v>
      </c>
    </row>
    <row r="22" spans="1:10" ht="33" customHeight="1">
      <c r="A22" s="180"/>
      <c r="B22" s="180"/>
      <c r="C22" s="174" t="s">
        <v>50</v>
      </c>
      <c r="D22" s="340" t="s">
        <v>207</v>
      </c>
      <c r="E22" s="340"/>
      <c r="F22" s="340"/>
      <c r="G22" s="187"/>
      <c r="H22" s="187"/>
      <c r="I22" s="187"/>
      <c r="J22" s="181"/>
    </row>
    <row r="23" spans="1:10" ht="16.5">
      <c r="A23" s="180"/>
      <c r="B23" s="180"/>
      <c r="C23" s="180"/>
      <c r="D23" s="180" t="s">
        <v>44</v>
      </c>
      <c r="E23" s="180" t="s">
        <v>208</v>
      </c>
      <c r="F23" s="180"/>
      <c r="G23" s="30"/>
      <c r="H23" s="30">
        <v>1553</v>
      </c>
      <c r="I23" s="30">
        <v>2088</v>
      </c>
      <c r="J23" s="181"/>
    </row>
    <row r="24" spans="1:10" ht="16.5">
      <c r="A24" s="180"/>
      <c r="B24" s="180"/>
      <c r="C24" s="180"/>
      <c r="D24" s="180" t="s">
        <v>48</v>
      </c>
      <c r="E24" s="180" t="s">
        <v>209</v>
      </c>
      <c r="F24" s="180"/>
      <c r="G24" s="30">
        <v>368</v>
      </c>
      <c r="H24" s="30">
        <v>368</v>
      </c>
      <c r="I24" s="30">
        <v>774</v>
      </c>
      <c r="J24" s="181">
        <f>I24/G24*100</f>
        <v>210.32608695652172</v>
      </c>
    </row>
    <row r="25" spans="1:10" ht="16.5">
      <c r="A25" s="180"/>
      <c r="B25" s="180"/>
      <c r="C25" s="180"/>
      <c r="D25" s="180" t="s">
        <v>50</v>
      </c>
      <c r="E25" s="180" t="s">
        <v>210</v>
      </c>
      <c r="F25" s="180"/>
      <c r="G25" s="30">
        <v>205</v>
      </c>
      <c r="H25" s="30">
        <v>205</v>
      </c>
      <c r="I25" s="30">
        <v>766</v>
      </c>
      <c r="J25" s="181">
        <f>I25/G25*100</f>
        <v>373.6585365853659</v>
      </c>
    </row>
    <row r="26" spans="1:10" ht="30.75" customHeight="1">
      <c r="A26" s="188"/>
      <c r="B26" s="188"/>
      <c r="C26" s="355" t="s">
        <v>211</v>
      </c>
      <c r="D26" s="355"/>
      <c r="E26" s="355"/>
      <c r="F26" s="355"/>
      <c r="G26" s="189">
        <f>G24+G25</f>
        <v>573</v>
      </c>
      <c r="H26" s="189">
        <f>H23+H24+H25</f>
        <v>2126</v>
      </c>
      <c r="I26" s="189">
        <f>I23+I24+I25</f>
        <v>3628</v>
      </c>
      <c r="J26" s="181">
        <f>I26/G26*100</f>
        <v>633.1588132635253</v>
      </c>
    </row>
    <row r="27" spans="1:10" ht="32.25" customHeight="1">
      <c r="A27" s="180"/>
      <c r="B27" s="180"/>
      <c r="C27" s="164" t="s">
        <v>52</v>
      </c>
      <c r="D27" s="340" t="s">
        <v>212</v>
      </c>
      <c r="E27" s="340"/>
      <c r="F27" s="340"/>
      <c r="G27" s="187"/>
      <c r="H27" s="187"/>
      <c r="I27" s="187"/>
      <c r="J27" s="190"/>
    </row>
    <row r="28" spans="1:10" ht="17.25" customHeight="1">
      <c r="A28" s="180"/>
      <c r="B28" s="180"/>
      <c r="C28" s="180"/>
      <c r="D28" s="182" t="s">
        <v>44</v>
      </c>
      <c r="E28" s="338" t="s">
        <v>213</v>
      </c>
      <c r="F28" s="338"/>
      <c r="G28" s="158"/>
      <c r="H28" s="158"/>
      <c r="I28" s="158"/>
      <c r="J28" s="191"/>
    </row>
    <row r="29" spans="1:10" ht="30.75" customHeight="1">
      <c r="A29" s="180"/>
      <c r="B29" s="180"/>
      <c r="C29" s="180"/>
      <c r="D29" s="180"/>
      <c r="E29" s="182" t="s">
        <v>214</v>
      </c>
      <c r="F29" s="183" t="s">
        <v>215</v>
      </c>
      <c r="G29" s="30">
        <v>177</v>
      </c>
      <c r="H29" s="30">
        <v>177</v>
      </c>
      <c r="I29" s="158">
        <v>171</v>
      </c>
      <c r="J29" s="181">
        <f>I29/G29*100</f>
        <v>96.61016949152543</v>
      </c>
    </row>
    <row r="30" spans="1:10" ht="30.75" customHeight="1">
      <c r="A30" s="188"/>
      <c r="B30" s="188"/>
      <c r="C30" s="355" t="s">
        <v>216</v>
      </c>
      <c r="D30" s="355"/>
      <c r="E30" s="355"/>
      <c r="F30" s="355"/>
      <c r="G30" s="189">
        <f>G29</f>
        <v>177</v>
      </c>
      <c r="H30" s="189">
        <f>H29</f>
        <v>177</v>
      </c>
      <c r="I30" s="189">
        <f>I29</f>
        <v>171</v>
      </c>
      <c r="J30" s="181">
        <f>I30/G30*100</f>
        <v>96.61016949152543</v>
      </c>
    </row>
    <row r="31" spans="1:10" ht="16.5">
      <c r="A31" s="180"/>
      <c r="B31" s="178"/>
      <c r="C31" s="178" t="s">
        <v>54</v>
      </c>
      <c r="D31" s="356" t="s">
        <v>217</v>
      </c>
      <c r="E31" s="356"/>
      <c r="F31" s="356"/>
      <c r="G31" s="30">
        <v>-340</v>
      </c>
      <c r="H31" s="30">
        <v>-340</v>
      </c>
      <c r="I31" s="30">
        <v>-92</v>
      </c>
      <c r="J31" s="181">
        <f>I31/G31*100</f>
        <v>27.058823529411764</v>
      </c>
    </row>
    <row r="32" spans="1:10" ht="14.25" customHeight="1">
      <c r="A32" s="180"/>
      <c r="B32" s="180"/>
      <c r="C32" s="192" t="s">
        <v>56</v>
      </c>
      <c r="D32" s="178" t="s">
        <v>218</v>
      </c>
      <c r="E32" s="169"/>
      <c r="F32" s="169"/>
      <c r="G32" s="193"/>
      <c r="H32" s="193"/>
      <c r="I32" s="193"/>
      <c r="J32" s="181"/>
    </row>
    <row r="33" spans="1:10" ht="16.5">
      <c r="A33" s="180"/>
      <c r="B33" s="180"/>
      <c r="C33" s="166"/>
      <c r="D33" s="169" t="s">
        <v>44</v>
      </c>
      <c r="E33" s="194" t="s">
        <v>219</v>
      </c>
      <c r="F33" s="169"/>
      <c r="G33" s="193"/>
      <c r="H33" s="193">
        <v>47</v>
      </c>
      <c r="I33" s="193">
        <v>47</v>
      </c>
      <c r="J33" s="181"/>
    </row>
    <row r="34" spans="1:10" ht="16.5">
      <c r="A34" s="180"/>
      <c r="B34" s="180"/>
      <c r="C34" s="195" t="s">
        <v>60</v>
      </c>
      <c r="D34" s="192" t="s">
        <v>220</v>
      </c>
      <c r="E34" s="192"/>
      <c r="F34" s="196"/>
      <c r="G34" s="193"/>
      <c r="H34" s="193"/>
      <c r="I34" s="193"/>
      <c r="J34" s="181"/>
    </row>
    <row r="35" spans="1:10" ht="16.5">
      <c r="A35" s="178"/>
      <c r="C35" s="166"/>
      <c r="D35" s="169" t="s">
        <v>44</v>
      </c>
      <c r="E35" s="194" t="s">
        <v>221</v>
      </c>
      <c r="F35" s="169"/>
      <c r="G35" s="193"/>
      <c r="H35" s="193">
        <v>255</v>
      </c>
      <c r="I35" s="193"/>
      <c r="J35" s="181"/>
    </row>
    <row r="36" spans="1:10" ht="15" customHeight="1">
      <c r="A36" s="178"/>
      <c r="B36" s="178"/>
      <c r="C36" s="166"/>
      <c r="D36" s="169" t="s">
        <v>48</v>
      </c>
      <c r="E36" s="194" t="s">
        <v>222</v>
      </c>
      <c r="G36" s="193"/>
      <c r="H36" s="193">
        <v>2</v>
      </c>
      <c r="I36" s="193"/>
      <c r="J36" s="181"/>
    </row>
    <row r="37" spans="1:10" ht="46.5" customHeight="1" thickBot="1">
      <c r="A37" s="178"/>
      <c r="B37" s="340" t="s">
        <v>223</v>
      </c>
      <c r="C37" s="340"/>
      <c r="D37" s="340"/>
      <c r="E37" s="340"/>
      <c r="F37" s="340"/>
      <c r="G37" s="197">
        <f>G21+G26+G30+G31</f>
        <v>6764</v>
      </c>
      <c r="H37" s="197">
        <f>H21+H26+H30+H31+H33+H35+H36</f>
        <v>8591</v>
      </c>
      <c r="I37" s="197">
        <f>I21+I26+I30+I31+I33</f>
        <v>10035</v>
      </c>
      <c r="J37" s="198">
        <f>I37/G37*100</f>
        <v>148.35895919574216</v>
      </c>
    </row>
    <row r="38" spans="1:10" ht="17.25" thickBot="1">
      <c r="A38" s="344" t="s">
        <v>182</v>
      </c>
      <c r="B38" s="345"/>
      <c r="C38" s="345"/>
      <c r="D38" s="345"/>
      <c r="E38" s="345"/>
      <c r="F38" s="345"/>
      <c r="G38" s="350" t="s">
        <v>183</v>
      </c>
      <c r="H38" s="351"/>
      <c r="I38" s="168" t="s">
        <v>6</v>
      </c>
      <c r="J38" s="352" t="s">
        <v>184</v>
      </c>
    </row>
    <row r="39" spans="1:10" ht="16.5">
      <c r="A39" s="346"/>
      <c r="B39" s="347"/>
      <c r="C39" s="347"/>
      <c r="D39" s="347"/>
      <c r="E39" s="347"/>
      <c r="F39" s="347"/>
      <c r="G39" s="170" t="s">
        <v>5</v>
      </c>
      <c r="H39" s="170" t="s">
        <v>185</v>
      </c>
      <c r="I39" s="171" t="s">
        <v>5</v>
      </c>
      <c r="J39" s="353"/>
    </row>
    <row r="40" spans="1:10" ht="17.25" thickBot="1">
      <c r="A40" s="348"/>
      <c r="B40" s="349"/>
      <c r="C40" s="349"/>
      <c r="D40" s="349"/>
      <c r="E40" s="349"/>
      <c r="F40" s="349"/>
      <c r="G40" s="172" t="s">
        <v>100</v>
      </c>
      <c r="H40" s="172" t="s">
        <v>186</v>
      </c>
      <c r="I40" s="173" t="s">
        <v>100</v>
      </c>
      <c r="J40" s="354"/>
    </row>
    <row r="41" spans="1:10" ht="33">
      <c r="A41" s="169"/>
      <c r="B41" s="174" t="s">
        <v>224</v>
      </c>
      <c r="C41" s="340" t="s">
        <v>225</v>
      </c>
      <c r="D41" s="340"/>
      <c r="E41" s="340"/>
      <c r="F41" s="340"/>
      <c r="G41" s="176"/>
      <c r="H41" s="176"/>
      <c r="I41" s="177"/>
      <c r="J41" s="200"/>
    </row>
    <row r="42" spans="1:10" ht="16.5">
      <c r="A42" s="169"/>
      <c r="B42" s="169"/>
      <c r="C42" s="166" t="s">
        <v>44</v>
      </c>
      <c r="D42" s="201" t="s">
        <v>226</v>
      </c>
      <c r="E42" s="169"/>
      <c r="F42" s="169"/>
      <c r="G42" s="199"/>
      <c r="H42" s="199"/>
      <c r="I42" s="199">
        <v>46</v>
      </c>
      <c r="J42" s="200"/>
    </row>
    <row r="43" spans="1:10" ht="16.5">
      <c r="A43" s="169"/>
      <c r="B43" s="169"/>
      <c r="C43" s="169" t="s">
        <v>48</v>
      </c>
      <c r="D43" s="357" t="s">
        <v>227</v>
      </c>
      <c r="E43" s="357"/>
      <c r="F43" s="357"/>
      <c r="G43" s="193"/>
      <c r="H43" s="193">
        <v>313</v>
      </c>
      <c r="I43" s="193">
        <v>719</v>
      </c>
      <c r="J43" s="181"/>
    </row>
    <row r="44" spans="1:10" ht="33.75" customHeight="1">
      <c r="A44" s="169"/>
      <c r="B44" s="340" t="s">
        <v>228</v>
      </c>
      <c r="C44" s="340"/>
      <c r="D44" s="340"/>
      <c r="E44" s="340"/>
      <c r="F44" s="340"/>
      <c r="G44" s="197">
        <f>G42</f>
        <v>0</v>
      </c>
      <c r="H44" s="197">
        <f>H43</f>
        <v>313</v>
      </c>
      <c r="I44" s="197">
        <f>I42+I43</f>
        <v>765</v>
      </c>
      <c r="J44" s="181"/>
    </row>
    <row r="45" spans="1:10" ht="34.5" customHeight="1">
      <c r="A45" s="340" t="s">
        <v>229</v>
      </c>
      <c r="B45" s="340"/>
      <c r="C45" s="340"/>
      <c r="D45" s="340"/>
      <c r="E45" s="340"/>
      <c r="F45" s="340"/>
      <c r="G45" s="202">
        <f>G37+G44</f>
        <v>6764</v>
      </c>
      <c r="H45" s="202">
        <f>H37+H44</f>
        <v>8904</v>
      </c>
      <c r="I45" s="203">
        <f>I37+I44</f>
        <v>10800</v>
      </c>
      <c r="J45" s="198">
        <f>I45/G45*100</f>
        <v>159.66883500887047</v>
      </c>
    </row>
    <row r="46" spans="1:10" ht="12.75" customHeight="1">
      <c r="A46" s="175"/>
      <c r="B46" s="175"/>
      <c r="C46" s="175"/>
      <c r="D46" s="175"/>
      <c r="E46" s="175"/>
      <c r="F46" s="175"/>
      <c r="G46" s="202"/>
      <c r="H46" s="202"/>
      <c r="I46" s="203"/>
      <c r="J46" s="198"/>
    </row>
    <row r="47" spans="1:10" ht="34.5" customHeight="1">
      <c r="A47" s="174" t="s">
        <v>224</v>
      </c>
      <c r="B47" s="340" t="s">
        <v>230</v>
      </c>
      <c r="C47" s="340"/>
      <c r="D47" s="340"/>
      <c r="E47" s="340"/>
      <c r="F47" s="340"/>
      <c r="G47" s="190"/>
      <c r="H47" s="190"/>
      <c r="I47" s="187"/>
      <c r="J47" s="181"/>
    </row>
    <row r="48" spans="1:11" ht="34.5" customHeight="1">
      <c r="A48" s="174"/>
      <c r="B48" s="212" t="s">
        <v>44</v>
      </c>
      <c r="C48" s="340" t="s">
        <v>346</v>
      </c>
      <c r="D48" s="340"/>
      <c r="E48" s="340"/>
      <c r="F48" s="340"/>
      <c r="G48" s="190"/>
      <c r="H48" s="190"/>
      <c r="I48" s="175"/>
      <c r="J48" s="175"/>
      <c r="K48" s="175"/>
    </row>
    <row r="49" spans="1:10" ht="18.75" customHeight="1">
      <c r="A49" s="174"/>
      <c r="B49" s="175"/>
      <c r="C49" s="301" t="s">
        <v>44</v>
      </c>
      <c r="D49" s="338" t="s">
        <v>345</v>
      </c>
      <c r="E49" s="338"/>
      <c r="F49" s="338"/>
      <c r="G49" s="191"/>
      <c r="H49" s="301"/>
      <c r="I49" s="158">
        <v>1500</v>
      </c>
      <c r="J49" s="181"/>
    </row>
    <row r="50" spans="1:10" ht="33" customHeight="1">
      <c r="A50" s="174"/>
      <c r="B50" s="175"/>
      <c r="C50" s="340" t="s">
        <v>344</v>
      </c>
      <c r="D50" s="340"/>
      <c r="E50" s="340"/>
      <c r="F50" s="340"/>
      <c r="G50" s="191"/>
      <c r="H50" s="301"/>
      <c r="I50" s="187">
        <v>1500</v>
      </c>
      <c r="J50" s="181"/>
    </row>
    <row r="51" spans="1:10" ht="33.75" customHeight="1">
      <c r="A51" s="180"/>
      <c r="B51" s="174" t="s">
        <v>48</v>
      </c>
      <c r="C51" s="340" t="s">
        <v>231</v>
      </c>
      <c r="D51" s="340"/>
      <c r="E51" s="340"/>
      <c r="F51" s="340"/>
      <c r="G51" s="190"/>
      <c r="H51" s="190"/>
      <c r="I51" s="187"/>
      <c r="J51" s="181"/>
    </row>
    <row r="52" spans="1:10" ht="22.5" customHeight="1">
      <c r="A52" s="180"/>
      <c r="B52" s="178"/>
      <c r="C52" s="175" t="s">
        <v>44</v>
      </c>
      <c r="D52" s="205" t="s">
        <v>232</v>
      </c>
      <c r="E52" s="175"/>
      <c r="F52" s="175"/>
      <c r="G52" s="190"/>
      <c r="H52" s="206">
        <v>2206</v>
      </c>
      <c r="I52" s="187"/>
      <c r="J52" s="181"/>
    </row>
    <row r="53" spans="1:10" ht="20.25" customHeight="1">
      <c r="A53" s="180"/>
      <c r="B53" s="178"/>
      <c r="C53" s="175" t="s">
        <v>48</v>
      </c>
      <c r="D53" s="205" t="s">
        <v>233</v>
      </c>
      <c r="E53" s="175"/>
      <c r="F53" s="175"/>
      <c r="G53" s="190"/>
      <c r="H53" s="206">
        <v>17</v>
      </c>
      <c r="I53" s="187"/>
      <c r="J53" s="181"/>
    </row>
    <row r="54" spans="1:10" ht="18.75" customHeight="1">
      <c r="A54" s="180"/>
      <c r="B54" s="178"/>
      <c r="C54" s="175" t="s">
        <v>50</v>
      </c>
      <c r="D54" s="205" t="s">
        <v>234</v>
      </c>
      <c r="E54" s="175"/>
      <c r="F54" s="175"/>
      <c r="G54" s="190"/>
      <c r="H54" s="206"/>
      <c r="I54" s="158">
        <v>477</v>
      </c>
      <c r="J54" s="181"/>
    </row>
    <row r="55" spans="1:10" ht="18.75" customHeight="1">
      <c r="A55" s="180"/>
      <c r="B55" s="178"/>
      <c r="C55" s="175" t="s">
        <v>50</v>
      </c>
      <c r="D55" s="205" t="s">
        <v>235</v>
      </c>
      <c r="E55" s="175"/>
      <c r="F55" s="175"/>
      <c r="G55" s="190"/>
      <c r="H55" s="206"/>
      <c r="I55" s="158">
        <v>497</v>
      </c>
      <c r="J55" s="181"/>
    </row>
    <row r="56" spans="1:10" ht="35.25" customHeight="1">
      <c r="A56" s="180"/>
      <c r="B56" s="178"/>
      <c r="C56" s="175" t="s">
        <v>52</v>
      </c>
      <c r="D56" s="338" t="s">
        <v>343</v>
      </c>
      <c r="E56" s="339"/>
      <c r="F56" s="339"/>
      <c r="G56" s="190"/>
      <c r="H56" s="206"/>
      <c r="I56" s="158">
        <v>2950</v>
      </c>
      <c r="J56" s="181"/>
    </row>
    <row r="57" spans="1:10" ht="35.25" customHeight="1">
      <c r="A57" s="169"/>
      <c r="B57" s="340" t="s">
        <v>236</v>
      </c>
      <c r="C57" s="340"/>
      <c r="D57" s="340"/>
      <c r="E57" s="340"/>
      <c r="F57" s="340"/>
      <c r="G57" s="193"/>
      <c r="H57" s="193">
        <f>H52+H53</f>
        <v>2223</v>
      </c>
      <c r="I57" s="197">
        <f>I51+I52+I53+I54+I55+I56</f>
        <v>3924</v>
      </c>
      <c r="J57" s="181"/>
    </row>
    <row r="58" spans="1:10" ht="38.25" customHeight="1">
      <c r="A58" s="340" t="s">
        <v>237</v>
      </c>
      <c r="B58" s="340"/>
      <c r="C58" s="340"/>
      <c r="D58" s="340"/>
      <c r="E58" s="340"/>
      <c r="F58" s="340"/>
      <c r="G58" s="197"/>
      <c r="H58" s="197">
        <f>H57</f>
        <v>2223</v>
      </c>
      <c r="I58" s="197">
        <f>I50+I57</f>
        <v>5424</v>
      </c>
      <c r="J58" s="198"/>
    </row>
    <row r="59" spans="1:10" ht="9.75" customHeight="1">
      <c r="A59" s="175"/>
      <c r="B59" s="175"/>
      <c r="C59" s="175"/>
      <c r="D59" s="175"/>
      <c r="E59" s="175"/>
      <c r="F59" s="175"/>
      <c r="G59" s="197"/>
      <c r="H59" s="197"/>
      <c r="I59" s="197"/>
      <c r="J59" s="198"/>
    </row>
    <row r="60" spans="1:10" ht="16.5">
      <c r="A60" s="178" t="s">
        <v>238</v>
      </c>
      <c r="B60" s="178" t="s">
        <v>151</v>
      </c>
      <c r="C60" s="178"/>
      <c r="D60" s="178"/>
      <c r="E60" s="178"/>
      <c r="F60" s="178"/>
      <c r="G60" s="207"/>
      <c r="H60" s="207"/>
      <c r="I60" s="31"/>
      <c r="J60" s="181"/>
    </row>
    <row r="61" spans="1:10" ht="16.5">
      <c r="A61" s="178"/>
      <c r="B61" s="178" t="s">
        <v>44</v>
      </c>
      <c r="C61" s="178" t="s">
        <v>239</v>
      </c>
      <c r="D61" s="178"/>
      <c r="E61" s="178"/>
      <c r="F61" s="178"/>
      <c r="G61" s="207"/>
      <c r="H61" s="207"/>
      <c r="I61" s="31"/>
      <c r="J61" s="181"/>
    </row>
    <row r="62" spans="1:10" ht="16.5">
      <c r="A62" s="178"/>
      <c r="B62" s="178"/>
      <c r="C62" s="180" t="s">
        <v>44</v>
      </c>
      <c r="D62" s="180" t="s">
        <v>240</v>
      </c>
      <c r="E62" s="180"/>
      <c r="F62" s="180"/>
      <c r="G62" s="193">
        <v>100</v>
      </c>
      <c r="H62" s="193">
        <v>327</v>
      </c>
      <c r="I62" s="30">
        <v>100</v>
      </c>
      <c r="J62" s="181">
        <f>I62/G62*100</f>
        <v>100</v>
      </c>
    </row>
    <row r="63" spans="1:10" ht="16.5">
      <c r="A63" s="178"/>
      <c r="B63" s="178" t="s">
        <v>48</v>
      </c>
      <c r="C63" s="178" t="s">
        <v>241</v>
      </c>
      <c r="D63" s="178"/>
      <c r="E63" s="178"/>
      <c r="F63" s="178"/>
      <c r="G63" s="207"/>
      <c r="H63" s="207"/>
      <c r="I63" s="31"/>
      <c r="J63" s="181"/>
    </row>
    <row r="64" spans="1:10" ht="16.5">
      <c r="A64" s="180"/>
      <c r="B64" s="180"/>
      <c r="C64" s="180" t="s">
        <v>44</v>
      </c>
      <c r="D64" s="180" t="s">
        <v>242</v>
      </c>
      <c r="E64" s="180"/>
      <c r="F64" s="180"/>
      <c r="G64" s="193">
        <v>1000</v>
      </c>
      <c r="H64" s="193">
        <v>827</v>
      </c>
      <c r="I64" s="30">
        <v>1000</v>
      </c>
      <c r="J64" s="181">
        <f>I64/G64*100</f>
        <v>100</v>
      </c>
    </row>
    <row r="65" spans="1:10" ht="16.5">
      <c r="A65" s="178"/>
      <c r="B65" s="178" t="s">
        <v>50</v>
      </c>
      <c r="C65" s="178" t="s">
        <v>243</v>
      </c>
      <c r="D65" s="178"/>
      <c r="E65" s="178"/>
      <c r="F65" s="178"/>
      <c r="G65" s="193"/>
      <c r="H65" s="193"/>
      <c r="I65" s="31"/>
      <c r="J65" s="181"/>
    </row>
    <row r="66" spans="1:10" ht="16.5">
      <c r="A66" s="180"/>
      <c r="B66" s="180"/>
      <c r="C66" s="180" t="s">
        <v>44</v>
      </c>
      <c r="D66" s="180" t="s">
        <v>244</v>
      </c>
      <c r="E66" s="180"/>
      <c r="F66" s="180"/>
      <c r="G66" s="193">
        <v>329</v>
      </c>
      <c r="H66" s="193">
        <v>630</v>
      </c>
      <c r="I66" s="30">
        <v>630</v>
      </c>
      <c r="J66" s="181">
        <f>I66/G66*100</f>
        <v>191.48936170212767</v>
      </c>
    </row>
    <row r="67" spans="1:10" ht="16.5">
      <c r="A67" s="180"/>
      <c r="B67" s="178" t="s">
        <v>52</v>
      </c>
      <c r="C67" s="178" t="s">
        <v>245</v>
      </c>
      <c r="D67" s="180"/>
      <c r="E67" s="180"/>
      <c r="F67" s="180"/>
      <c r="G67" s="193"/>
      <c r="H67" s="193"/>
      <c r="I67" s="30"/>
      <c r="J67" s="181"/>
    </row>
    <row r="68" spans="1:10" ht="16.5">
      <c r="A68" s="178"/>
      <c r="B68" s="178" t="s">
        <v>54</v>
      </c>
      <c r="C68" s="178" t="s">
        <v>246</v>
      </c>
      <c r="D68" s="178"/>
      <c r="E68" s="178"/>
      <c r="F68" s="178"/>
      <c r="G68" s="193"/>
      <c r="H68" s="193"/>
      <c r="I68" s="31"/>
      <c r="J68" s="181"/>
    </row>
    <row r="69" spans="1:10" ht="16.5">
      <c r="A69" s="178"/>
      <c r="B69" s="178"/>
      <c r="C69" s="180" t="s">
        <v>247</v>
      </c>
      <c r="D69" s="180" t="s">
        <v>248</v>
      </c>
      <c r="E69" s="180"/>
      <c r="F69" s="178"/>
      <c r="G69" s="193">
        <v>20</v>
      </c>
      <c r="H69" s="193">
        <v>7</v>
      </c>
      <c r="I69" s="30">
        <v>10</v>
      </c>
      <c r="J69" s="181">
        <f>I69/G69*100</f>
        <v>50</v>
      </c>
    </row>
    <row r="70" spans="1:10" ht="23.25" customHeight="1">
      <c r="A70" s="180"/>
      <c r="B70" s="180"/>
      <c r="C70" s="180" t="s">
        <v>48</v>
      </c>
      <c r="D70" s="180" t="s">
        <v>249</v>
      </c>
      <c r="E70" s="180"/>
      <c r="F70" s="180"/>
      <c r="G70" s="193"/>
      <c r="H70" s="193">
        <v>276</v>
      </c>
      <c r="I70" s="30">
        <v>100</v>
      </c>
      <c r="J70" s="181"/>
    </row>
    <row r="71" spans="1:10" ht="16.5">
      <c r="A71" s="178" t="s">
        <v>250</v>
      </c>
      <c r="B71" s="169"/>
      <c r="C71" s="169"/>
      <c r="D71" s="169"/>
      <c r="E71" s="169"/>
      <c r="F71" s="169"/>
      <c r="G71" s="197">
        <f>G64+G66+G69+G62</f>
        <v>1449</v>
      </c>
      <c r="H71" s="197">
        <f>H64+H66+H69+H62+H70</f>
        <v>2067</v>
      </c>
      <c r="I71" s="197">
        <f>I62+I64+I66+I69+I70</f>
        <v>1840</v>
      </c>
      <c r="J71" s="198">
        <f>I71/G71*100</f>
        <v>126.98412698412697</v>
      </c>
    </row>
    <row r="72" spans="1:10" ht="16.5">
      <c r="A72" s="178" t="s">
        <v>251</v>
      </c>
      <c r="B72" s="178" t="s">
        <v>152</v>
      </c>
      <c r="C72" s="178"/>
      <c r="D72" s="178"/>
      <c r="E72" s="178"/>
      <c r="F72" s="178"/>
      <c r="G72" s="207"/>
      <c r="H72" s="207"/>
      <c r="I72" s="31"/>
      <c r="J72" s="181"/>
    </row>
    <row r="73" spans="1:10" ht="5.25" customHeight="1">
      <c r="A73" s="169"/>
      <c r="B73" s="169"/>
      <c r="C73" s="169"/>
      <c r="D73" s="169"/>
      <c r="E73" s="169"/>
      <c r="F73" s="169"/>
      <c r="G73" s="193"/>
      <c r="H73" s="193"/>
      <c r="I73" s="193"/>
      <c r="J73" s="181"/>
    </row>
    <row r="74" spans="1:10" ht="17.25" thickBot="1">
      <c r="A74" s="169"/>
      <c r="B74" s="169" t="s">
        <v>44</v>
      </c>
      <c r="C74" s="358" t="s">
        <v>252</v>
      </c>
      <c r="D74" s="358"/>
      <c r="E74" s="358"/>
      <c r="F74" s="358"/>
      <c r="G74" s="193"/>
      <c r="H74" s="193"/>
      <c r="I74" s="193"/>
      <c r="J74" s="181"/>
    </row>
    <row r="75" spans="1:10" ht="17.25" thickBot="1">
      <c r="A75" s="344" t="s">
        <v>182</v>
      </c>
      <c r="B75" s="345"/>
      <c r="C75" s="345"/>
      <c r="D75" s="345"/>
      <c r="E75" s="345"/>
      <c r="F75" s="345"/>
      <c r="G75" s="350" t="s">
        <v>183</v>
      </c>
      <c r="H75" s="351"/>
      <c r="I75" s="168" t="s">
        <v>6</v>
      </c>
      <c r="J75" s="352" t="s">
        <v>184</v>
      </c>
    </row>
    <row r="76" spans="1:10" ht="16.5">
      <c r="A76" s="346"/>
      <c r="B76" s="347"/>
      <c r="C76" s="347"/>
      <c r="D76" s="347"/>
      <c r="E76" s="347"/>
      <c r="F76" s="347"/>
      <c r="G76" s="170" t="s">
        <v>5</v>
      </c>
      <c r="H76" s="170" t="s">
        <v>185</v>
      </c>
      <c r="I76" s="171" t="s">
        <v>5</v>
      </c>
      <c r="J76" s="353"/>
    </row>
    <row r="77" spans="1:10" ht="17.25" thickBot="1">
      <c r="A77" s="348"/>
      <c r="B77" s="349"/>
      <c r="C77" s="349"/>
      <c r="D77" s="349"/>
      <c r="E77" s="349"/>
      <c r="F77" s="349"/>
      <c r="G77" s="172" t="s">
        <v>100</v>
      </c>
      <c r="H77" s="172" t="s">
        <v>186</v>
      </c>
      <c r="I77" s="173" t="s">
        <v>100</v>
      </c>
      <c r="J77" s="354"/>
    </row>
    <row r="78" spans="1:10" ht="16.5">
      <c r="A78" s="169"/>
      <c r="B78" s="169"/>
      <c r="C78" s="194" t="s">
        <v>44</v>
      </c>
      <c r="D78" s="194" t="s">
        <v>253</v>
      </c>
      <c r="E78" s="194"/>
      <c r="F78" s="194"/>
      <c r="G78" s="193">
        <v>550</v>
      </c>
      <c r="H78" s="193">
        <v>614</v>
      </c>
      <c r="I78" s="193">
        <v>578</v>
      </c>
      <c r="J78" s="181">
        <f>I78/G78*100</f>
        <v>105.09090909090911</v>
      </c>
    </row>
    <row r="79" spans="1:10" ht="20.25" customHeight="1">
      <c r="A79" s="169"/>
      <c r="B79" s="169"/>
      <c r="C79" s="194" t="s">
        <v>48</v>
      </c>
      <c r="D79" s="194" t="s">
        <v>254</v>
      </c>
      <c r="E79" s="194"/>
      <c r="F79" s="194"/>
      <c r="G79" s="193"/>
      <c r="H79" s="193">
        <v>362</v>
      </c>
      <c r="I79" s="193">
        <v>360</v>
      </c>
      <c r="J79" s="181"/>
    </row>
    <row r="80" spans="1:10" ht="19.5" customHeight="1">
      <c r="A80" s="169"/>
      <c r="B80" s="169"/>
      <c r="C80" s="194" t="s">
        <v>50</v>
      </c>
      <c r="D80" s="194" t="s">
        <v>255</v>
      </c>
      <c r="E80" s="169"/>
      <c r="F80" s="169"/>
      <c r="G80" s="193">
        <v>15</v>
      </c>
      <c r="H80" s="193">
        <v>1</v>
      </c>
      <c r="I80" s="193">
        <f>2+2277</f>
        <v>2279</v>
      </c>
      <c r="J80" s="181">
        <f>I80/G80*100</f>
        <v>15193.333333333334</v>
      </c>
    </row>
    <row r="81" spans="1:10" ht="18" customHeight="1">
      <c r="A81" s="169"/>
      <c r="B81" s="169"/>
      <c r="C81" s="194" t="s">
        <v>52</v>
      </c>
      <c r="D81" s="194" t="s">
        <v>256</v>
      </c>
      <c r="E81" s="169"/>
      <c r="F81" s="169"/>
      <c r="G81" s="193"/>
      <c r="H81" s="193">
        <v>50</v>
      </c>
      <c r="I81" s="193"/>
      <c r="J81" s="181"/>
    </row>
    <row r="82" spans="1:10" ht="20.25" customHeight="1">
      <c r="A82" s="169"/>
      <c r="B82" s="169"/>
      <c r="C82" s="194" t="s">
        <v>54</v>
      </c>
      <c r="D82" s="194" t="s">
        <v>257</v>
      </c>
      <c r="E82" s="169"/>
      <c r="F82" s="169"/>
      <c r="G82" s="193"/>
      <c r="H82" s="193">
        <v>240</v>
      </c>
      <c r="I82" s="193"/>
      <c r="J82" s="181"/>
    </row>
    <row r="83" spans="1:10" ht="35.25" customHeight="1">
      <c r="A83" s="178" t="s">
        <v>258</v>
      </c>
      <c r="B83" s="169"/>
      <c r="C83" s="169"/>
      <c r="D83" s="169"/>
      <c r="E83" s="169"/>
      <c r="F83" s="169"/>
      <c r="G83" s="197">
        <f>G78+G79+G80</f>
        <v>565</v>
      </c>
      <c r="H83" s="197">
        <f>H78+H79+H80+H81+H82</f>
        <v>1267</v>
      </c>
      <c r="I83" s="197">
        <f>I78+I79+I80</f>
        <v>3217</v>
      </c>
      <c r="J83" s="198">
        <f>I83/G83*100</f>
        <v>569.3805309734513</v>
      </c>
    </row>
    <row r="84" spans="1:10" ht="28.5" customHeight="1">
      <c r="A84" s="178" t="s">
        <v>259</v>
      </c>
      <c r="B84" s="178" t="s">
        <v>153</v>
      </c>
      <c r="C84" s="178"/>
      <c r="D84" s="178"/>
      <c r="E84" s="178"/>
      <c r="F84" s="178"/>
      <c r="G84" s="178"/>
      <c r="H84" s="178"/>
      <c r="I84" s="179"/>
      <c r="J84" s="208"/>
    </row>
    <row r="85" spans="1:10" ht="16.5">
      <c r="A85" s="180"/>
      <c r="B85" s="180" t="s">
        <v>44</v>
      </c>
      <c r="C85" s="180" t="s">
        <v>260</v>
      </c>
      <c r="D85" s="180"/>
      <c r="E85" s="180"/>
      <c r="F85" s="180"/>
      <c r="G85" s="204"/>
      <c r="H85" s="204"/>
      <c r="I85" s="30"/>
      <c r="J85" s="198"/>
    </row>
    <row r="86" spans="1:10" ht="16.5">
      <c r="A86" s="169"/>
      <c r="B86" s="169"/>
      <c r="C86" s="169" t="s">
        <v>261</v>
      </c>
      <c r="D86" s="194" t="s">
        <v>262</v>
      </c>
      <c r="E86" s="169"/>
      <c r="F86" s="169"/>
      <c r="G86" s="193"/>
      <c r="H86" s="193">
        <v>180</v>
      </c>
      <c r="I86" s="193"/>
      <c r="J86" s="198"/>
    </row>
    <row r="87" spans="1:10" ht="16.5">
      <c r="A87" s="169"/>
      <c r="B87" s="169" t="s">
        <v>48</v>
      </c>
      <c r="C87" s="194" t="s">
        <v>263</v>
      </c>
      <c r="D87" s="194"/>
      <c r="E87" s="169"/>
      <c r="F87" s="169"/>
      <c r="G87" s="193"/>
      <c r="H87" s="193"/>
      <c r="I87" s="193"/>
      <c r="J87" s="198"/>
    </row>
    <row r="88" spans="1:10" ht="16.5">
      <c r="A88" s="169"/>
      <c r="B88" s="169"/>
      <c r="C88" s="169" t="s">
        <v>261</v>
      </c>
      <c r="D88" s="194" t="s">
        <v>264</v>
      </c>
      <c r="E88" s="169"/>
      <c r="F88" s="169"/>
      <c r="G88" s="193"/>
      <c r="H88" s="193">
        <v>1336</v>
      </c>
      <c r="I88" s="193"/>
      <c r="J88" s="198"/>
    </row>
    <row r="89" spans="1:10" ht="16.5">
      <c r="A89" s="169"/>
      <c r="B89" s="169"/>
      <c r="C89" s="169" t="s">
        <v>194</v>
      </c>
      <c r="D89" s="194" t="s">
        <v>265</v>
      </c>
      <c r="E89" s="169"/>
      <c r="F89" s="169"/>
      <c r="G89" s="193"/>
      <c r="H89" s="193">
        <v>781</v>
      </c>
      <c r="I89" s="193"/>
      <c r="J89" s="198"/>
    </row>
    <row r="90" spans="1:10" ht="16.5">
      <c r="A90" s="169"/>
      <c r="B90" s="169" t="s">
        <v>50</v>
      </c>
      <c r="C90" s="194" t="s">
        <v>266</v>
      </c>
      <c r="D90" s="194"/>
      <c r="E90" s="169"/>
      <c r="F90" s="169"/>
      <c r="G90" s="193"/>
      <c r="H90" s="193">
        <v>233</v>
      </c>
      <c r="I90" s="193">
        <v>0</v>
      </c>
      <c r="J90" s="198"/>
    </row>
    <row r="91" spans="1:10" ht="16.5">
      <c r="A91" s="178" t="s">
        <v>267</v>
      </c>
      <c r="B91" s="169"/>
      <c r="C91" s="169"/>
      <c r="D91" s="169"/>
      <c r="E91" s="169"/>
      <c r="F91" s="169"/>
      <c r="G91" s="197"/>
      <c r="H91" s="197">
        <f>H86+H88+H89+H90</f>
        <v>2530</v>
      </c>
      <c r="I91" s="197"/>
      <c r="J91" s="198"/>
    </row>
    <row r="92" spans="1:10" ht="16.5">
      <c r="A92" s="178"/>
      <c r="B92" s="169"/>
      <c r="C92" s="169"/>
      <c r="D92" s="169"/>
      <c r="E92" s="169"/>
      <c r="F92" s="169"/>
      <c r="G92" s="197"/>
      <c r="H92" s="197"/>
      <c r="I92" s="197"/>
      <c r="J92" s="198"/>
    </row>
    <row r="93" spans="1:10" ht="16.5">
      <c r="A93" s="178" t="s">
        <v>268</v>
      </c>
      <c r="B93" s="178"/>
      <c r="C93" s="178"/>
      <c r="D93" s="178"/>
      <c r="E93" s="178"/>
      <c r="F93" s="178"/>
      <c r="G93" s="209">
        <f>G45+G71+G83</f>
        <v>8778</v>
      </c>
      <c r="H93" s="209">
        <f>H45+H58+H71+H83+H91</f>
        <v>16991</v>
      </c>
      <c r="I93" s="209">
        <f>I45+I58+I71+I83+I90</f>
        <v>21281</v>
      </c>
      <c r="J93" s="198">
        <f>I93/G93*100</f>
        <v>242.4356345408977</v>
      </c>
    </row>
    <row r="94" spans="1:10" ht="16.5">
      <c r="A94" s="180"/>
      <c r="B94" s="180"/>
      <c r="C94" s="180"/>
      <c r="D94" s="180"/>
      <c r="E94" s="180"/>
      <c r="F94" s="180"/>
      <c r="G94" s="204"/>
      <c r="H94" s="204"/>
      <c r="I94" s="30"/>
      <c r="J94" s="198"/>
    </row>
    <row r="95" spans="1:10" ht="16.5">
      <c r="A95" s="178" t="s">
        <v>269</v>
      </c>
      <c r="B95" s="340" t="s">
        <v>270</v>
      </c>
      <c r="C95" s="340"/>
      <c r="D95" s="340"/>
      <c r="E95" s="340"/>
      <c r="F95" s="340"/>
      <c r="G95" s="207"/>
      <c r="H95" s="207"/>
      <c r="I95" s="158"/>
      <c r="J95" s="198"/>
    </row>
    <row r="96" spans="1:10" ht="31.5" customHeight="1">
      <c r="A96" s="178"/>
      <c r="B96" s="212" t="s">
        <v>44</v>
      </c>
      <c r="C96" s="340" t="s">
        <v>271</v>
      </c>
      <c r="D96" s="340"/>
      <c r="E96" s="340"/>
      <c r="F96" s="340"/>
      <c r="G96" s="193"/>
      <c r="H96" s="193"/>
      <c r="I96" s="210">
        <f>171+676+364+7</f>
        <v>1218</v>
      </c>
      <c r="J96" s="181"/>
    </row>
    <row r="97" spans="1:10" ht="34.5" customHeight="1">
      <c r="A97" s="180"/>
      <c r="B97" s="174" t="s">
        <v>48</v>
      </c>
      <c r="C97" s="340" t="s">
        <v>272</v>
      </c>
      <c r="D97" s="340"/>
      <c r="E97" s="340"/>
      <c r="F97" s="340"/>
      <c r="G97" s="210">
        <v>1757</v>
      </c>
      <c r="H97" s="210">
        <v>1757</v>
      </c>
      <c r="I97" s="210">
        <f>970+3547</f>
        <v>4517</v>
      </c>
      <c r="J97" s="198"/>
    </row>
    <row r="98" spans="1:10" ht="24.75" customHeight="1">
      <c r="A98" s="178" t="s">
        <v>273</v>
      </c>
      <c r="B98" s="178"/>
      <c r="C98" s="178"/>
      <c r="D98" s="178"/>
      <c r="E98" s="178"/>
      <c r="F98" s="178"/>
      <c r="G98" s="209">
        <v>1757</v>
      </c>
      <c r="H98" s="209">
        <v>1757</v>
      </c>
      <c r="I98" s="211">
        <f>I96+I97</f>
        <v>5735</v>
      </c>
      <c r="J98" s="198">
        <f>I98/G98*100</f>
        <v>326.40865110984635</v>
      </c>
    </row>
    <row r="99" spans="1:10" ht="16.5">
      <c r="A99" s="180"/>
      <c r="B99" s="180"/>
      <c r="C99" s="180"/>
      <c r="D99" s="180"/>
      <c r="E99" s="180"/>
      <c r="F99" s="180"/>
      <c r="G99" s="204"/>
      <c r="H99" s="204"/>
      <c r="I99" s="30"/>
      <c r="J99" s="198"/>
    </row>
    <row r="100" spans="1:10" ht="15.75">
      <c r="A100" s="207" t="s">
        <v>274</v>
      </c>
      <c r="B100" s="207"/>
      <c r="C100" s="207"/>
      <c r="D100" s="207"/>
      <c r="E100" s="207"/>
      <c r="F100" s="207"/>
      <c r="G100" s="209">
        <f>G93+G96+G97</f>
        <v>10535</v>
      </c>
      <c r="H100" s="209">
        <f>H93+H96+H97</f>
        <v>18748</v>
      </c>
      <c r="I100" s="209">
        <f>I93+I98</f>
        <v>27016</v>
      </c>
      <c r="J100" s="198">
        <f>I100/G100*100</f>
        <v>256.4404366397722</v>
      </c>
    </row>
  </sheetData>
  <sheetProtection password="DB7F" sheet="1" objects="1" scenarios="1" selectLockedCells="1" selectUnlockedCells="1"/>
  <mergeCells count="42">
    <mergeCell ref="G75:H75"/>
    <mergeCell ref="J75:J77"/>
    <mergeCell ref="C97:F97"/>
    <mergeCell ref="B95:F95"/>
    <mergeCell ref="C96:F96"/>
    <mergeCell ref="B57:F57"/>
    <mergeCell ref="A58:F58"/>
    <mergeCell ref="C74:F74"/>
    <mergeCell ref="A75:F77"/>
    <mergeCell ref="B44:F44"/>
    <mergeCell ref="A45:F45"/>
    <mergeCell ref="B47:F47"/>
    <mergeCell ref="C51:F51"/>
    <mergeCell ref="G38:H38"/>
    <mergeCell ref="J38:J40"/>
    <mergeCell ref="C41:F41"/>
    <mergeCell ref="D43:F43"/>
    <mergeCell ref="C30:F30"/>
    <mergeCell ref="D31:F31"/>
    <mergeCell ref="B37:F37"/>
    <mergeCell ref="A38:F40"/>
    <mergeCell ref="D22:F22"/>
    <mergeCell ref="C26:F26"/>
    <mergeCell ref="D27:F27"/>
    <mergeCell ref="E28:F28"/>
    <mergeCell ref="B10:F10"/>
    <mergeCell ref="D12:F12"/>
    <mergeCell ref="E13:F13"/>
    <mergeCell ref="D21:F21"/>
    <mergeCell ref="A5:J5"/>
    <mergeCell ref="I6:J6"/>
    <mergeCell ref="A7:F9"/>
    <mergeCell ref="G7:H7"/>
    <mergeCell ref="J7:J9"/>
    <mergeCell ref="A1:J1"/>
    <mergeCell ref="A2:J2"/>
    <mergeCell ref="A3:J3"/>
    <mergeCell ref="A4:J4"/>
    <mergeCell ref="D56:F56"/>
    <mergeCell ref="C48:F48"/>
    <mergeCell ref="D49:F49"/>
    <mergeCell ref="C50:F50"/>
  </mergeCells>
  <printOptions/>
  <pageMargins left="0.35" right="0.43" top="0.56" bottom="0.39" header="0.5" footer="0.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A1">
      <selection activeCell="A2" sqref="A2:F2"/>
    </sheetView>
  </sheetViews>
  <sheetFormatPr defaultColWidth="9.00390625" defaultRowHeight="12.75"/>
  <cols>
    <col min="1" max="1" width="11.625" style="0" customWidth="1"/>
    <col min="2" max="2" width="47.875" style="0" customWidth="1"/>
    <col min="3" max="3" width="13.875" style="0" customWidth="1"/>
    <col min="4" max="4" width="15.25390625" style="0" customWidth="1"/>
    <col min="5" max="5" width="14.00390625" style="0" customWidth="1"/>
    <col min="6" max="6" width="23.25390625" style="0" customWidth="1"/>
    <col min="7" max="7" width="1.25" style="0" customWidth="1"/>
    <col min="8" max="15" width="9.125" style="0" hidden="1" customWidth="1"/>
  </cols>
  <sheetData>
    <row r="2" spans="1:15" ht="15.75">
      <c r="A2" s="359" t="s">
        <v>366</v>
      </c>
      <c r="B2" s="329"/>
      <c r="C2" s="329"/>
      <c r="D2" s="329"/>
      <c r="E2" s="329"/>
      <c r="F2" s="329"/>
      <c r="G2" s="271"/>
      <c r="H2" s="241"/>
      <c r="I2" s="241"/>
      <c r="J2" s="241"/>
      <c r="K2" s="241"/>
      <c r="L2" s="241"/>
      <c r="M2" s="241"/>
      <c r="N2" s="241"/>
      <c r="O2" s="241"/>
    </row>
    <row r="3" spans="1:15" ht="15.7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5.75">
      <c r="A5" s="331" t="s">
        <v>332</v>
      </c>
      <c r="B5" s="331"/>
      <c r="C5" s="331"/>
      <c r="D5" s="331"/>
      <c r="E5" s="331"/>
      <c r="F5" s="331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5.75">
      <c r="A6" s="331" t="s">
        <v>333</v>
      </c>
      <c r="B6" s="331"/>
      <c r="C6" s="331"/>
      <c r="D6" s="331"/>
      <c r="E6" s="331"/>
      <c r="F6" s="331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5.75">
      <c r="A7" s="331" t="s">
        <v>6</v>
      </c>
      <c r="B7" s="331"/>
      <c r="C7" s="331"/>
      <c r="D7" s="331"/>
      <c r="E7" s="331"/>
      <c r="F7" s="331"/>
      <c r="G7" s="152"/>
      <c r="H7" s="152"/>
      <c r="I7" s="152"/>
      <c r="J7" s="152"/>
      <c r="K7" s="152"/>
      <c r="L7" s="152"/>
      <c r="M7" s="152"/>
      <c r="N7" s="152"/>
      <c r="O7" s="152"/>
    </row>
    <row r="8" spans="1:15" ht="16.5" thickBot="1">
      <c r="A8" s="242"/>
      <c r="B8" s="242"/>
      <c r="C8" s="242"/>
      <c r="D8" s="242"/>
      <c r="E8" s="242"/>
      <c r="F8" s="243" t="s">
        <v>10</v>
      </c>
      <c r="G8" s="242"/>
      <c r="H8" s="242"/>
      <c r="I8" s="244"/>
      <c r="J8" s="242"/>
      <c r="K8" s="242"/>
      <c r="L8" s="242"/>
      <c r="M8" s="244"/>
      <c r="N8" s="244"/>
      <c r="O8" s="242"/>
    </row>
    <row r="9" spans="1:15" ht="16.5" thickBot="1">
      <c r="A9" s="328" t="s">
        <v>324</v>
      </c>
      <c r="B9" s="325" t="s">
        <v>277</v>
      </c>
      <c r="C9" s="322" t="s">
        <v>334</v>
      </c>
      <c r="D9" s="362" t="s">
        <v>325</v>
      </c>
      <c r="E9" s="363"/>
      <c r="F9" s="364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5.75">
      <c r="A10" s="323"/>
      <c r="B10" s="326"/>
      <c r="C10" s="360"/>
      <c r="D10" s="365" t="s">
        <v>326</v>
      </c>
      <c r="E10" s="365" t="s">
        <v>327</v>
      </c>
      <c r="F10" s="366" t="s">
        <v>328</v>
      </c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6.5" thickBot="1">
      <c r="A11" s="323"/>
      <c r="B11" s="326"/>
      <c r="C11" s="360"/>
      <c r="D11" s="365"/>
      <c r="E11" s="365"/>
      <c r="F11" s="366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5.75">
      <c r="A12" s="323"/>
      <c r="B12" s="326"/>
      <c r="C12" s="360"/>
      <c r="D12" s="367" t="s">
        <v>329</v>
      </c>
      <c r="E12" s="368"/>
      <c r="F12" s="369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6.5" thickBot="1">
      <c r="A13" s="324"/>
      <c r="B13" s="327"/>
      <c r="C13" s="361"/>
      <c r="D13" s="365"/>
      <c r="E13" s="370"/>
      <c r="F13" s="371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31.5">
      <c r="A14" s="272" t="s">
        <v>292</v>
      </c>
      <c r="B14" s="273" t="s">
        <v>293</v>
      </c>
      <c r="C14" s="274">
        <f aca="true" t="shared" si="0" ref="C14:C22">D14+E14+F14</f>
        <v>2188</v>
      </c>
      <c r="D14" s="257">
        <f>1840-110+2181+10-1740+7</f>
        <v>2188</v>
      </c>
      <c r="E14" s="275"/>
      <c r="F14" s="275"/>
      <c r="G14" s="247"/>
      <c r="H14" s="247"/>
      <c r="I14" s="248"/>
      <c r="J14" s="276"/>
      <c r="K14" s="33"/>
      <c r="L14" s="33"/>
      <c r="M14" s="248"/>
      <c r="N14" s="248"/>
      <c r="O14" s="33"/>
    </row>
    <row r="15" spans="1:15" ht="31.5">
      <c r="A15" s="317" t="s">
        <v>359</v>
      </c>
      <c r="B15" s="318" t="s">
        <v>360</v>
      </c>
      <c r="C15" s="319">
        <v>2950</v>
      </c>
      <c r="D15" s="261">
        <v>2950</v>
      </c>
      <c r="E15" s="320"/>
      <c r="F15" s="320"/>
      <c r="G15" s="247"/>
      <c r="H15" s="247"/>
      <c r="I15" s="248"/>
      <c r="J15" s="276"/>
      <c r="K15" s="33"/>
      <c r="L15" s="33"/>
      <c r="M15" s="248"/>
      <c r="N15" s="248"/>
      <c r="O15" s="33"/>
    </row>
    <row r="16" spans="1:15" ht="31.5">
      <c r="A16" s="277" t="s">
        <v>335</v>
      </c>
      <c r="B16" s="278" t="s">
        <v>336</v>
      </c>
      <c r="C16" s="279">
        <f t="shared" si="0"/>
        <v>10081</v>
      </c>
      <c r="D16" s="280">
        <f>10800-719-2088</f>
        <v>7993</v>
      </c>
      <c r="E16" s="281"/>
      <c r="F16" s="281">
        <v>2088</v>
      </c>
      <c r="G16" s="247"/>
      <c r="H16" s="247"/>
      <c r="I16" s="248"/>
      <c r="J16" s="33"/>
      <c r="K16" s="33"/>
      <c r="L16" s="33"/>
      <c r="M16" s="248"/>
      <c r="N16" s="248"/>
      <c r="O16" s="33"/>
    </row>
    <row r="17" spans="1:15" ht="15.75">
      <c r="A17" s="277" t="s">
        <v>339</v>
      </c>
      <c r="B17" s="278" t="s">
        <v>341</v>
      </c>
      <c r="C17" s="279">
        <f t="shared" si="0"/>
        <v>7324</v>
      </c>
      <c r="D17" s="280"/>
      <c r="E17" s="281">
        <f>2277+3112+435+1500</f>
        <v>7324</v>
      </c>
      <c r="F17" s="281"/>
      <c r="G17" s="247"/>
      <c r="H17" s="247"/>
      <c r="I17" s="248"/>
      <c r="J17" s="33"/>
      <c r="K17" s="33"/>
      <c r="L17" s="33"/>
      <c r="M17" s="248"/>
      <c r="N17" s="248"/>
      <c r="O17" s="33"/>
    </row>
    <row r="18" spans="1:15" ht="15.75">
      <c r="A18" s="277" t="s">
        <v>296</v>
      </c>
      <c r="B18" s="278" t="s">
        <v>297</v>
      </c>
      <c r="C18" s="279">
        <f t="shared" si="0"/>
        <v>719</v>
      </c>
      <c r="D18" s="280"/>
      <c r="E18" s="281">
        <v>719</v>
      </c>
      <c r="F18" s="281"/>
      <c r="G18" s="247"/>
      <c r="H18" s="247"/>
      <c r="I18" s="248"/>
      <c r="J18" s="33"/>
      <c r="K18" s="33"/>
      <c r="L18" s="33"/>
      <c r="M18" s="248"/>
      <c r="N18" s="248"/>
      <c r="O18" s="33"/>
    </row>
    <row r="19" spans="1:15" ht="15.75">
      <c r="A19" s="277" t="s">
        <v>304</v>
      </c>
      <c r="B19" s="278" t="s">
        <v>305</v>
      </c>
      <c r="C19" s="279">
        <f t="shared" si="0"/>
        <v>974</v>
      </c>
      <c r="D19" s="280">
        <v>974</v>
      </c>
      <c r="E19" s="281"/>
      <c r="F19" s="281"/>
      <c r="G19" s="247"/>
      <c r="H19" s="247"/>
      <c r="I19" s="248"/>
      <c r="J19" s="33"/>
      <c r="K19" s="33"/>
      <c r="L19" s="33"/>
      <c r="M19" s="248"/>
      <c r="N19" s="248"/>
      <c r="O19" s="33"/>
    </row>
    <row r="20" spans="1:15" ht="15.75">
      <c r="A20" s="277" t="s">
        <v>308</v>
      </c>
      <c r="B20" s="278" t="s">
        <v>309</v>
      </c>
      <c r="C20" s="279">
        <f t="shared" si="0"/>
        <v>580</v>
      </c>
      <c r="D20" s="280">
        <v>2</v>
      </c>
      <c r="E20" s="281">
        <v>578</v>
      </c>
      <c r="F20" s="281"/>
      <c r="G20" s="247"/>
      <c r="H20" s="247"/>
      <c r="I20" s="248"/>
      <c r="J20" s="33"/>
      <c r="K20" s="33"/>
      <c r="L20" s="33"/>
      <c r="M20" s="248"/>
      <c r="N20" s="248"/>
      <c r="O20" s="33"/>
    </row>
    <row r="21" spans="1:15" ht="15.75">
      <c r="A21" s="277">
        <v>107051</v>
      </c>
      <c r="B21" s="278" t="s">
        <v>319</v>
      </c>
      <c r="C21" s="279">
        <f t="shared" si="0"/>
        <v>360</v>
      </c>
      <c r="D21" s="280">
        <v>360</v>
      </c>
      <c r="E21" s="281"/>
      <c r="F21" s="281"/>
      <c r="G21" s="247"/>
      <c r="H21" s="247"/>
      <c r="I21" s="248"/>
      <c r="J21" s="33"/>
      <c r="K21" s="33"/>
      <c r="L21" s="33"/>
      <c r="M21" s="248"/>
      <c r="N21" s="248"/>
      <c r="O21" s="33"/>
    </row>
    <row r="22" spans="1:15" ht="32.25" thickBot="1">
      <c r="A22" s="285">
        <v>900020</v>
      </c>
      <c r="B22" s="286" t="s">
        <v>337</v>
      </c>
      <c r="C22" s="279">
        <f t="shared" si="0"/>
        <v>1840</v>
      </c>
      <c r="D22" s="282">
        <v>1740</v>
      </c>
      <c r="E22" s="287">
        <v>100</v>
      </c>
      <c r="F22" s="287"/>
      <c r="G22" s="247"/>
      <c r="H22" s="247"/>
      <c r="I22" s="248"/>
      <c r="J22" s="33"/>
      <c r="K22" s="33"/>
      <c r="L22" s="33"/>
      <c r="M22" s="248"/>
      <c r="N22" s="248"/>
      <c r="O22" s="33"/>
    </row>
    <row r="23" spans="1:15" ht="16.5" thickBot="1">
      <c r="A23" s="252"/>
      <c r="B23" s="283" t="s">
        <v>41</v>
      </c>
      <c r="C23" s="284">
        <f>SUM(C14:C22)</f>
        <v>27016</v>
      </c>
      <c r="D23" s="288">
        <f>SUM(D14:D22)</f>
        <v>16207</v>
      </c>
      <c r="E23" s="268">
        <f>SUM(E14:E21)</f>
        <v>8621</v>
      </c>
      <c r="F23" s="284">
        <f>SUM(F14:F21)</f>
        <v>2088</v>
      </c>
      <c r="G23" s="247"/>
      <c r="H23" s="247"/>
      <c r="I23" s="254"/>
      <c r="J23" s="247"/>
      <c r="K23" s="247"/>
      <c r="L23" s="247"/>
      <c r="M23" s="254"/>
      <c r="N23" s="247"/>
      <c r="O23" s="247"/>
    </row>
    <row r="24" spans="1:15" ht="15.75">
      <c r="A24" s="241"/>
      <c r="B24" s="241"/>
      <c r="C24" s="241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</row>
    <row r="25" spans="1:15" ht="15.75">
      <c r="A25" s="241"/>
      <c r="B25" s="241"/>
      <c r="C25" s="241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</row>
    <row r="26" spans="1:15" ht="2.25" customHeight="1">
      <c r="A26" s="25"/>
      <c r="B26" s="256"/>
      <c r="C26" s="25"/>
      <c r="D26" s="33"/>
      <c r="E26" s="33"/>
      <c r="F26" s="33"/>
      <c r="G26" s="33"/>
      <c r="H26" s="33"/>
      <c r="I26" s="248"/>
      <c r="J26" s="33"/>
      <c r="K26" s="33"/>
      <c r="L26" s="33"/>
      <c r="M26" s="248"/>
      <c r="N26" s="248"/>
      <c r="O26" s="33"/>
    </row>
    <row r="27" spans="1:15" ht="15.75" hidden="1">
      <c r="A27" s="241"/>
      <c r="B27" s="241"/>
      <c r="C27" s="241"/>
      <c r="D27" s="255"/>
      <c r="E27" s="255">
        <f>D23+E23</f>
        <v>24828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</row>
  </sheetData>
  <sheetProtection password="DB7F" sheet="1" objects="1" scenarios="1" selectLockedCells="1" selectUnlockedCells="1"/>
  <mergeCells count="14">
    <mergeCell ref="A6:F6"/>
    <mergeCell ref="A7:F7"/>
    <mergeCell ref="A9:A13"/>
    <mergeCell ref="B9:B13"/>
    <mergeCell ref="C9:C13"/>
    <mergeCell ref="D9:F9"/>
    <mergeCell ref="D10:D11"/>
    <mergeCell ref="E10:E11"/>
    <mergeCell ref="F10:F11"/>
    <mergeCell ref="D12:F13"/>
    <mergeCell ref="A2:F2"/>
    <mergeCell ref="A3:O3"/>
    <mergeCell ref="A4:O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="90" zoomScaleNormal="90" workbookViewId="0" topLeftCell="A1">
      <selection activeCell="A1" sqref="A1:R1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72" t="s">
        <v>367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3"/>
      <c r="Q1" s="373"/>
      <c r="R1" s="373"/>
    </row>
    <row r="2" spans="1:18" ht="16.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4"/>
      <c r="Q2" s="24"/>
      <c r="R2" s="36"/>
    </row>
    <row r="3" spans="1:18" ht="18">
      <c r="A3" s="375" t="s">
        <v>275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ht="18">
      <c r="A4" s="375" t="s">
        <v>322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</row>
    <row r="5" spans="1:18" ht="18">
      <c r="A5" s="375" t="s">
        <v>6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</row>
    <row r="6" spans="1:18" ht="17.25" thickBot="1">
      <c r="A6" s="28"/>
      <c r="B6" s="28"/>
      <c r="C6" s="28"/>
      <c r="D6" s="28"/>
      <c r="E6" s="28"/>
      <c r="F6" s="28"/>
      <c r="G6" s="28"/>
      <c r="H6" s="28"/>
      <c r="I6" s="213"/>
      <c r="J6" s="28"/>
      <c r="K6" s="28"/>
      <c r="L6" s="28"/>
      <c r="M6" s="213"/>
      <c r="N6" s="213"/>
      <c r="O6" s="28"/>
      <c r="P6" s="24"/>
      <c r="Q6" s="24" t="s">
        <v>10</v>
      </c>
      <c r="R6" s="36"/>
    </row>
    <row r="7" spans="1:18" ht="17.25" thickBot="1">
      <c r="A7" s="376" t="s">
        <v>276</v>
      </c>
      <c r="B7" s="378" t="s">
        <v>277</v>
      </c>
      <c r="C7" s="352" t="s">
        <v>278</v>
      </c>
      <c r="D7" s="383" t="s">
        <v>279</v>
      </c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403" t="s">
        <v>280</v>
      </c>
    </row>
    <row r="8" spans="1:18" ht="17.25" thickBot="1">
      <c r="A8" s="377"/>
      <c r="B8" s="379"/>
      <c r="C8" s="380"/>
      <c r="D8" s="405" t="s">
        <v>281</v>
      </c>
      <c r="E8" s="406"/>
      <c r="F8" s="406"/>
      <c r="G8" s="406"/>
      <c r="H8" s="406"/>
      <c r="I8" s="407"/>
      <c r="J8" s="383" t="s">
        <v>282</v>
      </c>
      <c r="K8" s="384"/>
      <c r="L8" s="384"/>
      <c r="M8" s="408"/>
      <c r="N8" s="409" t="s">
        <v>89</v>
      </c>
      <c r="O8" s="409"/>
      <c r="P8" s="409"/>
      <c r="Q8" s="409"/>
      <c r="R8" s="404"/>
    </row>
    <row r="9" spans="1:18" ht="12.75">
      <c r="A9" s="377"/>
      <c r="B9" s="379"/>
      <c r="C9" s="381"/>
      <c r="D9" s="352" t="s">
        <v>71</v>
      </c>
      <c r="E9" s="352" t="s">
        <v>283</v>
      </c>
      <c r="F9" s="352" t="s">
        <v>75</v>
      </c>
      <c r="G9" s="352" t="s">
        <v>77</v>
      </c>
      <c r="H9" s="352" t="s">
        <v>284</v>
      </c>
      <c r="I9" s="397" t="s">
        <v>285</v>
      </c>
      <c r="J9" s="385" t="s">
        <v>83</v>
      </c>
      <c r="K9" s="385" t="s">
        <v>85</v>
      </c>
      <c r="L9" s="352" t="s">
        <v>286</v>
      </c>
      <c r="M9" s="391" t="s">
        <v>287</v>
      </c>
      <c r="N9" s="394" t="s">
        <v>288</v>
      </c>
      <c r="O9" s="352" t="s">
        <v>289</v>
      </c>
      <c r="P9" s="352" t="s">
        <v>290</v>
      </c>
      <c r="Q9" s="400" t="s">
        <v>291</v>
      </c>
      <c r="R9" s="404"/>
    </row>
    <row r="10" spans="1:18" ht="12.75">
      <c r="A10" s="377"/>
      <c r="B10" s="379"/>
      <c r="C10" s="381"/>
      <c r="D10" s="380"/>
      <c r="E10" s="380"/>
      <c r="F10" s="380"/>
      <c r="G10" s="380"/>
      <c r="H10" s="380"/>
      <c r="I10" s="398"/>
      <c r="J10" s="386"/>
      <c r="K10" s="388"/>
      <c r="L10" s="380"/>
      <c r="M10" s="392"/>
      <c r="N10" s="395"/>
      <c r="O10" s="380"/>
      <c r="P10" s="380"/>
      <c r="Q10" s="401"/>
      <c r="R10" s="404"/>
    </row>
    <row r="11" spans="1:18" ht="26.25" customHeight="1" thickBot="1">
      <c r="A11" s="377"/>
      <c r="B11" s="379"/>
      <c r="C11" s="382"/>
      <c r="D11" s="390"/>
      <c r="E11" s="390"/>
      <c r="F11" s="390"/>
      <c r="G11" s="390"/>
      <c r="H11" s="390"/>
      <c r="I11" s="399"/>
      <c r="J11" s="387"/>
      <c r="K11" s="389"/>
      <c r="L11" s="390"/>
      <c r="M11" s="393"/>
      <c r="N11" s="396"/>
      <c r="O11" s="390"/>
      <c r="P11" s="390"/>
      <c r="Q11" s="402"/>
      <c r="R11" s="404"/>
    </row>
    <row r="12" spans="1:18" ht="34.5" customHeight="1">
      <c r="A12" s="214" t="s">
        <v>292</v>
      </c>
      <c r="B12" s="215" t="s">
        <v>293</v>
      </c>
      <c r="C12" s="297">
        <f>I12+M12</f>
        <v>4696</v>
      </c>
      <c r="D12" s="294">
        <f>2160+610+20+100+24-24-100</f>
        <v>2790</v>
      </c>
      <c r="E12" s="216">
        <f>800-9-24</f>
        <v>767</v>
      </c>
      <c r="F12" s="216">
        <f>977+7</f>
        <v>984</v>
      </c>
      <c r="G12" s="216"/>
      <c r="H12" s="216">
        <f>2155-2000</f>
        <v>155</v>
      </c>
      <c r="I12" s="233">
        <f>D12+E12+F12+G12+H12</f>
        <v>4696</v>
      </c>
      <c r="J12" s="238"/>
      <c r="K12" s="217"/>
      <c r="L12" s="217"/>
      <c r="M12" s="233">
        <f>K12+J12</f>
        <v>0</v>
      </c>
      <c r="N12" s="236"/>
      <c r="O12" s="218"/>
      <c r="P12" s="218"/>
      <c r="Q12" s="219"/>
      <c r="R12" s="220">
        <v>0.5</v>
      </c>
    </row>
    <row r="13" spans="1:18" ht="19.5" customHeight="1">
      <c r="A13" s="221" t="s">
        <v>294</v>
      </c>
      <c r="B13" s="222" t="s">
        <v>295</v>
      </c>
      <c r="C13" s="298">
        <f aca="true" t="shared" si="0" ref="C13:C31">I13+M13</f>
        <v>58</v>
      </c>
      <c r="D13" s="294"/>
      <c r="E13" s="216"/>
      <c r="F13" s="216">
        <v>58</v>
      </c>
      <c r="G13" s="216"/>
      <c r="H13" s="216"/>
      <c r="I13" s="233">
        <f aca="true" t="shared" si="1" ref="I13:I31">D13+E13+F13+G13+H13</f>
        <v>58</v>
      </c>
      <c r="J13" s="238"/>
      <c r="K13" s="217"/>
      <c r="L13" s="217"/>
      <c r="M13" s="233"/>
      <c r="N13" s="236"/>
      <c r="O13" s="218"/>
      <c r="P13" s="218"/>
      <c r="Q13" s="223"/>
      <c r="R13" s="220"/>
    </row>
    <row r="14" spans="1:18" ht="30" customHeight="1">
      <c r="A14" s="224" t="s">
        <v>359</v>
      </c>
      <c r="B14" s="318" t="s">
        <v>360</v>
      </c>
      <c r="C14" s="298">
        <f>M14</f>
        <v>2950</v>
      </c>
      <c r="D14" s="294"/>
      <c r="E14" s="216"/>
      <c r="F14" s="216"/>
      <c r="G14" s="216"/>
      <c r="H14" s="216"/>
      <c r="I14" s="233"/>
      <c r="J14" s="238">
        <v>165</v>
      </c>
      <c r="K14" s="217">
        <v>2785</v>
      </c>
      <c r="L14" s="217"/>
      <c r="M14" s="233">
        <f>J14+K14</f>
        <v>2950</v>
      </c>
      <c r="N14" s="236"/>
      <c r="O14" s="218"/>
      <c r="P14" s="218"/>
      <c r="Q14" s="223"/>
      <c r="R14" s="220"/>
    </row>
    <row r="15" spans="1:18" ht="19.5" customHeight="1">
      <c r="A15" s="224" t="s">
        <v>339</v>
      </c>
      <c r="B15" s="225" t="s">
        <v>340</v>
      </c>
      <c r="C15" s="298">
        <f>I15+M15</f>
        <v>10000</v>
      </c>
      <c r="D15" s="294"/>
      <c r="E15" s="216"/>
      <c r="F15" s="216"/>
      <c r="G15" s="216"/>
      <c r="H15" s="216"/>
      <c r="I15" s="233"/>
      <c r="J15" s="238"/>
      <c r="K15" s="217"/>
      <c r="L15" s="217">
        <f>8500+1500</f>
        <v>10000</v>
      </c>
      <c r="M15" s="233">
        <f>L15</f>
        <v>10000</v>
      </c>
      <c r="N15" s="236"/>
      <c r="O15" s="218"/>
      <c r="P15" s="218"/>
      <c r="Q15" s="223"/>
      <c r="R15" s="220"/>
    </row>
    <row r="16" spans="1:18" ht="18.75" customHeight="1">
      <c r="A16" s="224" t="s">
        <v>296</v>
      </c>
      <c r="B16" s="225" t="s">
        <v>297</v>
      </c>
      <c r="C16" s="298">
        <f t="shared" si="0"/>
        <v>874</v>
      </c>
      <c r="D16" s="294">
        <v>770</v>
      </c>
      <c r="E16" s="216">
        <v>104</v>
      </c>
      <c r="F16" s="216"/>
      <c r="G16" s="216"/>
      <c r="H16" s="216"/>
      <c r="I16" s="233">
        <f t="shared" si="1"/>
        <v>874</v>
      </c>
      <c r="J16" s="238"/>
      <c r="K16" s="217"/>
      <c r="L16" s="217"/>
      <c r="M16" s="233"/>
      <c r="N16" s="236"/>
      <c r="O16" s="218"/>
      <c r="P16" s="218"/>
      <c r="Q16" s="223"/>
      <c r="R16" s="220">
        <v>2</v>
      </c>
    </row>
    <row r="17" spans="1:18" ht="24" customHeight="1">
      <c r="A17" s="224" t="s">
        <v>298</v>
      </c>
      <c r="B17" s="225" t="s">
        <v>299</v>
      </c>
      <c r="C17" s="298">
        <f t="shared" si="0"/>
        <v>0</v>
      </c>
      <c r="D17" s="294"/>
      <c r="E17" s="216"/>
      <c r="F17" s="216">
        <f>127-127</f>
        <v>0</v>
      </c>
      <c r="G17" s="216"/>
      <c r="H17" s="216"/>
      <c r="I17" s="233">
        <f t="shared" si="1"/>
        <v>0</v>
      </c>
      <c r="J17" s="238"/>
      <c r="K17" s="217"/>
      <c r="L17" s="217"/>
      <c r="M17" s="233"/>
      <c r="N17" s="236"/>
      <c r="O17" s="218"/>
      <c r="P17" s="218"/>
      <c r="Q17" s="223"/>
      <c r="R17" s="220"/>
    </row>
    <row r="18" spans="1:18" ht="33.75" customHeight="1">
      <c r="A18" s="221" t="s">
        <v>300</v>
      </c>
      <c r="B18" s="222" t="s">
        <v>301</v>
      </c>
      <c r="C18" s="298">
        <f t="shared" si="0"/>
        <v>15</v>
      </c>
      <c r="D18" s="294"/>
      <c r="E18" s="216"/>
      <c r="F18" s="216">
        <v>15</v>
      </c>
      <c r="G18" s="216"/>
      <c r="H18" s="216"/>
      <c r="I18" s="233">
        <f t="shared" si="1"/>
        <v>15</v>
      </c>
      <c r="J18" s="238"/>
      <c r="K18" s="217"/>
      <c r="L18" s="217"/>
      <c r="M18" s="233"/>
      <c r="N18" s="236"/>
      <c r="O18" s="218"/>
      <c r="P18" s="218"/>
      <c r="Q18" s="226"/>
      <c r="R18" s="220"/>
    </row>
    <row r="19" spans="1:18" ht="18" customHeight="1">
      <c r="A19" s="221" t="s">
        <v>302</v>
      </c>
      <c r="B19" s="227" t="s">
        <v>303</v>
      </c>
      <c r="C19" s="298">
        <f t="shared" si="0"/>
        <v>0</v>
      </c>
      <c r="D19" s="294"/>
      <c r="E19" s="216"/>
      <c r="F19" s="216"/>
      <c r="G19" s="217"/>
      <c r="H19" s="216"/>
      <c r="I19" s="233">
        <f t="shared" si="1"/>
        <v>0</v>
      </c>
      <c r="J19" s="238"/>
      <c r="K19" s="217"/>
      <c r="L19" s="217">
        <f>100-100</f>
        <v>0</v>
      </c>
      <c r="M19" s="233">
        <f>J19+K19+L19</f>
        <v>0</v>
      </c>
      <c r="N19" s="236"/>
      <c r="O19" s="218"/>
      <c r="P19" s="218"/>
      <c r="Q19" s="226"/>
      <c r="R19" s="220"/>
    </row>
    <row r="20" spans="1:18" ht="18.75" customHeight="1">
      <c r="A20" s="221" t="s">
        <v>304</v>
      </c>
      <c r="B20" s="227" t="s">
        <v>305</v>
      </c>
      <c r="C20" s="298">
        <f t="shared" si="0"/>
        <v>1964</v>
      </c>
      <c r="D20" s="294"/>
      <c r="E20" s="216"/>
      <c r="F20" s="216"/>
      <c r="G20" s="217"/>
      <c r="H20" s="216"/>
      <c r="I20" s="233"/>
      <c r="J20" s="238">
        <v>1964</v>
      </c>
      <c r="K20" s="217"/>
      <c r="L20" s="217"/>
      <c r="M20" s="233">
        <f>J20+K20+L20</f>
        <v>1964</v>
      </c>
      <c r="N20" s="236"/>
      <c r="O20" s="218"/>
      <c r="P20" s="218"/>
      <c r="Q20" s="226"/>
      <c r="R20" s="220"/>
    </row>
    <row r="21" spans="1:18" ht="18" customHeight="1">
      <c r="A21" s="221" t="s">
        <v>306</v>
      </c>
      <c r="B21" s="222" t="s">
        <v>307</v>
      </c>
      <c r="C21" s="298">
        <f t="shared" si="0"/>
        <v>945</v>
      </c>
      <c r="D21" s="294"/>
      <c r="E21" s="216"/>
      <c r="F21" s="216">
        <v>945</v>
      </c>
      <c r="G21" s="217"/>
      <c r="H21" s="216"/>
      <c r="I21" s="233">
        <f t="shared" si="1"/>
        <v>945</v>
      </c>
      <c r="J21" s="238"/>
      <c r="K21" s="217"/>
      <c r="L21" s="217"/>
      <c r="M21" s="233"/>
      <c r="N21" s="236"/>
      <c r="O21" s="218"/>
      <c r="P21" s="218"/>
      <c r="Q21" s="226"/>
      <c r="R21" s="220"/>
    </row>
    <row r="22" spans="1:18" ht="33">
      <c r="A22" s="221" t="s">
        <v>308</v>
      </c>
      <c r="B22" s="222" t="s">
        <v>309</v>
      </c>
      <c r="C22" s="298">
        <f t="shared" si="0"/>
        <v>1893</v>
      </c>
      <c r="D22" s="294">
        <f>1314+48-48</f>
        <v>1314</v>
      </c>
      <c r="E22" s="216">
        <f>372-17</f>
        <v>355</v>
      </c>
      <c r="F22" s="216">
        <v>224</v>
      </c>
      <c r="G22" s="217"/>
      <c r="H22" s="216"/>
      <c r="I22" s="233">
        <f t="shared" si="1"/>
        <v>1893</v>
      </c>
      <c r="J22" s="238"/>
      <c r="K22" s="217"/>
      <c r="L22" s="217"/>
      <c r="M22" s="233"/>
      <c r="N22" s="236"/>
      <c r="O22" s="218"/>
      <c r="P22" s="218"/>
      <c r="Q22" s="226"/>
      <c r="R22" s="220">
        <v>1</v>
      </c>
    </row>
    <row r="23" spans="1:18" ht="21" customHeight="1">
      <c r="A23" s="221" t="s">
        <v>310</v>
      </c>
      <c r="B23" s="222" t="s">
        <v>311</v>
      </c>
      <c r="C23" s="298">
        <f t="shared" si="0"/>
        <v>110</v>
      </c>
      <c r="D23" s="294"/>
      <c r="E23" s="216"/>
      <c r="F23" s="216">
        <v>110</v>
      </c>
      <c r="G23" s="217"/>
      <c r="H23" s="216"/>
      <c r="I23" s="233">
        <f t="shared" si="1"/>
        <v>110</v>
      </c>
      <c r="J23" s="238"/>
      <c r="K23" s="217"/>
      <c r="L23" s="217"/>
      <c r="M23" s="233"/>
      <c r="N23" s="236"/>
      <c r="O23" s="218"/>
      <c r="P23" s="218"/>
      <c r="Q23" s="226"/>
      <c r="R23" s="220"/>
    </row>
    <row r="24" spans="1:18" ht="19.5" customHeight="1">
      <c r="A24" s="221" t="s">
        <v>312</v>
      </c>
      <c r="B24" s="222" t="s">
        <v>313</v>
      </c>
      <c r="C24" s="298">
        <f t="shared" si="0"/>
        <v>149</v>
      </c>
      <c r="D24" s="294">
        <v>120</v>
      </c>
      <c r="E24" s="216">
        <v>29</v>
      </c>
      <c r="F24" s="216"/>
      <c r="G24" s="216"/>
      <c r="H24" s="216"/>
      <c r="I24" s="233">
        <f t="shared" si="1"/>
        <v>149</v>
      </c>
      <c r="J24" s="238"/>
      <c r="K24" s="217"/>
      <c r="L24" s="217"/>
      <c r="M24" s="233"/>
      <c r="N24" s="236"/>
      <c r="O24" s="218"/>
      <c r="P24" s="218"/>
      <c r="Q24" s="226"/>
      <c r="R24" s="220"/>
    </row>
    <row r="25" spans="1:18" ht="18.75" customHeight="1">
      <c r="A25" s="221" t="s">
        <v>314</v>
      </c>
      <c r="B25" s="222" t="s">
        <v>315</v>
      </c>
      <c r="C25" s="298">
        <f t="shared" si="0"/>
        <v>0</v>
      </c>
      <c r="D25" s="294"/>
      <c r="E25" s="216"/>
      <c r="F25" s="216" t="s">
        <v>3</v>
      </c>
      <c r="G25" s="216"/>
      <c r="H25" s="216"/>
      <c r="I25" s="233">
        <v>0</v>
      </c>
      <c r="J25" s="238"/>
      <c r="K25" s="217"/>
      <c r="L25" s="217"/>
      <c r="M25" s="233"/>
      <c r="N25" s="236"/>
      <c r="O25" s="218"/>
      <c r="P25" s="218"/>
      <c r="Q25" s="226"/>
      <c r="R25" s="220"/>
    </row>
    <row r="26" spans="1:18" ht="33">
      <c r="A26" s="221">
        <v>104051</v>
      </c>
      <c r="B26" s="222" t="s">
        <v>316</v>
      </c>
      <c r="C26" s="298">
        <f t="shared" si="0"/>
        <v>46</v>
      </c>
      <c r="D26" s="294"/>
      <c r="E26" s="216"/>
      <c r="F26" s="216"/>
      <c r="G26" s="216">
        <v>46</v>
      </c>
      <c r="H26" s="216"/>
      <c r="I26" s="233">
        <f t="shared" si="1"/>
        <v>46</v>
      </c>
      <c r="J26" s="238"/>
      <c r="K26" s="217"/>
      <c r="L26" s="217"/>
      <c r="M26" s="233"/>
      <c r="N26" s="236"/>
      <c r="O26" s="218"/>
      <c r="P26" s="218"/>
      <c r="Q26" s="226"/>
      <c r="R26" s="220"/>
    </row>
    <row r="27" spans="1:18" ht="19.5" customHeight="1">
      <c r="A27" s="221">
        <v>105010</v>
      </c>
      <c r="B27" s="222" t="s">
        <v>317</v>
      </c>
      <c r="C27" s="298">
        <f t="shared" si="0"/>
        <v>2258</v>
      </c>
      <c r="D27" s="294"/>
      <c r="E27" s="216"/>
      <c r="F27" s="216"/>
      <c r="G27" s="216">
        <f>2258</f>
        <v>2258</v>
      </c>
      <c r="H27" s="216"/>
      <c r="I27" s="233">
        <f t="shared" si="1"/>
        <v>2258</v>
      </c>
      <c r="J27" s="238"/>
      <c r="K27" s="217"/>
      <c r="L27" s="217"/>
      <c r="M27" s="233"/>
      <c r="N27" s="236"/>
      <c r="O27" s="218"/>
      <c r="P27" s="218"/>
      <c r="Q27" s="226"/>
      <c r="R27" s="220"/>
    </row>
    <row r="28" spans="1:18" ht="33">
      <c r="A28" s="221">
        <v>106020</v>
      </c>
      <c r="B28" s="228" t="s">
        <v>318</v>
      </c>
      <c r="C28" s="298">
        <f t="shared" si="0"/>
        <v>244</v>
      </c>
      <c r="D28" s="294"/>
      <c r="E28" s="216"/>
      <c r="F28" s="216"/>
      <c r="G28" s="216">
        <v>244</v>
      </c>
      <c r="H28" s="216"/>
      <c r="I28" s="233">
        <f t="shared" si="1"/>
        <v>244</v>
      </c>
      <c r="J28" s="238"/>
      <c r="K28" s="217"/>
      <c r="L28" s="217"/>
      <c r="M28" s="233"/>
      <c r="N28" s="236"/>
      <c r="O28" s="218"/>
      <c r="P28" s="218"/>
      <c r="Q28" s="226"/>
      <c r="R28" s="220"/>
    </row>
    <row r="29" spans="1:18" ht="21" customHeight="1">
      <c r="A29" s="221">
        <v>107051</v>
      </c>
      <c r="B29" s="228" t="s">
        <v>319</v>
      </c>
      <c r="C29" s="298">
        <f t="shared" si="0"/>
        <v>554</v>
      </c>
      <c r="D29" s="294"/>
      <c r="E29" s="216"/>
      <c r="F29" s="216">
        <v>554</v>
      </c>
      <c r="G29" s="216"/>
      <c r="H29" s="216"/>
      <c r="I29" s="233">
        <f t="shared" si="1"/>
        <v>554</v>
      </c>
      <c r="J29" s="238"/>
      <c r="K29" s="217"/>
      <c r="L29" s="217"/>
      <c r="M29" s="233"/>
      <c r="N29" s="237"/>
      <c r="O29" s="217"/>
      <c r="P29" s="218"/>
      <c r="Q29" s="226"/>
      <c r="R29" s="220"/>
    </row>
    <row r="30" spans="1:18" ht="21.75" customHeight="1" thickBot="1">
      <c r="A30" s="289">
        <v>107060</v>
      </c>
      <c r="B30" s="290" t="s">
        <v>320</v>
      </c>
      <c r="C30" s="299">
        <f t="shared" si="0"/>
        <v>260</v>
      </c>
      <c r="D30" s="295"/>
      <c r="E30" s="234"/>
      <c r="F30" s="234"/>
      <c r="G30" s="234">
        <f>110+30+150+45+25-100</f>
        <v>260</v>
      </c>
      <c r="H30" s="234"/>
      <c r="I30" s="235">
        <f t="shared" si="1"/>
        <v>260</v>
      </c>
      <c r="J30" s="239"/>
      <c r="K30" s="240"/>
      <c r="L30" s="240"/>
      <c r="M30" s="235"/>
      <c r="N30" s="237"/>
      <c r="O30" s="217"/>
      <c r="P30" s="218"/>
      <c r="Q30" s="226"/>
      <c r="R30" s="229"/>
    </row>
    <row r="31" spans="1:18" ht="16.5" thickBot="1">
      <c r="A31" s="252"/>
      <c r="B31" s="283" t="s">
        <v>321</v>
      </c>
      <c r="C31" s="300">
        <f t="shared" si="0"/>
        <v>27016</v>
      </c>
      <c r="D31" s="296">
        <f>SUM(D12:D30)</f>
        <v>4994</v>
      </c>
      <c r="E31" s="230">
        <f>SUM(E12:E30)</f>
        <v>1255</v>
      </c>
      <c r="F31" s="230">
        <f>SUM(F12:F30)</f>
        <v>2890</v>
      </c>
      <c r="G31" s="230">
        <f>SUM(G12:G30)</f>
        <v>2808</v>
      </c>
      <c r="H31" s="230">
        <f>SUM(H12:H30)</f>
        <v>155</v>
      </c>
      <c r="I31" s="231">
        <f t="shared" si="1"/>
        <v>12102</v>
      </c>
      <c r="J31" s="230">
        <f>SUM(J12:J30)</f>
        <v>2129</v>
      </c>
      <c r="K31" s="230">
        <f>SUM(K12:K30)</f>
        <v>2785</v>
      </c>
      <c r="L31" s="230">
        <f>SUM(L12:L30)</f>
        <v>10000</v>
      </c>
      <c r="M31" s="230">
        <f>SUM(M12:M30)</f>
        <v>14914</v>
      </c>
      <c r="N31" s="230"/>
      <c r="O31" s="230"/>
      <c r="P31" s="230"/>
      <c r="Q31" s="230"/>
      <c r="R31" s="232">
        <v>3.5</v>
      </c>
    </row>
  </sheetData>
  <sheetProtection password="DB7F" sheet="1" objects="1" scenarios="1" selectLockedCells="1" selectUnlockedCells="1"/>
  <mergeCells count="27">
    <mergeCell ref="P9:P11"/>
    <mergeCell ref="Q9:Q11"/>
    <mergeCell ref="A4:R4"/>
    <mergeCell ref="A5:R5"/>
    <mergeCell ref="R7:R11"/>
    <mergeCell ref="D8:I8"/>
    <mergeCell ref="J8:M8"/>
    <mergeCell ref="N8:Q8"/>
    <mergeCell ref="D9:D11"/>
    <mergeCell ref="E9:E11"/>
    <mergeCell ref="M9:M11"/>
    <mergeCell ref="N9:N11"/>
    <mergeCell ref="O9:O11"/>
    <mergeCell ref="F9:F11"/>
    <mergeCell ref="G9:G11"/>
    <mergeCell ref="H9:H11"/>
    <mergeCell ref="I9:I11"/>
    <mergeCell ref="A1:R1"/>
    <mergeCell ref="A2:O2"/>
    <mergeCell ref="A3:R3"/>
    <mergeCell ref="A7:A11"/>
    <mergeCell ref="B7:B11"/>
    <mergeCell ref="C7:C11"/>
    <mergeCell ref="D7:Q7"/>
    <mergeCell ref="J9:J11"/>
    <mergeCell ref="K9:K11"/>
    <mergeCell ref="L9:L11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D28" sqref="D28"/>
    </sheetView>
  </sheetViews>
  <sheetFormatPr defaultColWidth="9.00390625" defaultRowHeight="12.75"/>
  <cols>
    <col min="1" max="1" width="11.00390625" style="0" customWidth="1"/>
    <col min="2" max="2" width="50.25390625" style="0" customWidth="1"/>
    <col min="3" max="3" width="16.125" style="0" customWidth="1"/>
    <col min="4" max="4" width="19.125" style="0" customWidth="1"/>
    <col min="5" max="5" width="19.75390625" style="0" customWidth="1"/>
    <col min="6" max="6" width="23.125" style="0" customWidth="1"/>
    <col min="7" max="7" width="1.25" style="0" customWidth="1"/>
    <col min="8" max="15" width="9.125" style="0" hidden="1" customWidth="1"/>
  </cols>
  <sheetData>
    <row r="1" spans="1:15" ht="15.75">
      <c r="A1" s="359" t="s">
        <v>368</v>
      </c>
      <c r="B1" s="359"/>
      <c r="C1" s="359"/>
      <c r="D1" s="359"/>
      <c r="E1" s="359"/>
      <c r="F1" s="359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5.7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15.75">
      <c r="A3" s="331" t="s">
        <v>11</v>
      </c>
      <c r="B3" s="331"/>
      <c r="C3" s="331"/>
      <c r="D3" s="331"/>
      <c r="E3" s="331"/>
      <c r="F3" s="331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5.75">
      <c r="A4" s="331" t="s">
        <v>323</v>
      </c>
      <c r="B4" s="331"/>
      <c r="C4" s="331"/>
      <c r="D4" s="331"/>
      <c r="E4" s="331"/>
      <c r="F4" s="331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.75">
      <c r="A5" s="331" t="s">
        <v>6</v>
      </c>
      <c r="B5" s="331"/>
      <c r="C5" s="331"/>
      <c r="D5" s="331"/>
      <c r="E5" s="331"/>
      <c r="F5" s="331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6.5" thickBot="1">
      <c r="A6" s="242"/>
      <c r="B6" s="242"/>
      <c r="C6" s="242"/>
      <c r="D6" s="242"/>
      <c r="E6" s="242"/>
      <c r="F6" s="243" t="s">
        <v>10</v>
      </c>
      <c r="G6" s="242"/>
      <c r="H6" s="242"/>
      <c r="I6" s="244"/>
      <c r="J6" s="242"/>
      <c r="K6" s="242"/>
      <c r="L6" s="242"/>
      <c r="M6" s="244"/>
      <c r="N6" s="244"/>
      <c r="O6" s="242"/>
    </row>
    <row r="7" spans="1:15" ht="16.5" thickBot="1">
      <c r="A7" s="328" t="s">
        <v>324</v>
      </c>
      <c r="B7" s="325" t="s">
        <v>277</v>
      </c>
      <c r="C7" s="322" t="s">
        <v>278</v>
      </c>
      <c r="D7" s="362" t="s">
        <v>325</v>
      </c>
      <c r="E7" s="363"/>
      <c r="F7" s="364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5.75">
      <c r="A8" s="323"/>
      <c r="B8" s="326"/>
      <c r="C8" s="360"/>
      <c r="D8" s="365" t="s">
        <v>326</v>
      </c>
      <c r="E8" s="365" t="s">
        <v>327</v>
      </c>
      <c r="F8" s="366" t="s">
        <v>328</v>
      </c>
      <c r="G8" s="43"/>
      <c r="H8" s="43"/>
      <c r="I8" s="43"/>
      <c r="J8" s="43"/>
      <c r="K8" s="43"/>
      <c r="L8" s="43"/>
      <c r="M8" s="43"/>
      <c r="N8" s="43"/>
      <c r="O8" s="43"/>
    </row>
    <row r="9" spans="1:15" ht="16.5" thickBot="1">
      <c r="A9" s="323"/>
      <c r="B9" s="326"/>
      <c r="C9" s="360"/>
      <c r="D9" s="365"/>
      <c r="E9" s="365"/>
      <c r="F9" s="366"/>
      <c r="G9" s="43"/>
      <c r="H9" s="43"/>
      <c r="I9" s="43"/>
      <c r="J9" s="43"/>
      <c r="K9" s="43"/>
      <c r="L9" s="43"/>
      <c r="M9" s="43"/>
      <c r="N9" s="43"/>
      <c r="O9" s="43"/>
    </row>
    <row r="10" spans="1:15" ht="15.75">
      <c r="A10" s="323"/>
      <c r="B10" s="326"/>
      <c r="C10" s="360"/>
      <c r="D10" s="367" t="s">
        <v>329</v>
      </c>
      <c r="E10" s="368"/>
      <c r="F10" s="369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6.5" thickBot="1">
      <c r="A11" s="324"/>
      <c r="B11" s="327"/>
      <c r="C11" s="361"/>
      <c r="D11" s="410"/>
      <c r="E11" s="370"/>
      <c r="F11" s="371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31.5">
      <c r="A12" s="245" t="s">
        <v>292</v>
      </c>
      <c r="B12" s="246" t="s">
        <v>293</v>
      </c>
      <c r="C12" s="257">
        <f>D12+E12</f>
        <v>4696</v>
      </c>
      <c r="D12" s="258">
        <f>2160+610+583+164+10+5+10+20+83+28+13+45+100+10+20+8+20+78+2+25+230+100+97+2000+85-2000+7</f>
        <v>4513</v>
      </c>
      <c r="E12" s="259">
        <f>20+100+24+24+10+10+46+3+18+15+70-24-9-124</f>
        <v>183</v>
      </c>
      <c r="F12" s="260"/>
      <c r="G12" s="247"/>
      <c r="H12" s="247"/>
      <c r="I12" s="248"/>
      <c r="J12" s="33"/>
      <c r="K12" s="33"/>
      <c r="L12" s="33"/>
      <c r="M12" s="248"/>
      <c r="N12" s="248"/>
      <c r="O12" s="33"/>
    </row>
    <row r="13" spans="1:15" ht="15.75">
      <c r="A13" s="249" t="s">
        <v>294</v>
      </c>
      <c r="B13" s="246" t="s">
        <v>295</v>
      </c>
      <c r="C13" s="261">
        <f>D13+E13+F13</f>
        <v>58</v>
      </c>
      <c r="D13" s="262">
        <f>10+36+12</f>
        <v>58</v>
      </c>
      <c r="E13" s="263"/>
      <c r="F13" s="264"/>
      <c r="G13" s="247"/>
      <c r="H13" s="247"/>
      <c r="I13" s="248"/>
      <c r="J13" s="33"/>
      <c r="K13" s="33"/>
      <c r="L13" s="33"/>
      <c r="M13" s="248"/>
      <c r="N13" s="248"/>
      <c r="O13" s="33"/>
    </row>
    <row r="14" spans="1:15" ht="31.5">
      <c r="A14" s="249" t="s">
        <v>359</v>
      </c>
      <c r="B14" s="318" t="s">
        <v>360</v>
      </c>
      <c r="C14" s="261">
        <f aca="true" t="shared" si="0" ref="C14:C31">D14+E14+F14</f>
        <v>2950</v>
      </c>
      <c r="D14" s="262">
        <v>2950</v>
      </c>
      <c r="E14" s="263"/>
      <c r="F14" s="264"/>
      <c r="G14" s="247"/>
      <c r="H14" s="247"/>
      <c r="I14" s="248"/>
      <c r="J14" s="33"/>
      <c r="K14" s="33"/>
      <c r="L14" s="33"/>
      <c r="M14" s="248"/>
      <c r="N14" s="248"/>
      <c r="O14" s="33"/>
    </row>
    <row r="15" spans="1:15" ht="15.75">
      <c r="A15" s="249" t="s">
        <v>339</v>
      </c>
      <c r="B15" s="246" t="s">
        <v>1</v>
      </c>
      <c r="C15" s="261">
        <f t="shared" si="0"/>
        <v>10000</v>
      </c>
      <c r="D15" s="262"/>
      <c r="E15" s="263">
        <f>8500+1500</f>
        <v>10000</v>
      </c>
      <c r="F15" s="264"/>
      <c r="G15" s="247"/>
      <c r="H15" s="247"/>
      <c r="I15" s="248"/>
      <c r="J15" s="33"/>
      <c r="K15" s="33"/>
      <c r="L15" s="33"/>
      <c r="M15" s="248"/>
      <c r="N15" s="248"/>
      <c r="O15" s="33"/>
    </row>
    <row r="16" spans="1:15" ht="15.75">
      <c r="A16" s="249" t="s">
        <v>296</v>
      </c>
      <c r="B16" s="246" t="s">
        <v>297</v>
      </c>
      <c r="C16" s="261">
        <f t="shared" si="0"/>
        <v>874</v>
      </c>
      <c r="D16" s="262">
        <f>385+385+104</f>
        <v>874</v>
      </c>
      <c r="E16" s="263"/>
      <c r="F16" s="264"/>
      <c r="G16" s="247"/>
      <c r="H16" s="247"/>
      <c r="I16" s="248"/>
      <c r="J16" s="33"/>
      <c r="K16" s="33"/>
      <c r="L16" s="33"/>
      <c r="M16" s="248"/>
      <c r="N16" s="248"/>
      <c r="O16" s="33"/>
    </row>
    <row r="17" spans="1:15" ht="22.5" customHeight="1">
      <c r="A17" s="249" t="s">
        <v>298</v>
      </c>
      <c r="B17" s="250" t="s">
        <v>299</v>
      </c>
      <c r="C17" s="261">
        <f t="shared" si="0"/>
        <v>0</v>
      </c>
      <c r="D17" s="262">
        <v>0</v>
      </c>
      <c r="E17" s="263"/>
      <c r="F17" s="264"/>
      <c r="G17" s="247"/>
      <c r="H17" s="247"/>
      <c r="I17" s="248"/>
      <c r="J17" s="33"/>
      <c r="K17" s="33"/>
      <c r="L17" s="33"/>
      <c r="M17" s="248"/>
      <c r="N17" s="248"/>
      <c r="O17" s="33"/>
    </row>
    <row r="18" spans="1:15" ht="31.5">
      <c r="A18" s="249" t="s">
        <v>300</v>
      </c>
      <c r="B18" s="246" t="s">
        <v>301</v>
      </c>
      <c r="C18" s="261">
        <f t="shared" si="0"/>
        <v>15</v>
      </c>
      <c r="D18" s="262">
        <f>12+3</f>
        <v>15</v>
      </c>
      <c r="E18" s="263"/>
      <c r="F18" s="264"/>
      <c r="G18" s="247"/>
      <c r="H18" s="247"/>
      <c r="I18" s="248"/>
      <c r="J18" s="33"/>
      <c r="K18" s="33"/>
      <c r="L18" s="33"/>
      <c r="M18" s="248"/>
      <c r="N18" s="248"/>
      <c r="O18" s="33"/>
    </row>
    <row r="19" spans="1:15" ht="15.75">
      <c r="A19" s="249" t="s">
        <v>302</v>
      </c>
      <c r="B19" s="251" t="s">
        <v>303</v>
      </c>
      <c r="C19" s="261">
        <f t="shared" si="0"/>
        <v>0</v>
      </c>
      <c r="D19" s="262"/>
      <c r="E19" s="263">
        <v>0</v>
      </c>
      <c r="F19" s="264"/>
      <c r="G19" s="247"/>
      <c r="H19" s="247"/>
      <c r="I19" s="248"/>
      <c r="J19" s="33"/>
      <c r="K19" s="33"/>
      <c r="L19" s="33"/>
      <c r="M19" s="248"/>
      <c r="N19" s="248"/>
      <c r="O19" s="33"/>
    </row>
    <row r="20" spans="1:15" ht="15.75">
      <c r="A20" s="249" t="s">
        <v>304</v>
      </c>
      <c r="B20" s="246" t="s">
        <v>305</v>
      </c>
      <c r="C20" s="261">
        <f t="shared" si="0"/>
        <v>1964</v>
      </c>
      <c r="D20" s="262">
        <v>1964</v>
      </c>
      <c r="E20" s="263"/>
      <c r="F20" s="264"/>
      <c r="G20" s="247"/>
      <c r="H20" s="247"/>
      <c r="I20" s="248"/>
      <c r="J20" s="33"/>
      <c r="K20" s="33"/>
      <c r="L20" s="33"/>
      <c r="M20" s="248"/>
      <c r="N20" s="248"/>
      <c r="O20" s="33"/>
    </row>
    <row r="21" spans="1:15" ht="15.75">
      <c r="A21" s="249" t="s">
        <v>306</v>
      </c>
      <c r="B21" s="246" t="s">
        <v>307</v>
      </c>
      <c r="C21" s="261">
        <f t="shared" si="0"/>
        <v>945</v>
      </c>
      <c r="D21" s="262">
        <f>494+250+201</f>
        <v>945</v>
      </c>
      <c r="E21" s="263"/>
      <c r="F21" s="264"/>
      <c r="G21" s="247"/>
      <c r="H21" s="247"/>
      <c r="I21" s="248"/>
      <c r="J21" s="33"/>
      <c r="K21" s="33"/>
      <c r="L21" s="33"/>
      <c r="M21" s="248"/>
      <c r="N21" s="248"/>
      <c r="O21" s="33"/>
    </row>
    <row r="22" spans="1:15" ht="21.75" customHeight="1">
      <c r="A22" s="249" t="s">
        <v>308</v>
      </c>
      <c r="B22" s="246" t="s">
        <v>309</v>
      </c>
      <c r="C22" s="261">
        <f t="shared" si="0"/>
        <v>1893</v>
      </c>
      <c r="D22" s="262">
        <f>1314+355+16+40+12+30+15+63+48</f>
        <v>1893</v>
      </c>
      <c r="E22" s="263">
        <v>0</v>
      </c>
      <c r="F22" s="264"/>
      <c r="G22" s="247"/>
      <c r="H22" s="247"/>
      <c r="I22" s="248"/>
      <c r="J22" s="33"/>
      <c r="K22" s="33"/>
      <c r="L22" s="33"/>
      <c r="M22" s="248"/>
      <c r="N22" s="248"/>
      <c r="O22" s="33"/>
    </row>
    <row r="23" spans="1:15" ht="15.75">
      <c r="A23" s="249" t="s">
        <v>310</v>
      </c>
      <c r="B23" s="246" t="s">
        <v>311</v>
      </c>
      <c r="C23" s="261">
        <f t="shared" si="0"/>
        <v>110</v>
      </c>
      <c r="D23" s="262">
        <f>5+7+75+23</f>
        <v>110</v>
      </c>
      <c r="E23" s="263"/>
      <c r="F23" s="264"/>
      <c r="G23" s="247"/>
      <c r="H23" s="247"/>
      <c r="I23" s="248"/>
      <c r="J23" s="33"/>
      <c r="K23" s="33"/>
      <c r="L23" s="33"/>
      <c r="M23" s="248"/>
      <c r="N23" s="248"/>
      <c r="O23" s="33"/>
    </row>
    <row r="24" spans="1:15" ht="15.75">
      <c r="A24" s="249" t="s">
        <v>312</v>
      </c>
      <c r="B24" s="246" t="s">
        <v>313</v>
      </c>
      <c r="C24" s="261">
        <f t="shared" si="0"/>
        <v>149</v>
      </c>
      <c r="D24" s="262"/>
      <c r="E24" s="263">
        <f>120+29</f>
        <v>149</v>
      </c>
      <c r="F24" s="264"/>
      <c r="G24" s="247"/>
      <c r="H24" s="247"/>
      <c r="I24" s="248"/>
      <c r="J24" s="33"/>
      <c r="K24" s="33"/>
      <c r="L24" s="33"/>
      <c r="M24" s="248"/>
      <c r="N24" s="248"/>
      <c r="O24" s="33"/>
    </row>
    <row r="25" spans="1:15" ht="15.75">
      <c r="A25" s="249" t="s">
        <v>314</v>
      </c>
      <c r="B25" s="246" t="s">
        <v>315</v>
      </c>
      <c r="C25" s="261">
        <f t="shared" si="0"/>
        <v>0</v>
      </c>
      <c r="D25" s="262"/>
      <c r="E25" s="263">
        <v>0</v>
      </c>
      <c r="F25" s="264"/>
      <c r="G25" s="247"/>
      <c r="H25" s="247"/>
      <c r="I25" s="248"/>
      <c r="J25" s="33"/>
      <c r="K25" s="33"/>
      <c r="L25" s="33"/>
      <c r="M25" s="248"/>
      <c r="N25" s="248"/>
      <c r="O25" s="33"/>
    </row>
    <row r="26" spans="1:15" ht="21" customHeight="1">
      <c r="A26" s="249">
        <v>104051</v>
      </c>
      <c r="B26" s="246" t="s">
        <v>316</v>
      </c>
      <c r="C26" s="261">
        <f t="shared" si="0"/>
        <v>46</v>
      </c>
      <c r="D26" s="262"/>
      <c r="E26" s="263"/>
      <c r="F26" s="264">
        <v>46</v>
      </c>
      <c r="G26" s="247"/>
      <c r="H26" s="247"/>
      <c r="I26" s="248"/>
      <c r="J26" s="33"/>
      <c r="K26" s="33"/>
      <c r="L26" s="33"/>
      <c r="M26" s="248"/>
      <c r="N26" s="248"/>
      <c r="O26" s="33"/>
    </row>
    <row r="27" spans="1:15" ht="15.75">
      <c r="A27" s="249">
        <v>105010</v>
      </c>
      <c r="B27" s="246" t="s">
        <v>330</v>
      </c>
      <c r="C27" s="261">
        <f t="shared" si="0"/>
        <v>2258</v>
      </c>
      <c r="D27" s="262"/>
      <c r="E27" s="263"/>
      <c r="F27" s="264">
        <f>1642+616</f>
        <v>2258</v>
      </c>
      <c r="G27" s="247"/>
      <c r="H27" s="247"/>
      <c r="I27" s="248"/>
      <c r="J27" s="33"/>
      <c r="K27" s="33"/>
      <c r="L27" s="33"/>
      <c r="M27" s="248"/>
      <c r="N27" s="248"/>
      <c r="O27" s="33"/>
    </row>
    <row r="28" spans="1:15" ht="21.75" customHeight="1">
      <c r="A28" s="249">
        <v>106020</v>
      </c>
      <c r="B28" s="246" t="s">
        <v>318</v>
      </c>
      <c r="C28" s="261">
        <f t="shared" si="0"/>
        <v>244</v>
      </c>
      <c r="D28" s="262"/>
      <c r="E28" s="263"/>
      <c r="F28" s="264">
        <v>244</v>
      </c>
      <c r="G28" s="247"/>
      <c r="H28" s="247"/>
      <c r="I28" s="248"/>
      <c r="J28" s="33"/>
      <c r="K28" s="33"/>
      <c r="L28" s="33"/>
      <c r="M28" s="248"/>
      <c r="N28" s="248"/>
      <c r="O28" s="33"/>
    </row>
    <row r="29" spans="1:15" ht="15.75">
      <c r="A29" s="249">
        <v>107051</v>
      </c>
      <c r="B29" s="246" t="s">
        <v>319</v>
      </c>
      <c r="C29" s="261">
        <f t="shared" si="0"/>
        <v>554</v>
      </c>
      <c r="D29" s="262">
        <f>436+118</f>
        <v>554</v>
      </c>
      <c r="E29" s="263"/>
      <c r="F29" s="264"/>
      <c r="G29" s="247"/>
      <c r="H29" s="247"/>
      <c r="I29" s="248"/>
      <c r="J29" s="33"/>
      <c r="K29" s="33"/>
      <c r="L29" s="33"/>
      <c r="M29" s="248"/>
      <c r="N29" s="248"/>
      <c r="O29" s="33"/>
    </row>
    <row r="30" spans="1:15" ht="23.25" customHeight="1" thickBot="1">
      <c r="A30" s="249">
        <v>107060</v>
      </c>
      <c r="B30" s="246" t="s">
        <v>331</v>
      </c>
      <c r="C30" s="321">
        <f t="shared" si="0"/>
        <v>260</v>
      </c>
      <c r="D30" s="265">
        <f>30+110+25-100</f>
        <v>65</v>
      </c>
      <c r="E30" s="266">
        <v>150</v>
      </c>
      <c r="F30" s="267">
        <v>45</v>
      </c>
      <c r="G30" s="247"/>
      <c r="H30" s="247"/>
      <c r="I30" s="248"/>
      <c r="J30" s="33"/>
      <c r="K30" s="33"/>
      <c r="L30" s="33"/>
      <c r="M30" s="248"/>
      <c r="N30" s="248"/>
      <c r="O30" s="33"/>
    </row>
    <row r="31" spans="1:15" ht="16.5" thickBot="1">
      <c r="A31" s="252"/>
      <c r="B31" s="253" t="s">
        <v>41</v>
      </c>
      <c r="C31" s="268">
        <f t="shared" si="0"/>
        <v>27016</v>
      </c>
      <c r="D31" s="269">
        <f>SUM(D12:D30)</f>
        <v>13941</v>
      </c>
      <c r="E31" s="270">
        <f>SUM(E12:E30)</f>
        <v>10482</v>
      </c>
      <c r="F31" s="268">
        <f>SUM(F12:F30)</f>
        <v>2593</v>
      </c>
      <c r="G31" s="247"/>
      <c r="H31" s="247"/>
      <c r="I31" s="254"/>
      <c r="J31" s="247"/>
      <c r="K31" s="247"/>
      <c r="L31" s="247"/>
      <c r="M31" s="254"/>
      <c r="N31" s="247"/>
      <c r="O31" s="247"/>
    </row>
    <row r="32" spans="1:15" ht="15.75">
      <c r="A32" s="241"/>
      <c r="B32" s="241"/>
      <c r="C32" s="241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</row>
    <row r="33" spans="1:15" ht="15.75">
      <c r="A33" s="241"/>
      <c r="B33" s="241"/>
      <c r="C33" s="241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</row>
    <row r="34" spans="1:15" ht="46.5" customHeight="1">
      <c r="A34" s="25"/>
      <c r="B34" s="256"/>
      <c r="C34" s="25"/>
      <c r="D34" s="33"/>
      <c r="E34" s="33"/>
      <c r="F34" s="33"/>
      <c r="G34" s="33"/>
      <c r="H34" s="33"/>
      <c r="I34" s="248"/>
      <c r="J34" s="33"/>
      <c r="K34" s="33"/>
      <c r="L34" s="33"/>
      <c r="M34" s="248"/>
      <c r="N34" s="248"/>
      <c r="O34" s="33"/>
    </row>
    <row r="35" spans="1:15" ht="15.75">
      <c r="A35" s="241"/>
      <c r="B35" s="241"/>
      <c r="C35" s="241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</row>
  </sheetData>
  <sheetProtection password="DB7F" sheet="1" objects="1" scenarios="1" selectLockedCells="1" selectUnlockedCells="1"/>
  <mergeCells count="13">
    <mergeCell ref="A1:F1"/>
    <mergeCell ref="A2:O2"/>
    <mergeCell ref="A3:F3"/>
    <mergeCell ref="A4:F4"/>
    <mergeCell ref="A5:F5"/>
    <mergeCell ref="A7:A11"/>
    <mergeCell ref="B7:B11"/>
    <mergeCell ref="C7:C11"/>
    <mergeCell ref="D7:F7"/>
    <mergeCell ref="D8:D9"/>
    <mergeCell ref="E8:E9"/>
    <mergeCell ref="F8:F9"/>
    <mergeCell ref="D10:F11"/>
  </mergeCells>
  <printOptions/>
  <pageMargins left="0.75" right="0.75" top="0.65" bottom="0.47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70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2" width="9.125" style="8" customWidth="1"/>
    <col min="3" max="3" width="23.125" style="8" customWidth="1"/>
    <col min="4" max="4" width="17.375" style="8" customWidth="1"/>
    <col min="5" max="5" width="18.00390625" style="8" customWidth="1"/>
    <col min="6" max="6" width="17.125" style="8" customWidth="1"/>
    <col min="7" max="16384" width="9.125" style="8" customWidth="1"/>
  </cols>
  <sheetData>
    <row r="1" spans="3:9" ht="15.75">
      <c r="C1" s="411" t="s">
        <v>369</v>
      </c>
      <c r="D1" s="411"/>
      <c r="E1" s="411"/>
      <c r="F1" s="411"/>
      <c r="G1" s="18"/>
      <c r="H1" s="18"/>
      <c r="I1" s="18"/>
    </row>
    <row r="2" spans="1:6" ht="9" customHeight="1">
      <c r="A2" s="425"/>
      <c r="B2" s="425"/>
      <c r="C2" s="425"/>
      <c r="D2" s="425"/>
      <c r="E2" s="425"/>
      <c r="F2" s="425"/>
    </row>
    <row r="3" spans="1:6" ht="15.75">
      <c r="A3" s="426"/>
      <c r="B3" s="426"/>
      <c r="C3" s="426"/>
      <c r="D3" s="426"/>
      <c r="E3" s="426"/>
      <c r="F3" s="426"/>
    </row>
    <row r="4" ht="12.75" customHeight="1"/>
    <row r="5" spans="1:6" s="9" customFormat="1" ht="15.75">
      <c r="A5" s="426" t="s">
        <v>11</v>
      </c>
      <c r="B5" s="426"/>
      <c r="C5" s="426"/>
      <c r="D5" s="426"/>
      <c r="E5" s="426"/>
      <c r="F5" s="426"/>
    </row>
    <row r="6" spans="1:6" s="9" customFormat="1" ht="15.75">
      <c r="A6" s="426" t="s">
        <v>16</v>
      </c>
      <c r="B6" s="426"/>
      <c r="C6" s="426"/>
      <c r="D6" s="426"/>
      <c r="E6" s="426"/>
      <c r="F6" s="426"/>
    </row>
    <row r="7" spans="1:6" ht="18.75">
      <c r="A7" s="412"/>
      <c r="B7" s="412"/>
      <c r="C7" s="412"/>
      <c r="D7" s="412"/>
      <c r="E7" s="412"/>
      <c r="F7" s="412"/>
    </row>
    <row r="8" ht="15">
      <c r="F8" s="49" t="s">
        <v>10</v>
      </c>
    </row>
    <row r="9" spans="1:6" ht="15">
      <c r="A9" s="413" t="s">
        <v>8</v>
      </c>
      <c r="B9" s="414"/>
      <c r="C9" s="414"/>
      <c r="D9" s="414"/>
      <c r="E9" s="415"/>
      <c r="F9" s="422" t="s">
        <v>9</v>
      </c>
    </row>
    <row r="10" spans="1:6" ht="15">
      <c r="A10" s="416"/>
      <c r="B10" s="417"/>
      <c r="C10" s="417"/>
      <c r="D10" s="417"/>
      <c r="E10" s="418"/>
      <c r="F10" s="423"/>
    </row>
    <row r="11" spans="1:6" ht="15">
      <c r="A11" s="419"/>
      <c r="B11" s="420"/>
      <c r="C11" s="420"/>
      <c r="D11" s="420"/>
      <c r="E11" s="421"/>
      <c r="F11" s="424"/>
    </row>
    <row r="12" spans="1:6" ht="15.75">
      <c r="A12" s="41"/>
      <c r="B12" s="41"/>
      <c r="C12" s="41"/>
      <c r="D12" s="41"/>
      <c r="E12" s="41"/>
      <c r="F12" s="42"/>
    </row>
    <row r="13" spans="1:6" ht="15.75">
      <c r="A13" s="44" t="s">
        <v>17</v>
      </c>
      <c r="B13" s="41"/>
      <c r="C13" s="41"/>
      <c r="D13" s="41"/>
      <c r="E13" s="41"/>
      <c r="F13" s="42"/>
    </row>
    <row r="14" spans="1:6" s="10" customFormat="1" ht="15.75">
      <c r="A14" s="40" t="s">
        <v>18</v>
      </c>
      <c r="B14" s="40"/>
      <c r="C14" s="40"/>
      <c r="D14" s="40"/>
      <c r="E14" s="40"/>
      <c r="F14" s="35"/>
    </row>
    <row r="15" spans="1:6" ht="19.5" customHeight="1">
      <c r="A15" s="19" t="s">
        <v>142</v>
      </c>
      <c r="B15" s="19"/>
      <c r="C15" s="19"/>
      <c r="D15" s="19"/>
      <c r="E15" s="19"/>
      <c r="F15" s="47">
        <v>0</v>
      </c>
    </row>
    <row r="16" spans="1:6" ht="15.75">
      <c r="A16" s="25" t="s">
        <v>15</v>
      </c>
      <c r="B16" s="25"/>
      <c r="C16" s="40"/>
      <c r="D16" s="43"/>
      <c r="E16" s="19"/>
      <c r="F16" s="29">
        <v>70</v>
      </c>
    </row>
    <row r="17" spans="1:6" ht="9.75" customHeight="1">
      <c r="A17" s="19"/>
      <c r="B17" s="19"/>
      <c r="C17" s="19"/>
      <c r="D17" s="19"/>
      <c r="E17" s="19"/>
      <c r="F17" s="29"/>
    </row>
    <row r="18" spans="1:6" ht="33" customHeight="1">
      <c r="A18" s="427" t="s">
        <v>19</v>
      </c>
      <c r="B18" s="428"/>
      <c r="C18" s="428"/>
      <c r="D18" s="428"/>
      <c r="E18" s="428"/>
      <c r="F18" s="45">
        <f>F15+F16</f>
        <v>70</v>
      </c>
    </row>
    <row r="19" spans="1:6" ht="13.5" customHeight="1">
      <c r="A19" s="20"/>
      <c r="B19" s="19"/>
      <c r="C19" s="19"/>
      <c r="D19" s="19"/>
      <c r="E19" s="19"/>
      <c r="F19" s="29"/>
    </row>
    <row r="20" spans="1:6" ht="21.75" customHeight="1">
      <c r="A20" s="427" t="s">
        <v>20</v>
      </c>
      <c r="B20" s="428"/>
      <c r="C20" s="428"/>
      <c r="D20" s="428"/>
      <c r="E20" s="428"/>
      <c r="F20" s="29"/>
    </row>
    <row r="21" spans="1:6" ht="12.75" customHeight="1">
      <c r="A21" s="19"/>
      <c r="B21" s="19"/>
      <c r="C21" s="19"/>
      <c r="D21" s="19"/>
      <c r="E21" s="19"/>
      <c r="F21" s="29"/>
    </row>
    <row r="22" spans="1:255" ht="15.75">
      <c r="A22" s="33" t="s">
        <v>14</v>
      </c>
      <c r="B22" s="33"/>
      <c r="C22" s="33"/>
      <c r="D22" s="33"/>
      <c r="E22" s="33"/>
      <c r="F22" s="29">
        <v>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6" ht="35.25" customHeight="1">
      <c r="A23" s="427" t="s">
        <v>21</v>
      </c>
      <c r="B23" s="428"/>
      <c r="C23" s="428"/>
      <c r="D23" s="428"/>
      <c r="E23" s="428"/>
      <c r="F23" s="29">
        <f>F22</f>
        <v>85</v>
      </c>
    </row>
    <row r="24" spans="1:8" ht="26.25" customHeight="1">
      <c r="A24" s="40" t="s">
        <v>22</v>
      </c>
      <c r="B24" s="19"/>
      <c r="C24" s="19"/>
      <c r="D24" s="19"/>
      <c r="E24" s="19"/>
      <c r="F24" s="45">
        <f>F18+F23</f>
        <v>155</v>
      </c>
      <c r="G24" s="12"/>
      <c r="H24" s="12"/>
    </row>
    <row r="25" spans="1:8" ht="12.75" customHeight="1">
      <c r="A25" s="40"/>
      <c r="B25" s="19"/>
      <c r="C25" s="19"/>
      <c r="D25" s="19"/>
      <c r="E25" s="19"/>
      <c r="F25" s="29"/>
      <c r="G25" s="12"/>
      <c r="H25" s="12"/>
    </row>
    <row r="26" spans="1:7" s="13" customFormat="1" ht="15.75">
      <c r="A26" s="40" t="s">
        <v>12</v>
      </c>
      <c r="B26" s="40"/>
      <c r="C26" s="40"/>
      <c r="D26" s="40"/>
      <c r="E26" s="40"/>
      <c r="F26" s="45"/>
      <c r="G26" s="14"/>
    </row>
    <row r="27" spans="1:6" s="15" customFormat="1" ht="18.75">
      <c r="A27" s="40" t="s">
        <v>25</v>
      </c>
      <c r="B27" s="40"/>
      <c r="C27" s="40"/>
      <c r="D27" s="40"/>
      <c r="E27" s="40"/>
      <c r="F27" s="46"/>
    </row>
    <row r="28" spans="1:6" ht="15.75">
      <c r="A28" s="19" t="s">
        <v>23</v>
      </c>
      <c r="B28" s="19"/>
      <c r="C28" s="19"/>
      <c r="D28" s="19"/>
      <c r="E28" s="19"/>
      <c r="F28" s="47">
        <v>0</v>
      </c>
    </row>
    <row r="29" spans="1:6" ht="15.75">
      <c r="A29" s="40" t="s">
        <v>362</v>
      </c>
      <c r="B29" s="19"/>
      <c r="C29" s="19"/>
      <c r="D29" s="19"/>
      <c r="E29" s="19"/>
      <c r="F29" s="47"/>
    </row>
    <row r="30" spans="1:6" ht="34.5" customHeight="1">
      <c r="A30" s="429" t="s">
        <v>0</v>
      </c>
      <c r="B30" s="429"/>
      <c r="C30" s="429"/>
      <c r="D30" s="429"/>
      <c r="E30" s="429"/>
      <c r="F30" s="47">
        <f>8500+1500</f>
        <v>10000</v>
      </c>
    </row>
    <row r="31" spans="1:6" ht="30.75" customHeight="1">
      <c r="A31" s="427" t="s">
        <v>24</v>
      </c>
      <c r="B31" s="428"/>
      <c r="C31" s="428"/>
      <c r="D31" s="428"/>
      <c r="E31" s="428"/>
      <c r="F31" s="48">
        <f>F30</f>
        <v>10000</v>
      </c>
    </row>
    <row r="32" spans="1:6" ht="15.75">
      <c r="A32" s="19"/>
      <c r="B32" s="19"/>
      <c r="C32" s="19"/>
      <c r="D32" s="19"/>
      <c r="E32" s="19"/>
      <c r="F32" s="47"/>
    </row>
    <row r="33" spans="1:6" ht="15.75">
      <c r="A33" s="40" t="s">
        <v>13</v>
      </c>
      <c r="B33" s="40"/>
      <c r="C33" s="40"/>
      <c r="D33" s="19"/>
      <c r="E33" s="19"/>
      <c r="F33" s="48">
        <f>F31</f>
        <v>10000</v>
      </c>
    </row>
    <row r="34" spans="1:6" ht="15.75">
      <c r="A34" s="19"/>
      <c r="B34" s="19"/>
      <c r="C34" s="19"/>
      <c r="D34" s="19"/>
      <c r="E34" s="19"/>
      <c r="F34" s="19"/>
    </row>
    <row r="35" spans="1:6" ht="15.75">
      <c r="A35" s="19"/>
      <c r="B35" s="19"/>
      <c r="C35" s="19"/>
      <c r="D35" s="19"/>
      <c r="E35" s="19"/>
      <c r="F35" s="19"/>
    </row>
    <row r="36" spans="1:6" ht="15.75">
      <c r="A36" s="19"/>
      <c r="B36" s="19"/>
      <c r="C36" s="19"/>
      <c r="D36" s="19"/>
      <c r="E36" s="19"/>
      <c r="F36" s="19"/>
    </row>
    <row r="37" spans="1:6" ht="15.75">
      <c r="A37" s="19"/>
      <c r="B37" s="19"/>
      <c r="C37" s="19"/>
      <c r="D37" s="19"/>
      <c r="E37" s="19"/>
      <c r="F37" s="19"/>
    </row>
    <row r="38" spans="1:6" ht="15.75">
      <c r="A38" s="19"/>
      <c r="B38" s="19"/>
      <c r="C38" s="19"/>
      <c r="D38" s="19"/>
      <c r="E38" s="19"/>
      <c r="F38" s="19"/>
    </row>
    <row r="39" spans="1:6" ht="15.75">
      <c r="A39" s="19"/>
      <c r="B39" s="19"/>
      <c r="C39" s="19"/>
      <c r="D39" s="19"/>
      <c r="E39" s="19"/>
      <c r="F39" s="19"/>
    </row>
    <row r="40" spans="1:6" ht="15.75">
      <c r="A40" s="19"/>
      <c r="B40" s="19"/>
      <c r="C40" s="19"/>
      <c r="D40" s="19"/>
      <c r="E40" s="19"/>
      <c r="F40" s="19"/>
    </row>
    <row r="41" spans="1:6" ht="15.75">
      <c r="A41" s="19"/>
      <c r="B41" s="19"/>
      <c r="C41" s="19"/>
      <c r="D41" s="19"/>
      <c r="E41" s="19"/>
      <c r="F41" s="19"/>
    </row>
    <row r="42" spans="1:6" ht="15.75">
      <c r="A42" s="19"/>
      <c r="B42" s="19"/>
      <c r="C42" s="19"/>
      <c r="D42" s="19"/>
      <c r="E42" s="19"/>
      <c r="F42" s="19"/>
    </row>
    <row r="43" spans="1:6" ht="15.75">
      <c r="A43" s="19"/>
      <c r="B43" s="19"/>
      <c r="C43" s="19"/>
      <c r="D43" s="19"/>
      <c r="E43" s="19"/>
      <c r="F43" s="19"/>
    </row>
    <row r="44" spans="1:6" ht="15.75">
      <c r="A44" s="19"/>
      <c r="B44" s="19"/>
      <c r="C44" s="19"/>
      <c r="D44" s="19"/>
      <c r="E44" s="19"/>
      <c r="F44" s="19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  <row r="50" spans="1:6" ht="15.75">
      <c r="A50" s="19"/>
      <c r="B50" s="19"/>
      <c r="C50" s="19"/>
      <c r="D50" s="19"/>
      <c r="E50" s="19"/>
      <c r="F50" s="19"/>
    </row>
    <row r="51" spans="1:6" ht="15.75">
      <c r="A51" s="19"/>
      <c r="B51" s="19"/>
      <c r="C51" s="19"/>
      <c r="D51" s="19"/>
      <c r="E51" s="19"/>
      <c r="F51" s="19"/>
    </row>
    <row r="52" spans="1:6" ht="15.75">
      <c r="A52" s="19"/>
      <c r="B52" s="19"/>
      <c r="C52" s="19"/>
      <c r="D52" s="19"/>
      <c r="E52" s="19"/>
      <c r="F52" s="19"/>
    </row>
    <row r="53" spans="1:6" ht="15.75">
      <c r="A53" s="19"/>
      <c r="B53" s="19"/>
      <c r="C53" s="19"/>
      <c r="D53" s="19"/>
      <c r="E53" s="19"/>
      <c r="F53" s="19"/>
    </row>
    <row r="54" spans="1:6" ht="15.75">
      <c r="A54" s="19"/>
      <c r="B54" s="19"/>
      <c r="C54" s="19"/>
      <c r="D54" s="19"/>
      <c r="E54" s="19"/>
      <c r="F54" s="19"/>
    </row>
    <row r="55" spans="1:6" ht="15.75">
      <c r="A55" s="19"/>
      <c r="B55" s="19"/>
      <c r="C55" s="19"/>
      <c r="D55" s="19"/>
      <c r="E55" s="19"/>
      <c r="F55" s="19"/>
    </row>
    <row r="56" spans="1:6" ht="15.75">
      <c r="A56" s="19"/>
      <c r="B56" s="19"/>
      <c r="C56" s="19"/>
      <c r="D56" s="19"/>
      <c r="E56" s="19"/>
      <c r="F56" s="19"/>
    </row>
    <row r="57" spans="1:6" ht="15.75">
      <c r="A57" s="19"/>
      <c r="B57" s="19"/>
      <c r="C57" s="19"/>
      <c r="D57" s="19"/>
      <c r="E57" s="19"/>
      <c r="F57" s="19"/>
    </row>
    <row r="58" spans="1:6" ht="15.75">
      <c r="A58" s="19"/>
      <c r="B58" s="19"/>
      <c r="C58" s="19"/>
      <c r="D58" s="19"/>
      <c r="E58" s="19"/>
      <c r="F58" s="19"/>
    </row>
    <row r="59" spans="1:6" ht="15.75">
      <c r="A59" s="19"/>
      <c r="B59" s="19"/>
      <c r="C59" s="19"/>
      <c r="D59" s="19"/>
      <c r="E59" s="19"/>
      <c r="F59" s="19"/>
    </row>
    <row r="60" spans="1:6" ht="15.75">
      <c r="A60" s="19"/>
      <c r="B60" s="19"/>
      <c r="C60" s="19"/>
      <c r="D60" s="19"/>
      <c r="E60" s="19"/>
      <c r="F60" s="19"/>
    </row>
    <row r="61" spans="1:6" ht="15.75">
      <c r="A61" s="19"/>
      <c r="B61" s="19"/>
      <c r="C61" s="19"/>
      <c r="D61" s="19"/>
      <c r="E61" s="19"/>
      <c r="F61" s="19"/>
    </row>
    <row r="62" spans="1:6" ht="15.75">
      <c r="A62" s="19"/>
      <c r="B62" s="19"/>
      <c r="C62" s="19"/>
      <c r="D62" s="19"/>
      <c r="E62" s="19"/>
      <c r="F62" s="19"/>
    </row>
    <row r="63" spans="1:6" ht="15.75">
      <c r="A63" s="19"/>
      <c r="B63" s="19"/>
      <c r="C63" s="19"/>
      <c r="D63" s="19"/>
      <c r="E63" s="19"/>
      <c r="F63" s="19"/>
    </row>
    <row r="64" spans="1:6" ht="15.75">
      <c r="A64" s="19"/>
      <c r="B64" s="19"/>
      <c r="C64" s="19"/>
      <c r="D64" s="19"/>
      <c r="E64" s="19"/>
      <c r="F64" s="19"/>
    </row>
    <row r="65" spans="1:6" ht="15.75">
      <c r="A65" s="19"/>
      <c r="B65" s="19"/>
      <c r="C65" s="19"/>
      <c r="D65" s="19"/>
      <c r="E65" s="19"/>
      <c r="F65" s="19"/>
    </row>
    <row r="66" spans="1:6" ht="15.75">
      <c r="A66" s="19"/>
      <c r="B66" s="19"/>
      <c r="C66" s="19"/>
      <c r="D66" s="19"/>
      <c r="E66" s="19"/>
      <c r="F66" s="19"/>
    </row>
    <row r="67" spans="1:6" ht="15.75">
      <c r="A67" s="19"/>
      <c r="B67" s="19"/>
      <c r="C67" s="19"/>
      <c r="D67" s="19"/>
      <c r="E67" s="19"/>
      <c r="F67" s="19"/>
    </row>
    <row r="68" spans="1:6" ht="15.75">
      <c r="A68" s="19"/>
      <c r="B68" s="19"/>
      <c r="C68" s="19"/>
      <c r="D68" s="19"/>
      <c r="E68" s="19"/>
      <c r="F68" s="19"/>
    </row>
    <row r="69" spans="1:6" ht="15.75">
      <c r="A69" s="19"/>
      <c r="B69" s="19"/>
      <c r="C69" s="19"/>
      <c r="D69" s="19"/>
      <c r="E69" s="19"/>
      <c r="F69" s="19"/>
    </row>
    <row r="70" spans="1:6" ht="15.75">
      <c r="A70" s="19"/>
      <c r="B70" s="19"/>
      <c r="C70" s="19"/>
      <c r="D70" s="19"/>
      <c r="E70" s="19"/>
      <c r="F70" s="19"/>
    </row>
  </sheetData>
  <sheetProtection password="DB7F" sheet="1" selectLockedCells="1" selectUnlockedCells="1"/>
  <mergeCells count="13">
    <mergeCell ref="A18:E18"/>
    <mergeCell ref="A20:E20"/>
    <mergeCell ref="A23:E23"/>
    <mergeCell ref="A31:E31"/>
    <mergeCell ref="A30:E30"/>
    <mergeCell ref="C1:F1"/>
    <mergeCell ref="A7:F7"/>
    <mergeCell ref="A9:E11"/>
    <mergeCell ref="F9:F11"/>
    <mergeCell ref="A2:F2"/>
    <mergeCell ref="A3:F3"/>
    <mergeCell ref="A5:F5"/>
    <mergeCell ref="A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1" sqref="A1:B1"/>
    </sheetView>
  </sheetViews>
  <sheetFormatPr defaultColWidth="9.00390625" defaultRowHeight="12.75"/>
  <cols>
    <col min="1" max="1" width="58.375" style="0" customWidth="1"/>
    <col min="2" max="2" width="20.25390625" style="0" customWidth="1"/>
  </cols>
  <sheetData>
    <row r="1" spans="1:4" ht="15.75">
      <c r="A1" s="430" t="s">
        <v>370</v>
      </c>
      <c r="B1" s="430"/>
      <c r="C1" s="18"/>
      <c r="D1" s="302"/>
    </row>
    <row r="2" spans="1:4" ht="15.75">
      <c r="A2" s="22"/>
      <c r="B2" s="22"/>
      <c r="C2" s="23"/>
      <c r="D2" s="302"/>
    </row>
    <row r="3" spans="1:4" ht="16.5">
      <c r="A3" s="431"/>
      <c r="B3" s="431"/>
      <c r="C3" s="303"/>
      <c r="D3" s="302"/>
    </row>
    <row r="4" spans="1:4" ht="16.5">
      <c r="A4" s="304"/>
      <c r="B4" s="304"/>
      <c r="C4" s="303"/>
      <c r="D4" s="302"/>
    </row>
    <row r="5" spans="1:4" ht="15.75">
      <c r="A5" s="431" t="s">
        <v>11</v>
      </c>
      <c r="B5" s="431"/>
      <c r="C5" s="305"/>
      <c r="D5" s="306"/>
    </row>
    <row r="6" spans="1:4" ht="15.75">
      <c r="A6" s="426" t="s">
        <v>347</v>
      </c>
      <c r="B6" s="426"/>
      <c r="C6" s="26"/>
      <c r="D6" s="16"/>
    </row>
    <row r="7" spans="1:4" ht="16.5">
      <c r="A7" s="434" t="s">
        <v>6</v>
      </c>
      <c r="B7" s="434"/>
      <c r="C7" s="27"/>
      <c r="D7" s="17"/>
    </row>
    <row r="8" spans="1:4" ht="17.25" thickBot="1">
      <c r="A8" s="303"/>
      <c r="B8" s="307"/>
      <c r="C8" s="303"/>
      <c r="D8" s="302"/>
    </row>
    <row r="9" spans="1:4" ht="15.75">
      <c r="A9" s="435" t="s">
        <v>8</v>
      </c>
      <c r="B9" s="438" t="s">
        <v>348</v>
      </c>
      <c r="C9" s="305"/>
      <c r="D9" s="302"/>
    </row>
    <row r="10" spans="1:4" ht="15.75">
      <c r="A10" s="436"/>
      <c r="B10" s="439"/>
      <c r="C10" s="305"/>
      <c r="D10" s="302"/>
    </row>
    <row r="11" spans="1:4" ht="16.5" thickBot="1">
      <c r="A11" s="437"/>
      <c r="B11" s="440"/>
      <c r="C11" s="305"/>
      <c r="D11" s="302"/>
    </row>
    <row r="12" spans="1:4" ht="15.75">
      <c r="A12" s="305"/>
      <c r="B12" s="305"/>
      <c r="C12" s="305"/>
      <c r="D12" s="302"/>
    </row>
    <row r="13" spans="1:4" ht="35.25" customHeight="1">
      <c r="A13" s="432" t="s">
        <v>361</v>
      </c>
      <c r="B13" s="433"/>
      <c r="C13" s="305"/>
      <c r="D13" s="302"/>
    </row>
    <row r="14" spans="1:4" ht="15.75">
      <c r="A14" s="305" t="s">
        <v>355</v>
      </c>
      <c r="B14" s="310">
        <v>130</v>
      </c>
      <c r="C14" s="305"/>
      <c r="D14" s="302"/>
    </row>
    <row r="15" spans="1:4" ht="18">
      <c r="A15" s="305" t="s">
        <v>356</v>
      </c>
      <c r="B15" s="311">
        <v>35</v>
      </c>
      <c r="C15" s="305"/>
      <c r="D15" s="302"/>
    </row>
    <row r="16" spans="1:4" ht="15.75">
      <c r="A16" s="308" t="s">
        <v>353</v>
      </c>
      <c r="B16" s="310">
        <f>B14+B15</f>
        <v>165</v>
      </c>
      <c r="C16" s="305"/>
      <c r="D16" s="302"/>
    </row>
    <row r="17" spans="1:4" ht="15.75">
      <c r="A17" s="308"/>
      <c r="B17" s="305"/>
      <c r="C17" s="305"/>
      <c r="D17" s="302"/>
    </row>
    <row r="18" spans="1:4" ht="15.75">
      <c r="A18" s="309" t="s">
        <v>349</v>
      </c>
      <c r="B18" s="305"/>
      <c r="C18" s="305"/>
      <c r="D18" s="302"/>
    </row>
    <row r="19" spans="1:4" ht="15.75">
      <c r="A19" s="305"/>
      <c r="B19" s="305"/>
      <c r="C19" s="305"/>
      <c r="D19" s="302"/>
    </row>
    <row r="20" spans="1:4" ht="15.75">
      <c r="A20" s="305" t="s">
        <v>350</v>
      </c>
      <c r="B20" s="32"/>
      <c r="C20" s="305"/>
      <c r="D20" s="302"/>
    </row>
    <row r="21" spans="1:4" ht="15.75">
      <c r="A21" s="305" t="s">
        <v>351</v>
      </c>
      <c r="B21" s="32"/>
      <c r="C21" s="305"/>
      <c r="D21" s="302"/>
    </row>
    <row r="22" spans="1:4" ht="15.75">
      <c r="A22" s="305" t="s">
        <v>352</v>
      </c>
      <c r="B22" s="310">
        <v>1546</v>
      </c>
      <c r="C22" s="305"/>
      <c r="D22" s="302"/>
    </row>
    <row r="23" spans="1:4" ht="18">
      <c r="A23" s="305" t="s">
        <v>356</v>
      </c>
      <c r="B23" s="311">
        <v>418</v>
      </c>
      <c r="C23" s="305"/>
      <c r="D23" s="302"/>
    </row>
    <row r="24" spans="1:4" ht="15.75">
      <c r="A24" s="308" t="s">
        <v>353</v>
      </c>
      <c r="B24" s="310">
        <f>B22+B23</f>
        <v>1964</v>
      </c>
      <c r="C24" s="305"/>
      <c r="D24" s="302"/>
    </row>
    <row r="25" spans="1:4" ht="15.75">
      <c r="A25" s="305"/>
      <c r="B25" s="312"/>
      <c r="C25" s="305"/>
      <c r="D25" s="302"/>
    </row>
    <row r="26" spans="1:4" ht="15.75">
      <c r="A26" s="308"/>
      <c r="B26" s="312"/>
      <c r="C26" s="305"/>
      <c r="D26" s="302"/>
    </row>
    <row r="27" spans="1:4" ht="18">
      <c r="A27" s="308" t="s">
        <v>354</v>
      </c>
      <c r="B27" s="313">
        <f>B16+B24</f>
        <v>2129</v>
      </c>
      <c r="C27" s="305"/>
      <c r="D27" s="302"/>
    </row>
    <row r="28" spans="1:4" ht="15.75">
      <c r="A28" s="305"/>
      <c r="B28" s="30"/>
      <c r="C28" s="305"/>
      <c r="D28" s="302"/>
    </row>
    <row r="29" spans="1:4" ht="15.75">
      <c r="A29" s="305"/>
      <c r="B29" s="30"/>
      <c r="C29" s="305"/>
      <c r="D29" s="302"/>
    </row>
    <row r="30" spans="1:4" ht="15.75">
      <c r="A30" s="314"/>
      <c r="B30" s="34"/>
      <c r="C30" s="314"/>
      <c r="D30" s="315"/>
    </row>
    <row r="31" spans="1:4" ht="15.75">
      <c r="A31" s="314"/>
      <c r="B31" s="34"/>
      <c r="C31" s="314"/>
      <c r="D31" s="315"/>
    </row>
    <row r="32" spans="1:4" ht="15.75">
      <c r="A32" s="305"/>
      <c r="B32" s="30"/>
      <c r="C32" s="305"/>
      <c r="D32" s="302"/>
    </row>
    <row r="33" spans="1:4" ht="15.75">
      <c r="A33" s="305"/>
      <c r="B33" s="30"/>
      <c r="C33" s="305"/>
      <c r="D33" s="302"/>
    </row>
    <row r="34" spans="1:4" ht="15.75">
      <c r="A34" s="305"/>
      <c r="B34" s="30"/>
      <c r="C34" s="305"/>
      <c r="D34" s="302"/>
    </row>
    <row r="35" spans="1:4" ht="15.75">
      <c r="A35" s="305"/>
      <c r="B35" s="30"/>
      <c r="C35" s="305"/>
      <c r="D35" s="302"/>
    </row>
    <row r="36" spans="1:4" ht="15.75">
      <c r="A36" s="305"/>
      <c r="B36" s="30"/>
      <c r="C36" s="305"/>
      <c r="D36" s="302"/>
    </row>
    <row r="37" spans="1:4" ht="15.75">
      <c r="A37" s="308"/>
      <c r="B37" s="30"/>
      <c r="C37" s="305"/>
      <c r="D37" s="302"/>
    </row>
    <row r="38" spans="1:4" ht="15.75">
      <c r="A38" s="308"/>
      <c r="B38" s="31"/>
      <c r="C38" s="305"/>
      <c r="D38" s="302"/>
    </row>
    <row r="39" spans="1:4" ht="15.75">
      <c r="A39" s="305"/>
      <c r="B39" s="30"/>
      <c r="C39" s="305"/>
      <c r="D39" s="302"/>
    </row>
    <row r="40" spans="1:4" ht="15.75">
      <c r="A40" s="308"/>
      <c r="B40" s="31"/>
      <c r="C40" s="305"/>
      <c r="D40" s="302"/>
    </row>
    <row r="41" spans="1:4" ht="15.75">
      <c r="A41" s="305"/>
      <c r="B41" s="30"/>
      <c r="C41" s="305"/>
      <c r="D41" s="302"/>
    </row>
    <row r="42" spans="1:4" ht="15.75">
      <c r="A42" s="305"/>
      <c r="B42" s="30"/>
      <c r="C42" s="305"/>
      <c r="D42" s="302"/>
    </row>
    <row r="43" spans="1:4" ht="16.5">
      <c r="A43" s="308"/>
      <c r="B43" s="30"/>
      <c r="C43" s="305"/>
      <c r="D43" s="316"/>
    </row>
  </sheetData>
  <sheetProtection password="DB7F" sheet="1" objects="1" scenarios="1" selectLockedCells="1" selectUnlockedCells="1"/>
  <mergeCells count="8">
    <mergeCell ref="A13:B13"/>
    <mergeCell ref="A7:B7"/>
    <mergeCell ref="A9:A11"/>
    <mergeCell ref="B9:B11"/>
    <mergeCell ref="A1:B1"/>
    <mergeCell ref="A3:B3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B1"/>
    </sheetView>
  </sheetViews>
  <sheetFormatPr defaultColWidth="9.00390625" defaultRowHeight="12.75"/>
  <cols>
    <col min="1" max="1" width="58.375" style="0" customWidth="1"/>
    <col min="2" max="2" width="20.25390625" style="0" customWidth="1"/>
  </cols>
  <sheetData>
    <row r="1" spans="1:4" ht="15.75">
      <c r="A1" s="430" t="s">
        <v>371</v>
      </c>
      <c r="B1" s="430"/>
      <c r="C1" s="18"/>
      <c r="D1" s="302"/>
    </row>
    <row r="2" spans="1:4" ht="15.75">
      <c r="A2" s="22"/>
      <c r="B2" s="22"/>
      <c r="C2" s="23"/>
      <c r="D2" s="302"/>
    </row>
    <row r="3" spans="1:4" ht="16.5">
      <c r="A3" s="431"/>
      <c r="B3" s="431"/>
      <c r="C3" s="303"/>
      <c r="D3" s="302"/>
    </row>
    <row r="4" spans="1:4" ht="16.5">
      <c r="A4" s="304"/>
      <c r="B4" s="304"/>
      <c r="C4" s="303"/>
      <c r="D4" s="302"/>
    </row>
    <row r="5" spans="1:4" ht="15.75">
      <c r="A5" s="431" t="s">
        <v>11</v>
      </c>
      <c r="B5" s="431"/>
      <c r="C5" s="305"/>
      <c r="D5" s="306"/>
    </row>
    <row r="6" spans="1:4" ht="15.75">
      <c r="A6" s="426" t="s">
        <v>357</v>
      </c>
      <c r="B6" s="426"/>
      <c r="C6" s="26"/>
      <c r="D6" s="16"/>
    </row>
    <row r="7" spans="1:4" ht="16.5">
      <c r="A7" s="434" t="s">
        <v>6</v>
      </c>
      <c r="B7" s="434"/>
      <c r="C7" s="27"/>
      <c r="D7" s="17"/>
    </row>
    <row r="8" spans="1:4" ht="17.25" thickBot="1">
      <c r="A8" s="303"/>
      <c r="B8" s="307"/>
      <c r="C8" s="303"/>
      <c r="D8" s="302"/>
    </row>
    <row r="9" spans="1:4" ht="15.75">
      <c r="A9" s="435" t="s">
        <v>8</v>
      </c>
      <c r="B9" s="438" t="s">
        <v>348</v>
      </c>
      <c r="C9" s="305"/>
      <c r="D9" s="302"/>
    </row>
    <row r="10" spans="1:4" ht="15.75">
      <c r="A10" s="436"/>
      <c r="B10" s="439"/>
      <c r="C10" s="305"/>
      <c r="D10" s="302"/>
    </row>
    <row r="11" spans="1:4" ht="16.5" thickBot="1">
      <c r="A11" s="437"/>
      <c r="B11" s="440"/>
      <c r="C11" s="305"/>
      <c r="D11" s="302"/>
    </row>
    <row r="12" spans="1:4" ht="15.75">
      <c r="A12" s="305"/>
      <c r="B12" s="305"/>
      <c r="C12" s="305"/>
      <c r="D12" s="302"/>
    </row>
    <row r="13" spans="1:4" ht="34.5" customHeight="1">
      <c r="A13" s="432" t="s">
        <v>361</v>
      </c>
      <c r="B13" s="433"/>
      <c r="C13" s="305"/>
      <c r="D13" s="302"/>
    </row>
    <row r="14" spans="1:4" ht="15.75">
      <c r="A14" s="305" t="s">
        <v>358</v>
      </c>
      <c r="B14" s="310">
        <v>2193</v>
      </c>
      <c r="C14" s="305"/>
      <c r="D14" s="302"/>
    </row>
    <row r="15" spans="1:4" ht="18">
      <c r="A15" s="305" t="s">
        <v>356</v>
      </c>
      <c r="B15" s="311">
        <v>592</v>
      </c>
      <c r="C15" s="305"/>
      <c r="D15" s="302"/>
    </row>
    <row r="16" spans="1:4" ht="15.75">
      <c r="A16" s="308" t="s">
        <v>353</v>
      </c>
      <c r="B16" s="310">
        <f>B14+B15</f>
        <v>2785</v>
      </c>
      <c r="C16" s="305"/>
      <c r="D16" s="302"/>
    </row>
    <row r="17" spans="1:4" ht="15.75">
      <c r="A17" s="308"/>
      <c r="B17" s="305"/>
      <c r="C17" s="305"/>
      <c r="D17" s="302"/>
    </row>
    <row r="18" spans="1:4" ht="15.75">
      <c r="A18" s="305"/>
      <c r="B18" s="312"/>
      <c r="C18" s="305"/>
      <c r="D18" s="302"/>
    </row>
    <row r="19" spans="1:4" ht="15.75">
      <c r="A19" s="308"/>
      <c r="B19" s="312"/>
      <c r="C19" s="305"/>
      <c r="D19" s="302"/>
    </row>
    <row r="20" spans="1:4" ht="18">
      <c r="A20" s="308" t="s">
        <v>363</v>
      </c>
      <c r="B20" s="313">
        <f>B16</f>
        <v>2785</v>
      </c>
      <c r="C20" s="305"/>
      <c r="D20" s="302"/>
    </row>
    <row r="21" spans="1:4" ht="15.75">
      <c r="A21" s="305"/>
      <c r="B21" s="30"/>
      <c r="C21" s="305"/>
      <c r="D21" s="302"/>
    </row>
    <row r="22" spans="1:4" ht="15.75">
      <c r="A22" s="305"/>
      <c r="B22" s="30"/>
      <c r="C22" s="305"/>
      <c r="D22" s="302"/>
    </row>
    <row r="23" spans="1:4" ht="15.75">
      <c r="A23" s="314"/>
      <c r="B23" s="34"/>
      <c r="C23" s="314"/>
      <c r="D23" s="315"/>
    </row>
    <row r="24" spans="1:4" ht="15.75">
      <c r="A24" s="314"/>
      <c r="B24" s="34"/>
      <c r="C24" s="314"/>
      <c r="D24" s="315"/>
    </row>
    <row r="25" spans="1:4" ht="15.75">
      <c r="A25" s="305"/>
      <c r="B25" s="30"/>
      <c r="C25" s="305"/>
      <c r="D25" s="302"/>
    </row>
    <row r="26" spans="1:4" ht="15.75">
      <c r="A26" s="305"/>
      <c r="B26" s="30"/>
      <c r="C26" s="305"/>
      <c r="D26" s="302"/>
    </row>
    <row r="27" spans="1:4" ht="15.75">
      <c r="A27" s="305"/>
      <c r="B27" s="30"/>
      <c r="C27" s="305"/>
      <c r="D27" s="302"/>
    </row>
    <row r="28" spans="1:4" ht="15.75">
      <c r="A28" s="305"/>
      <c r="B28" s="30"/>
      <c r="C28" s="305"/>
      <c r="D28" s="302"/>
    </row>
    <row r="29" spans="1:4" ht="15.75">
      <c r="A29" s="305"/>
      <c r="B29" s="30"/>
      <c r="C29" s="305"/>
      <c r="D29" s="302"/>
    </row>
    <row r="30" spans="1:4" ht="15.75">
      <c r="A30" s="308"/>
      <c r="B30" s="30"/>
      <c r="C30" s="305"/>
      <c r="D30" s="302"/>
    </row>
    <row r="31" spans="1:4" ht="15.75">
      <c r="A31" s="308"/>
      <c r="B31" s="31"/>
      <c r="C31" s="305"/>
      <c r="D31" s="302"/>
    </row>
    <row r="32" spans="1:4" ht="15.75">
      <c r="A32" s="305"/>
      <c r="B32" s="30"/>
      <c r="C32" s="305"/>
      <c r="D32" s="302"/>
    </row>
    <row r="33" spans="1:4" ht="15.75">
      <c r="A33" s="308"/>
      <c r="B33" s="31"/>
      <c r="C33" s="305"/>
      <c r="D33" s="302"/>
    </row>
    <row r="34" spans="1:4" ht="15.75">
      <c r="A34" s="305"/>
      <c r="B34" s="30"/>
      <c r="C34" s="305"/>
      <c r="D34" s="302"/>
    </row>
    <row r="35" spans="1:4" ht="15.75">
      <c r="A35" s="305"/>
      <c r="B35" s="30"/>
      <c r="C35" s="305"/>
      <c r="D35" s="302"/>
    </row>
    <row r="36" spans="1:4" ht="16.5">
      <c r="A36" s="308"/>
      <c r="B36" s="30"/>
      <c r="C36" s="305"/>
      <c r="D36" s="316"/>
    </row>
  </sheetData>
  <sheetProtection password="DB7F" sheet="1" objects="1" scenarios="1" selectLockedCells="1" selectUnlockedCells="1"/>
  <mergeCells count="8">
    <mergeCell ref="A13:B13"/>
    <mergeCell ref="A7:B7"/>
    <mergeCell ref="A9:A11"/>
    <mergeCell ref="B9:B11"/>
    <mergeCell ref="A1:B1"/>
    <mergeCell ref="A3:B3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2014-05-23T07:52:12Z</cp:lastPrinted>
  <dcterms:created xsi:type="dcterms:W3CDTF">2002-11-26T17:22:50Z</dcterms:created>
  <dcterms:modified xsi:type="dcterms:W3CDTF">2014-06-04T09:45:34Z</dcterms:modified>
  <cp:category/>
  <cp:version/>
  <cp:contentType/>
  <cp:contentStatus/>
</cp:coreProperties>
</file>