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2"/>
  </bookViews>
  <sheets>
    <sheet name="2017. besz." sheetId="1" r:id="rId1"/>
    <sheet name="Pénzforgalom" sheetId="2" r:id="rId2"/>
    <sheet name="5. sz. mell." sheetId="3" r:id="rId3"/>
    <sheet name="pénzmaradvány" sheetId="4" r:id="rId4"/>
    <sheet name="MÉRLEG " sheetId="5" r:id="rId5"/>
    <sheet name="köv-köt" sheetId="6" r:id="rId6"/>
  </sheets>
  <definedNames>
    <definedName name="_xlnm.Print_Area" localSheetId="0">'2017. besz.'!$A$1:$G$332</definedName>
  </definedNames>
  <calcPr fullCalcOnLoad="1"/>
</workbook>
</file>

<file path=xl/sharedStrings.xml><?xml version="1.0" encoding="utf-8"?>
<sst xmlns="http://schemas.openxmlformats.org/spreadsheetml/2006/main" count="625" uniqueCount="448">
  <si>
    <t>BEVÉTELEK RÉSZLETEZÉSE</t>
  </si>
  <si>
    <t>BEVÉTELEK MINDÖSSZESEN:</t>
  </si>
  <si>
    <t>KIADÁSOK RÉSZLETEZÉSE</t>
  </si>
  <si>
    <t>Munkaadót terhelő járulékok</t>
  </si>
  <si>
    <t>Dologi kiadások</t>
  </si>
  <si>
    <t>KIADÁSOK</t>
  </si>
  <si>
    <t>BEVÉTELEK</t>
  </si>
  <si>
    <t xml:space="preserve">   </t>
  </si>
  <si>
    <t xml:space="preserve">              </t>
  </si>
  <si>
    <t>Személyi juttatás</t>
  </si>
  <si>
    <t>ezer forintban</t>
  </si>
  <si>
    <t>1. számú melléklet</t>
  </si>
  <si>
    <t>MŰKÖDÉSI BEVÉTELEK</t>
  </si>
  <si>
    <t xml:space="preserve">  Önkormányzatnak</t>
  </si>
  <si>
    <t>Működési bevételek</t>
  </si>
  <si>
    <t>Közhatalmi bevételek</t>
  </si>
  <si>
    <t>4. számú melléklet</t>
  </si>
  <si>
    <t>2. számú melléklet</t>
  </si>
  <si>
    <t>KÖZVILÁGÍTÁS</t>
  </si>
  <si>
    <t>KÖZTEMETŐ-FENNTARTÁS ÉS MŰKÖDTETÉS</t>
  </si>
  <si>
    <t>Rovatrend</t>
  </si>
  <si>
    <t>B11</t>
  </si>
  <si>
    <t>ÖNKORMÁNYZATOK MŰKÖDÉSI TÁMOGATÁSA</t>
  </si>
  <si>
    <t>B111</t>
  </si>
  <si>
    <t>forintban</t>
  </si>
  <si>
    <t>B113</t>
  </si>
  <si>
    <t>Települési önk.szociális gyermekjóléti fel.tám.</t>
  </si>
  <si>
    <t>B114</t>
  </si>
  <si>
    <t>Kulturális feladatok támogatása</t>
  </si>
  <si>
    <t>B3</t>
  </si>
  <si>
    <t>KÖZHATALMI BEVÉTELEK</t>
  </si>
  <si>
    <t>B354</t>
  </si>
  <si>
    <t>Gépjárműadók</t>
  </si>
  <si>
    <t>B34</t>
  </si>
  <si>
    <t>Vagyoni típusú adók</t>
  </si>
  <si>
    <t>B4</t>
  </si>
  <si>
    <t>Kamatbevétel</t>
  </si>
  <si>
    <t>B16</t>
  </si>
  <si>
    <t xml:space="preserve">EGYÉB MŰKÖDÉSI CÉLÚ TÁMOGATÁSOK </t>
  </si>
  <si>
    <t>államháztartáson belül</t>
  </si>
  <si>
    <t xml:space="preserve">  Elkülönített állami pénzalapoktól</t>
  </si>
  <si>
    <t>B813</t>
  </si>
  <si>
    <t>MARADVÁNY IGÉNYBEVÉTELE</t>
  </si>
  <si>
    <t>B8131</t>
  </si>
  <si>
    <t>Előző évi költségvetési maradvány igénybevét.</t>
  </si>
  <si>
    <t>kormányzati</t>
  </si>
  <si>
    <t>funkció</t>
  </si>
  <si>
    <t>011130</t>
  </si>
  <si>
    <t>ÖNKORMÁNYZATOK ÉS ÖNKORMÁNYZATI HIVATALOK</t>
  </si>
  <si>
    <t>JOGALKOTÓ ÉS ÁLTALÁNOS IGAZGATÁSI TEV.</t>
  </si>
  <si>
    <t>rovatrend</t>
  </si>
  <si>
    <t>K1</t>
  </si>
  <si>
    <t>K12</t>
  </si>
  <si>
    <t>Külső személyi juttatások</t>
  </si>
  <si>
    <t>K121</t>
  </si>
  <si>
    <t>Választott tisztségviselők juttatása</t>
  </si>
  <si>
    <t>K2</t>
  </si>
  <si>
    <t>K312</t>
  </si>
  <si>
    <t>Üzemeltetési anyagok beszerzése</t>
  </si>
  <si>
    <t>K351</t>
  </si>
  <si>
    <t>Előzetesen felszámított ált.forg.adó</t>
  </si>
  <si>
    <t>K3</t>
  </si>
  <si>
    <t>K337</t>
  </si>
  <si>
    <t>Egyéb szolgáltatások</t>
  </si>
  <si>
    <t>045160</t>
  </si>
  <si>
    <t xml:space="preserve">KÖZUTAK, HÍDAK ÜZEMELTETÉSE, FENNTARTÁSA                    </t>
  </si>
  <si>
    <t>K334</t>
  </si>
  <si>
    <t>Karbantartási, kisjavítási szolgáltatás</t>
  </si>
  <si>
    <t>064010</t>
  </si>
  <si>
    <t>K331</t>
  </si>
  <si>
    <t>Közüzemi díjak</t>
  </si>
  <si>
    <t>013320</t>
  </si>
  <si>
    <t xml:space="preserve">   vízdíj</t>
  </si>
  <si>
    <t>066020</t>
  </si>
  <si>
    <t>VÁROS-, KÖZSÉGGAZDÁLKODÁSI EGYÉB SZOLGÁLTATÁSOK</t>
  </si>
  <si>
    <t xml:space="preserve">ZÖLDTERÜLET- GAZDÁLKODÁSSAL KAPCS. FELADATOK </t>
  </si>
  <si>
    <t>ÖNKORMÁNYZATI HIVATAL</t>
  </si>
  <si>
    <t xml:space="preserve">   villamos energia</t>
  </si>
  <si>
    <t>EGYÉB SZOLGÁLTATÁSOK</t>
  </si>
  <si>
    <t>EGYÉB MŰKÖDÉSI CÉLÚ TÁMOGATÁSOK</t>
  </si>
  <si>
    <t>K506</t>
  </si>
  <si>
    <t>Egyéb műk. célú tám. államházt.belülre</t>
  </si>
  <si>
    <t>K511</t>
  </si>
  <si>
    <t>Egyéb  műk. célú támogatás államházt.kívülre</t>
  </si>
  <si>
    <t xml:space="preserve">  Szinergia</t>
  </si>
  <si>
    <t xml:space="preserve">  községgazdálkodás összesen:</t>
  </si>
  <si>
    <t>104051</t>
  </si>
  <si>
    <t>CSALÁDI TÁMOGATÁSOK</t>
  </si>
  <si>
    <t>K42</t>
  </si>
  <si>
    <t>ELLÁTOTTAK PÉNZBELI JUTTATÁSAI</t>
  </si>
  <si>
    <t>LAKHATÁSSAL KAPCS .ELLÁTÁSOK</t>
  </si>
  <si>
    <t>K46</t>
  </si>
  <si>
    <t>EGYÉB NEM INTÉZMÉNYI ELLÁTÁSOK</t>
  </si>
  <si>
    <t>K48</t>
  </si>
  <si>
    <t>041233</t>
  </si>
  <si>
    <t>HOSSZABB IDŐTARTAMÚ KÖZFOGLALKOZTATÁS</t>
  </si>
  <si>
    <t>K1101</t>
  </si>
  <si>
    <t>KIADÁSOK ÖSSZESEN:</t>
  </si>
  <si>
    <t>Önkormányzatok működési támogatása</t>
  </si>
  <si>
    <t>Maradvány igénybevétele</t>
  </si>
  <si>
    <t>B408</t>
  </si>
  <si>
    <t>B402</t>
  </si>
  <si>
    <t>Szolgáltatások ellenértéke</t>
  </si>
  <si>
    <t>K321</t>
  </si>
  <si>
    <t>Informatikai szolgáltatások</t>
  </si>
  <si>
    <t>K322</t>
  </si>
  <si>
    <t>Egyéb kommunikációs szolgáltatás</t>
  </si>
  <si>
    <t>Egyéb szolgáltatás</t>
  </si>
  <si>
    <t xml:space="preserve">  KÖSZ tagdíj</t>
  </si>
  <si>
    <t>082044</t>
  </si>
  <si>
    <t>KÖNYVTÁRI SZOLGÁLTATÁSOK</t>
  </si>
  <si>
    <t>Helyi önkormányzatok működésének általános támogatása</t>
  </si>
  <si>
    <t>összesen:</t>
  </si>
  <si>
    <t>ÖSSZESEN:</t>
  </si>
  <si>
    <t>Védőnői szolgálat</t>
  </si>
  <si>
    <t>összesen</t>
  </si>
  <si>
    <t xml:space="preserve">  Társulásnak</t>
  </si>
  <si>
    <t>Nonprofit gazdasági társaságnak</t>
  </si>
  <si>
    <t xml:space="preserve">  Nefela</t>
  </si>
  <si>
    <t xml:space="preserve">  Országos Mentőszolgálati Alapítvány</t>
  </si>
  <si>
    <t>Fejezeti kezelési előirányzatnak</t>
  </si>
  <si>
    <t>Mecsek- Dráva ÖT</t>
  </si>
  <si>
    <t>Háziorvosi ügyelet</t>
  </si>
  <si>
    <t>szociális hozzájárulási adó</t>
  </si>
  <si>
    <t>pénzbeli és természetbeni gyermekvéd.tám.</t>
  </si>
  <si>
    <t>Temetési segély</t>
  </si>
  <si>
    <t>Köztemetés</t>
  </si>
  <si>
    <t>Ellátottak juttatása összesen:</t>
  </si>
  <si>
    <t>biztosítási díjak</t>
  </si>
  <si>
    <t>egyéb üzemeltetési anyagok (tisztítószer, alkatrész, egyéb anyag)</t>
  </si>
  <si>
    <t>Rendőrség támogatása</t>
  </si>
  <si>
    <t xml:space="preserve"> összesen:</t>
  </si>
  <si>
    <t>hajtó,kenőanyag fűnyíráshoz</t>
  </si>
  <si>
    <t>egyéb üzemeltetési anyagok (alkatrész, virágok, fák)</t>
  </si>
  <si>
    <t>vízdíj</t>
  </si>
  <si>
    <t>villamos energia</t>
  </si>
  <si>
    <t>egyéb üzemeltetési anyagok (tisztítószer, egyéb anyag stb.)</t>
  </si>
  <si>
    <t>telefondíj</t>
  </si>
  <si>
    <t>internet</t>
  </si>
  <si>
    <t>irodaszer</t>
  </si>
  <si>
    <t>bérleti díj  /Vodafone/</t>
  </si>
  <si>
    <t>magánszemélyek kommunális adója</t>
  </si>
  <si>
    <t>Közfoglalkoztatás támogatása</t>
  </si>
  <si>
    <t>működési támogatás összesen:</t>
  </si>
  <si>
    <t>091111</t>
  </si>
  <si>
    <t>091131</t>
  </si>
  <si>
    <t>091141</t>
  </si>
  <si>
    <t>0916061</t>
  </si>
  <si>
    <t>0935411</t>
  </si>
  <si>
    <t>093431</t>
  </si>
  <si>
    <t>094021</t>
  </si>
  <si>
    <t>094081</t>
  </si>
  <si>
    <t>0981311</t>
  </si>
  <si>
    <t>051211</t>
  </si>
  <si>
    <t>05211</t>
  </si>
  <si>
    <t>0531221</t>
  </si>
  <si>
    <t>0531261</t>
  </si>
  <si>
    <t>0532111</t>
  </si>
  <si>
    <t>0532211</t>
  </si>
  <si>
    <t>053511</t>
  </si>
  <si>
    <t>0533791</t>
  </si>
  <si>
    <t>053341</t>
  </si>
  <si>
    <t>0533111</t>
  </si>
  <si>
    <t>0531231</t>
  </si>
  <si>
    <t>0533131</t>
  </si>
  <si>
    <t>0533721</t>
  </si>
  <si>
    <t>05506041</t>
  </si>
  <si>
    <t>05506071</t>
  </si>
  <si>
    <t>054291</t>
  </si>
  <si>
    <t>054861</t>
  </si>
  <si>
    <t>054871</t>
  </si>
  <si>
    <t>0511011</t>
  </si>
  <si>
    <t>Mozsgói Int. Fennt. Társ. (óvoda működéséhez)</t>
  </si>
  <si>
    <t>Önk. saját hatáskörben adott pénzbeli juttatás</t>
  </si>
  <si>
    <t>018010</t>
  </si>
  <si>
    <t>0531121</t>
  </si>
  <si>
    <t>könyv, folyóirat</t>
  </si>
  <si>
    <t>Egyéb üzemeltetési anyag</t>
  </si>
  <si>
    <t>066010</t>
  </si>
  <si>
    <t>0533761</t>
  </si>
  <si>
    <t>egyéb üzemeltetési anyag</t>
  </si>
  <si>
    <t>karbantartási, kisjavítási szolg.</t>
  </si>
  <si>
    <t>053371</t>
  </si>
  <si>
    <t>egyéb szolgáltatások</t>
  </si>
  <si>
    <t>működési c. előzetesen felszámított ált.forg. adó</t>
  </si>
  <si>
    <t>054881</t>
  </si>
  <si>
    <t>054891</t>
  </si>
  <si>
    <t>Önk. saját hatáskörben adott természetbeni juttatás</t>
  </si>
  <si>
    <t>INTÉZMÉNYEN KÍVÜLI GYERMEKÉTKEZTETÉS</t>
  </si>
  <si>
    <t>K33</t>
  </si>
  <si>
    <t>053323</t>
  </si>
  <si>
    <t>Vásárolt élelemezés</t>
  </si>
  <si>
    <t>018030</t>
  </si>
  <si>
    <t>K91</t>
  </si>
  <si>
    <t>059141</t>
  </si>
  <si>
    <t>Államháztartáson belüli megelőlegezés visszafizetése</t>
  </si>
  <si>
    <t>ELSZÁMOLÁS A KÖZPONTI KÖLTSÉGVETÉSSEL</t>
  </si>
  <si>
    <t>Dologi kiadás</t>
  </si>
  <si>
    <t>0531241</t>
  </si>
  <si>
    <t>Munkaruha</t>
  </si>
  <si>
    <t>Mozsgói Önkormányzat (ebédszállítás 11 000 X 12)</t>
  </si>
  <si>
    <t>Önkormányzati segély (BURSA, egyéb)</t>
  </si>
  <si>
    <t>Áfa</t>
  </si>
  <si>
    <t>054643</t>
  </si>
  <si>
    <t>Lakásfenntartási támogatás</t>
  </si>
  <si>
    <t>0531243</t>
  </si>
  <si>
    <t>munka-és védőruha</t>
  </si>
  <si>
    <t>081030</t>
  </si>
  <si>
    <t>SPORTLÉTESÍTMÉNYEK, EDZŐTÁBOROK MŰKÖDTETÉSE</t>
  </si>
  <si>
    <t>műk. c. előzetesen felszámított ált. forg. adó</t>
  </si>
  <si>
    <t>egyéb anyag</t>
  </si>
  <si>
    <t>Előírányzat</t>
  </si>
  <si>
    <t>Módosított előírányzat</t>
  </si>
  <si>
    <t>Teljesítés</t>
  </si>
  <si>
    <t>K355</t>
  </si>
  <si>
    <t>0535531</t>
  </si>
  <si>
    <t>05241</t>
  </si>
  <si>
    <t>05271</t>
  </si>
  <si>
    <t>hajtó és kenőanyag</t>
  </si>
  <si>
    <t>05312611</t>
  </si>
  <si>
    <t>0533741</t>
  </si>
  <si>
    <t>0533781</t>
  </si>
  <si>
    <t>bankköltség</t>
  </si>
  <si>
    <t>053551</t>
  </si>
  <si>
    <t>K6</t>
  </si>
  <si>
    <t>Beruházási kiadások</t>
  </si>
  <si>
    <t>05641</t>
  </si>
  <si>
    <t>Egyéb tárgyi eszköz beszerzés</t>
  </si>
  <si>
    <t>05671</t>
  </si>
  <si>
    <t>082091</t>
  </si>
  <si>
    <t>KÖZMŰVELŐDÉS (RENDEZVÉNY)</t>
  </si>
  <si>
    <t>Hajtó és kenőanyag</t>
  </si>
  <si>
    <t>Teljesítés %-os</t>
  </si>
  <si>
    <t>B36</t>
  </si>
  <si>
    <t>0936171</t>
  </si>
  <si>
    <t>Késedelmi pótlék</t>
  </si>
  <si>
    <t>B411</t>
  </si>
  <si>
    <t>0941141</t>
  </si>
  <si>
    <t xml:space="preserve">        Összeg </t>
  </si>
  <si>
    <t>PÉNZKÉSZLET A TÁRGYIDŐSZAK ELEJÉN</t>
  </si>
  <si>
    <t>PÉNZKÉSZLET A TÁRGYIDŐSZAK VÉGÉN</t>
  </si>
  <si>
    <t>KP</t>
  </si>
  <si>
    <t>BANK</t>
  </si>
  <si>
    <t>Összesen:</t>
  </si>
  <si>
    <t xml:space="preserve">Megnevezés </t>
  </si>
  <si>
    <t>B115</t>
  </si>
  <si>
    <t>091151</t>
  </si>
  <si>
    <t>B211</t>
  </si>
  <si>
    <t>09211</t>
  </si>
  <si>
    <t>098141</t>
  </si>
  <si>
    <t>Államháztartáson belüli megelőlegezés</t>
  </si>
  <si>
    <t>Egyéb tárgyi eszköz</t>
  </si>
  <si>
    <t>Beruházási áfa</t>
  </si>
  <si>
    <t>0589041</t>
  </si>
  <si>
    <t>postaköltség</t>
  </si>
  <si>
    <t>054221</t>
  </si>
  <si>
    <t>054241</t>
  </si>
  <si>
    <t>0548251</t>
  </si>
  <si>
    <t>Letelepedési támogatás</t>
  </si>
  <si>
    <t>KIADÁSOK ÉS BEVÉTELEK ÖSSZESÍTETT ELŐIRÁNYZATA</t>
  </si>
  <si>
    <t>Önkormányzatok jogalkotó és igazg.tev.</t>
  </si>
  <si>
    <t>Közutak, hídak üzemeltetése, fenntartása</t>
  </si>
  <si>
    <t>Közvilágítás</t>
  </si>
  <si>
    <t>Köztemető-fenntartás és működtetés</t>
  </si>
  <si>
    <t>Zöldterület gazdálkodás</t>
  </si>
  <si>
    <t>Város-, községgazdálkodási egyéb szolg.</t>
  </si>
  <si>
    <t>Könyvtári szolgáltatások</t>
  </si>
  <si>
    <t>Ellátottak juttatásai</t>
  </si>
  <si>
    <t>Hosszabb időtartamú közfoglalkoztatás</t>
  </si>
  <si>
    <t xml:space="preserve">                    Kiadások összesen:</t>
  </si>
  <si>
    <t>Egyéb működési célú támogatások</t>
  </si>
  <si>
    <t xml:space="preserve">                     Bevételek összesen:</t>
  </si>
  <si>
    <t>Közművelődés</t>
  </si>
  <si>
    <t>Felhalmozási célú támogatások</t>
  </si>
  <si>
    <t>6. számú melléklet</t>
  </si>
  <si>
    <t>ezer forint</t>
  </si>
  <si>
    <t xml:space="preserve">                M e g n e v e z é s </t>
  </si>
  <si>
    <t xml:space="preserve">   Előző év</t>
  </si>
  <si>
    <t xml:space="preserve">   Tárgyév </t>
  </si>
  <si>
    <t>Záró pénzkészlet</t>
  </si>
  <si>
    <t>Költségvetési aktiv átfutó elszámolások</t>
  </si>
  <si>
    <t>Passziv átfutó elszámolások</t>
  </si>
  <si>
    <t xml:space="preserve">        Aktiv és passziv elszámolások</t>
  </si>
  <si>
    <t>Tárgyévi helyesbített pénzmaradvány</t>
  </si>
  <si>
    <t>MÓDOSITOTT PÉNZMARADVÁNY</t>
  </si>
  <si>
    <t>SZABAD PÉNZMARADVÁNY</t>
  </si>
  <si>
    <t xml:space="preserve">   Ebből:    - működési célú pénzmaradvány</t>
  </si>
  <si>
    <t xml:space="preserve">                 - felhalmozási célú pénzmaradvány</t>
  </si>
  <si>
    <t>Költségvetési befizetés többlettámogatás miatt</t>
  </si>
  <si>
    <t>7. számú melléklet</t>
  </si>
  <si>
    <t xml:space="preserve">M e g n e v e z é s </t>
  </si>
  <si>
    <t>Előző év</t>
  </si>
  <si>
    <t xml:space="preserve">Tárgyév </t>
  </si>
  <si>
    <t xml:space="preserve">állományi érték </t>
  </si>
  <si>
    <t>ESZKÖZÖK</t>
  </si>
  <si>
    <t>Ingatlanok</t>
  </si>
  <si>
    <t>Gépek, berendezések</t>
  </si>
  <si>
    <t>Egyéb tartós részesedés</t>
  </si>
  <si>
    <t xml:space="preserve">        Befektetett eszközök összesen</t>
  </si>
  <si>
    <t>Adósok</t>
  </si>
  <si>
    <t>Egyéb követelések</t>
  </si>
  <si>
    <t>Pénztár</t>
  </si>
  <si>
    <t>Bankszámla</t>
  </si>
  <si>
    <t>Költségvetési aktív átfutó elszám.</t>
  </si>
  <si>
    <t xml:space="preserve">          Forgóeszközök összesen</t>
  </si>
  <si>
    <t>ESZKÖZÖK ÖSSZESEN:</t>
  </si>
  <si>
    <t>FORRÁSOK</t>
  </si>
  <si>
    <t>Saját tőke</t>
  </si>
  <si>
    <t>Tőkeváltozások</t>
  </si>
  <si>
    <t xml:space="preserve">         Saját tőke összesen</t>
  </si>
  <si>
    <t xml:space="preserve">          Költségvetési tartalék</t>
  </si>
  <si>
    <t>Egyéb rövid lejáratú kötelezettség</t>
  </si>
  <si>
    <t>Dologi kiadásokra</t>
  </si>
  <si>
    <t>Áh. belüli megelőlegezés visszafizetése</t>
  </si>
  <si>
    <t xml:space="preserve">         Kötelezettségek összesen</t>
  </si>
  <si>
    <t>Passzív időbeli elhatárolás</t>
  </si>
  <si>
    <t>FORRÁSOK ÖSSZESEN:</t>
  </si>
  <si>
    <t>KÖVETELÉSEK ÉS KÖTELEZETTSÉGEK ÁLLOMÁNYÁNAK ALAKULÁSA</t>
  </si>
  <si>
    <t xml:space="preserve">8. sz. melléklet </t>
  </si>
  <si>
    <t>Követelések</t>
  </si>
  <si>
    <t>Adósok  /helyi adó/</t>
  </si>
  <si>
    <t xml:space="preserve">                                  Összesen:</t>
  </si>
  <si>
    <t>Kötelezettségek</t>
  </si>
  <si>
    <t>Dologi</t>
  </si>
  <si>
    <t>Egyéb rövid lejáratú kötelezettség - helyi adó túlfiz.</t>
  </si>
  <si>
    <t xml:space="preserve">                               Összesen:</t>
  </si>
  <si>
    <t>5.számú melléklet</t>
  </si>
  <si>
    <t xml:space="preserve">   ezer forintban</t>
  </si>
  <si>
    <t>M Ű K Ö D É S I</t>
  </si>
  <si>
    <t>FELHALMOZÁSI</t>
  </si>
  <si>
    <t>KIADÁS</t>
  </si>
  <si>
    <t>Cím</t>
  </si>
  <si>
    <t>személyi jut.</t>
  </si>
  <si>
    <t>Járulékok</t>
  </si>
  <si>
    <t>dologi</t>
  </si>
  <si>
    <t>pénzeszk. átadás</t>
  </si>
  <si>
    <t>részesedés</t>
  </si>
  <si>
    <t>beruházás</t>
  </si>
  <si>
    <t>felújítás</t>
  </si>
  <si>
    <t>MIND</t>
  </si>
  <si>
    <t>Önkorm.jogalk. és ig.</t>
  </si>
  <si>
    <t>Közutak, hídak üz.</t>
  </si>
  <si>
    <t>Köztemető fenntartás</t>
  </si>
  <si>
    <t>Zöldterület gazd.</t>
  </si>
  <si>
    <t>Községgazdálkodás</t>
  </si>
  <si>
    <t>Könyvtári szolg.</t>
  </si>
  <si>
    <t>Betegséggel kapcs.e.</t>
  </si>
  <si>
    <t>Családi támogatás</t>
  </si>
  <si>
    <t>Lakhatással kapcs.e.</t>
  </si>
  <si>
    <t>Nem intézm.ellátás</t>
  </si>
  <si>
    <t>Közfoglalkoztatás</t>
  </si>
  <si>
    <t>Államháztartáson b. mege.</t>
  </si>
  <si>
    <t>KIADÁSOK MIND.</t>
  </si>
  <si>
    <t xml:space="preserve"> M Ű K Ö D É S I</t>
  </si>
  <si>
    <t>BEVÉTEL MIND</t>
  </si>
  <si>
    <t>intézm. műk.</t>
  </si>
  <si>
    <t>közhat. bev.</t>
  </si>
  <si>
    <t>költségv. tám.</t>
  </si>
  <si>
    <t>előző évi pm</t>
  </si>
  <si>
    <t>műk.célú tám.</t>
  </si>
  <si>
    <t>tám.ért. felh.bev.</t>
  </si>
  <si>
    <t>Önk.elszám.</t>
  </si>
  <si>
    <t>önkorm.összesen.</t>
  </si>
  <si>
    <t>KIADÁSOK ÉS BEVÉTELEK KORMÁNYZATI FUNKCIÓ SZERINT 2016.ÉVBEN</t>
  </si>
  <si>
    <t>Reprezentáció</t>
  </si>
  <si>
    <t>Intézményi szünidei étk.</t>
  </si>
  <si>
    <t>Működési célú kiegészítő tám.</t>
  </si>
  <si>
    <t>Felhalmozási célú önkormányzati tám.</t>
  </si>
  <si>
    <t>Erzsébet utalványra kapott támogatás</t>
  </si>
  <si>
    <t>0940211</t>
  </si>
  <si>
    <t>sírhely</t>
  </si>
  <si>
    <t>Egyéb szolgáltatás nyújtás</t>
  </si>
  <si>
    <t>B404</t>
  </si>
  <si>
    <t>0940421</t>
  </si>
  <si>
    <t>Tulajdonosi bevétel (Baranya-Víz)</t>
  </si>
  <si>
    <t>Kerekítés</t>
  </si>
  <si>
    <t>B41</t>
  </si>
  <si>
    <t>094101</t>
  </si>
  <si>
    <t>Biztosító által fizetett kártérítés</t>
  </si>
  <si>
    <t>B4111</t>
  </si>
  <si>
    <t>094111</t>
  </si>
  <si>
    <t>Egyéb működési bevétel</t>
  </si>
  <si>
    <t>B8141</t>
  </si>
  <si>
    <t>egyéb üzemeltetési anyag (tisztítószer stb.)</t>
  </si>
  <si>
    <t>K611</t>
  </si>
  <si>
    <t>05611</t>
  </si>
  <si>
    <t>Immateriális javak (Települési Arculati Kézikönyv)</t>
  </si>
  <si>
    <t>ÁFA</t>
  </si>
  <si>
    <t>hótolás, hóügyelet stb.</t>
  </si>
  <si>
    <t>05711</t>
  </si>
  <si>
    <t>Felújítás</t>
  </si>
  <si>
    <t>05741</t>
  </si>
  <si>
    <t>Karbantarási szolgáltatás</t>
  </si>
  <si>
    <t>K344</t>
  </si>
  <si>
    <t>05344</t>
  </si>
  <si>
    <t>Karbantartás</t>
  </si>
  <si>
    <t>05312361</t>
  </si>
  <si>
    <t>Egészségügyi hozzájárulás</t>
  </si>
  <si>
    <t>Személyi jövedelemadó</t>
  </si>
  <si>
    <t>tűzelőanyag</t>
  </si>
  <si>
    <t>kéményseprés, szemétszállítás</t>
  </si>
  <si>
    <t>egyéb szolgáltatások (munkavédelmi és tűzvédelmi feladatok)</t>
  </si>
  <si>
    <t>0533711</t>
  </si>
  <si>
    <t>szállítás</t>
  </si>
  <si>
    <t>egyéb dologi</t>
  </si>
  <si>
    <t>Hivatal működéséhez hozzájárulás</t>
  </si>
  <si>
    <t>Dél-Zselic Kistérségi Társulás 2017. évi tagdíj (710 Ft/fő)</t>
  </si>
  <si>
    <t>05512031</t>
  </si>
  <si>
    <t xml:space="preserve">  Országos Egyesület A Mosoly</t>
  </si>
  <si>
    <t>Könnycsepp Nélkül a Beteg Gyermekekért Alapítvány</t>
  </si>
  <si>
    <t>Dél-Zselic Települések Szövetsége</t>
  </si>
  <si>
    <t>K7</t>
  </si>
  <si>
    <t>Ingatlan felújítása (Faluház tető felújítása - (önerő+támogatás)</t>
  </si>
  <si>
    <t>Felújítási áfa</t>
  </si>
  <si>
    <t>0531222</t>
  </si>
  <si>
    <t>K333</t>
  </si>
  <si>
    <t>053331</t>
  </si>
  <si>
    <t>bérleti díj</t>
  </si>
  <si>
    <t>egyéb szolgáltatás</t>
  </si>
  <si>
    <t>erzsébet utalványok</t>
  </si>
  <si>
    <t>helyi megállapítású GYV támogatás</t>
  </si>
  <si>
    <t>természetbeni támogatás</t>
  </si>
  <si>
    <t>053126</t>
  </si>
  <si>
    <t>Tüzifa</t>
  </si>
  <si>
    <t>053374</t>
  </si>
  <si>
    <t>Szállítás</t>
  </si>
  <si>
    <t>05351</t>
  </si>
  <si>
    <t>Települési támogatások</t>
  </si>
  <si>
    <t>054831</t>
  </si>
  <si>
    <t>05506011</t>
  </si>
  <si>
    <t>BURSA</t>
  </si>
  <si>
    <t>K502</t>
  </si>
  <si>
    <t>0550211</t>
  </si>
  <si>
    <t>Előző évi elszámolás</t>
  </si>
  <si>
    <t>Törvény szerinti illetmények</t>
  </si>
  <si>
    <t>0511131</t>
  </si>
  <si>
    <t>Foglalkoztatottak egyéb juttatásai (táppénz)</t>
  </si>
  <si>
    <t>Szociális hozzájárulási adó</t>
  </si>
  <si>
    <t>Táppénz hozzájárulás</t>
  </si>
  <si>
    <t>Beruházási kiadás</t>
  </si>
  <si>
    <t>K641</t>
  </si>
  <si>
    <t>Előző évi visszafizetés</t>
  </si>
  <si>
    <t>3. számú melléklet</t>
  </si>
  <si>
    <t>Tárgyévi bevétel 2017. 12. 31-ig</t>
  </si>
  <si>
    <t>Tárgyévi kiadás  2017. 12. 31-ig</t>
  </si>
  <si>
    <t>-</t>
  </si>
  <si>
    <t>Szellemi termékek</t>
  </si>
  <si>
    <t xml:space="preserve">Egyéb követelés  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</si>
</sst>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  <numFmt numFmtId="168" formatCode="_-* #,##0.0\ _F_t_-;\-* #,##0.0\ _F_t_-;_-* &quot;-&quot;??\ _F_t_-;_-@_-"/>
    <numFmt numFmtId="169" formatCode="_-* #,##0\ _F_t_-;\-* #,##0\ _F_t_-;_-* &quot;-&quot;??\ _F_t_-;_-@_-"/>
  </numFmts>
  <fonts count="57">
    <font>
      <sz val="12"/>
      <name val="Times New Roman CE"/>
      <family val="0"/>
    </font>
    <font>
      <b/>
      <sz val="12"/>
      <name val="Times New Roman CE"/>
      <family val="1"/>
    </font>
    <font>
      <b/>
      <i/>
      <sz val="12"/>
      <name val="Times New Roman CE"/>
      <family val="0"/>
    </font>
    <font>
      <b/>
      <i/>
      <sz val="14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i/>
      <sz val="12"/>
      <name val="Times New Roman CE"/>
      <family val="0"/>
    </font>
    <font>
      <b/>
      <sz val="14"/>
      <name val="Times New Roman CE"/>
      <family val="0"/>
    </font>
    <font>
      <sz val="14"/>
      <name val="Times New Roman CE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sz val="8"/>
      <name val="Times New Roman CE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sz val="16"/>
      <name val="Times New Roman CE"/>
      <family val="0"/>
    </font>
    <font>
      <b/>
      <sz val="16"/>
      <name val="Times New Roman CE"/>
      <family val="1"/>
    </font>
    <font>
      <b/>
      <i/>
      <sz val="16"/>
      <name val="Times New Roman CE"/>
      <family val="0"/>
    </font>
    <font>
      <i/>
      <sz val="16"/>
      <name val="Times New Roman CE"/>
      <family val="0"/>
    </font>
    <font>
      <sz val="16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1" borderId="7" applyNumberFormat="0" applyFon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50" fillId="28" borderId="0" applyNumberFormat="0" applyBorder="0" applyAlignment="0" applyProtection="0"/>
    <xf numFmtId="0" fontId="51" fillId="29" borderId="8" applyNumberFormat="0" applyAlignment="0" applyProtection="0"/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55" fillId="31" borderId="0" applyNumberFormat="0" applyBorder="0" applyAlignment="0" applyProtection="0"/>
    <xf numFmtId="0" fontId="56" fillId="29" borderId="1" applyNumberFormat="0" applyAlignment="0" applyProtection="0"/>
    <xf numFmtId="9" fontId="0" fillId="0" borderId="0" applyFont="0" applyFill="0" applyBorder="0" applyAlignment="0" applyProtection="0"/>
  </cellStyleXfs>
  <cellXfs count="125">
    <xf numFmtId="1" fontId="0" fillId="0" borderId="0" xfId="0" applyAlignment="1">
      <alignment/>
    </xf>
    <xf numFmtId="1" fontId="1" fillId="0" borderId="0" xfId="0" applyFont="1" applyAlignment="1">
      <alignment/>
    </xf>
    <xf numFmtId="1" fontId="0" fillId="0" borderId="0" xfId="0" applyFont="1" applyAlignment="1">
      <alignment/>
    </xf>
    <xf numFmtId="1" fontId="1" fillId="0" borderId="0" xfId="0" applyFont="1" applyAlignment="1">
      <alignment/>
    </xf>
    <xf numFmtId="1" fontId="2" fillId="0" borderId="0" xfId="0" applyFont="1" applyAlignment="1">
      <alignment/>
    </xf>
    <xf numFmtId="1" fontId="3" fillId="0" borderId="0" xfId="0" applyFont="1" applyAlignment="1">
      <alignment/>
    </xf>
    <xf numFmtId="1" fontId="6" fillId="0" borderId="0" xfId="0" applyFont="1" applyAlignment="1">
      <alignment/>
    </xf>
    <xf numFmtId="1" fontId="7" fillId="0" borderId="0" xfId="0" applyFont="1" applyAlignment="1">
      <alignment/>
    </xf>
    <xf numFmtId="1" fontId="0" fillId="0" borderId="0" xfId="0" applyFont="1" applyAlignment="1">
      <alignment/>
    </xf>
    <xf numFmtId="1" fontId="8" fillId="0" borderId="0" xfId="0" applyFont="1" applyAlignment="1">
      <alignment/>
    </xf>
    <xf numFmtId="1" fontId="7" fillId="0" borderId="0" xfId="0" applyFont="1" applyAlignment="1">
      <alignment/>
    </xf>
    <xf numFmtId="1" fontId="0" fillId="0" borderId="0" xfId="0" applyFont="1" applyAlignment="1">
      <alignment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169" fontId="8" fillId="0" borderId="0" xfId="40" applyNumberFormat="1" applyFont="1" applyAlignment="1">
      <alignment/>
    </xf>
    <xf numFmtId="169" fontId="7" fillId="0" borderId="0" xfId="40" applyNumberFormat="1" applyFont="1" applyAlignment="1">
      <alignment/>
    </xf>
    <xf numFmtId="169" fontId="8" fillId="0" borderId="0" xfId="40" applyNumberFormat="1" applyFont="1" applyAlignment="1">
      <alignment horizontal="right"/>
    </xf>
    <xf numFmtId="169" fontId="8" fillId="0" borderId="0" xfId="40" applyNumberFormat="1" applyFont="1" applyAlignment="1">
      <alignment/>
    </xf>
    <xf numFmtId="169" fontId="7" fillId="0" borderId="0" xfId="40" applyNumberFormat="1" applyFont="1" applyAlignment="1">
      <alignment/>
    </xf>
    <xf numFmtId="9" fontId="8" fillId="0" borderId="0" xfId="62" applyFont="1" applyAlignment="1">
      <alignment/>
    </xf>
    <xf numFmtId="9" fontId="7" fillId="0" borderId="0" xfId="62" applyFont="1" applyAlignment="1">
      <alignment/>
    </xf>
    <xf numFmtId="169" fontId="10" fillId="0" borderId="0" xfId="40" applyNumberFormat="1" applyFont="1" applyAlignment="1">
      <alignment/>
    </xf>
    <xf numFmtId="169" fontId="9" fillId="0" borderId="0" xfId="40" applyNumberFormat="1" applyFont="1" applyAlignment="1">
      <alignment/>
    </xf>
    <xf numFmtId="9" fontId="9" fillId="0" borderId="0" xfId="62" applyFont="1" applyAlignment="1">
      <alignment/>
    </xf>
    <xf numFmtId="9" fontId="10" fillId="0" borderId="0" xfId="62" applyFont="1" applyAlignment="1">
      <alignment/>
    </xf>
    <xf numFmtId="169" fontId="11" fillId="0" borderId="0" xfId="40" applyNumberFormat="1" applyFont="1" applyAlignment="1">
      <alignment/>
    </xf>
    <xf numFmtId="9" fontId="11" fillId="0" borderId="0" xfId="62" applyFont="1" applyAlignment="1">
      <alignment/>
    </xf>
    <xf numFmtId="169" fontId="12" fillId="0" borderId="0" xfId="40" applyNumberFormat="1" applyFont="1" applyAlignment="1">
      <alignment/>
    </xf>
    <xf numFmtId="169" fontId="11" fillId="0" borderId="0" xfId="40" applyNumberFormat="1" applyFont="1" applyAlignment="1">
      <alignment horizontal="center"/>
    </xf>
    <xf numFmtId="169" fontId="14" fillId="0" borderId="0" xfId="40" applyNumberFormat="1" applyFont="1" applyAlignment="1">
      <alignment/>
    </xf>
    <xf numFmtId="169" fontId="13" fillId="0" borderId="0" xfId="40" applyNumberFormat="1" applyFont="1" applyAlignment="1">
      <alignment/>
    </xf>
    <xf numFmtId="1" fontId="9" fillId="0" borderId="0" xfId="0" applyFont="1" applyAlignment="1">
      <alignment/>
    </xf>
    <xf numFmtId="1" fontId="11" fillId="0" borderId="0" xfId="0" applyFont="1" applyAlignment="1">
      <alignment/>
    </xf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9" fillId="0" borderId="0" xfId="0" applyNumberFormat="1" applyFont="1" applyAlignment="1">
      <alignment horizontal="left" indent="1"/>
    </xf>
    <xf numFmtId="3" fontId="8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169" fontId="9" fillId="0" borderId="0" xfId="4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169" fontId="11" fillId="0" borderId="0" xfId="40" applyNumberFormat="1" applyFont="1" applyBorder="1" applyAlignment="1">
      <alignment/>
    </xf>
    <xf numFmtId="1" fontId="9" fillId="0" borderId="0" xfId="0" applyFont="1" applyBorder="1" applyAlignment="1">
      <alignment/>
    </xf>
    <xf numFmtId="1" fontId="9" fillId="0" borderId="0" xfId="0" applyFont="1" applyAlignment="1">
      <alignment horizontal="right"/>
    </xf>
    <xf numFmtId="169" fontId="9" fillId="0" borderId="10" xfId="40" applyNumberFormat="1" applyFont="1" applyBorder="1" applyAlignment="1">
      <alignment/>
    </xf>
    <xf numFmtId="1" fontId="11" fillId="0" borderId="0" xfId="0" applyFont="1" applyAlignment="1">
      <alignment horizontal="right"/>
    </xf>
    <xf numFmtId="3" fontId="9" fillId="0" borderId="0" xfId="0" applyNumberFormat="1" applyFont="1" applyBorder="1" applyAlignment="1">
      <alignment horizontal="center"/>
    </xf>
    <xf numFmtId="169" fontId="9" fillId="0" borderId="0" xfId="40" applyNumberFormat="1" applyFont="1" applyBorder="1" applyAlignment="1">
      <alignment horizontal="center"/>
    </xf>
    <xf numFmtId="3" fontId="16" fillId="0" borderId="0" xfId="0" applyNumberFormat="1" applyFont="1" applyBorder="1" applyAlignment="1">
      <alignment/>
    </xf>
    <xf numFmtId="1" fontId="11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center"/>
    </xf>
    <xf numFmtId="1" fontId="9" fillId="0" borderId="0" xfId="0" applyFont="1" applyBorder="1" applyAlignment="1">
      <alignment horizontal="center" vertical="center"/>
    </xf>
    <xf numFmtId="1" fontId="35" fillId="0" borderId="0" xfId="0" applyFont="1" applyAlignment="1">
      <alignment/>
    </xf>
    <xf numFmtId="49" fontId="35" fillId="0" borderId="0" xfId="0" applyNumberFormat="1" applyFont="1" applyAlignment="1">
      <alignment/>
    </xf>
    <xf numFmtId="169" fontId="9" fillId="0" borderId="0" xfId="40" applyNumberFormat="1" applyFont="1" applyAlignment="1">
      <alignment horizontal="right"/>
    </xf>
    <xf numFmtId="1" fontId="36" fillId="0" borderId="0" xfId="0" applyFont="1" applyAlignment="1">
      <alignment/>
    </xf>
    <xf numFmtId="49" fontId="35" fillId="0" borderId="0" xfId="0" applyNumberFormat="1" applyFont="1" applyAlignment="1">
      <alignment/>
    </xf>
    <xf numFmtId="1" fontId="37" fillId="0" borderId="0" xfId="0" applyFont="1" applyAlignment="1">
      <alignment/>
    </xf>
    <xf numFmtId="49" fontId="36" fillId="0" borderId="0" xfId="0" applyNumberFormat="1" applyFont="1" applyAlignment="1">
      <alignment/>
    </xf>
    <xf numFmtId="9" fontId="11" fillId="0" borderId="0" xfId="62" applyFont="1" applyAlignment="1">
      <alignment horizontal="center"/>
    </xf>
    <xf numFmtId="1" fontId="38" fillId="0" borderId="0" xfId="0" applyFont="1" applyAlignment="1">
      <alignment/>
    </xf>
    <xf numFmtId="49" fontId="35" fillId="0" borderId="0" xfId="0" applyNumberFormat="1" applyFont="1" applyAlignment="1">
      <alignment horizontal="left"/>
    </xf>
    <xf numFmtId="1" fontId="36" fillId="0" borderId="0" xfId="0" applyFont="1" applyAlignment="1">
      <alignment horizontal="left" indent="4"/>
    </xf>
    <xf numFmtId="1" fontId="36" fillId="0" borderId="0" xfId="0" applyFont="1" applyAlignment="1">
      <alignment/>
    </xf>
    <xf numFmtId="3" fontId="10" fillId="0" borderId="0" xfId="0" applyNumberFormat="1" applyFont="1" applyAlignment="1">
      <alignment/>
    </xf>
    <xf numFmtId="1" fontId="35" fillId="0" borderId="0" xfId="0" applyFont="1" applyAlignment="1">
      <alignment horizontal="left" indent="3"/>
    </xf>
    <xf numFmtId="1" fontId="37" fillId="0" borderId="0" xfId="0" applyFont="1" applyAlignment="1">
      <alignment horizontal="center"/>
    </xf>
    <xf numFmtId="49" fontId="39" fillId="0" borderId="0" xfId="0" applyNumberFormat="1" applyFont="1" applyAlignment="1">
      <alignment/>
    </xf>
    <xf numFmtId="1" fontId="38" fillId="0" borderId="0" xfId="0" applyFont="1" applyAlignment="1">
      <alignment/>
    </xf>
    <xf numFmtId="3" fontId="9" fillId="0" borderId="0" xfId="0" applyNumberFormat="1" applyFont="1" applyAlignment="1">
      <alignment horizontal="right"/>
    </xf>
    <xf numFmtId="49" fontId="37" fillId="0" borderId="0" xfId="0" applyNumberFormat="1" applyFont="1" applyAlignment="1">
      <alignment/>
    </xf>
    <xf numFmtId="49" fontId="38" fillId="0" borderId="0" xfId="0" applyNumberFormat="1" applyFont="1" applyAlignment="1">
      <alignment/>
    </xf>
    <xf numFmtId="1" fontId="36" fillId="0" borderId="0" xfId="0" applyFont="1" applyAlignment="1">
      <alignment horizontal="center"/>
    </xf>
    <xf numFmtId="1" fontId="35" fillId="0" borderId="0" xfId="0" applyFont="1" applyAlignment="1">
      <alignment horizontal="left" indent="5"/>
    </xf>
    <xf numFmtId="1" fontId="38" fillId="0" borderId="0" xfId="0" applyFont="1" applyAlignment="1">
      <alignment horizontal="center"/>
    </xf>
    <xf numFmtId="3" fontId="12" fillId="0" borderId="0" xfId="0" applyNumberFormat="1" applyFont="1" applyAlignment="1">
      <alignment/>
    </xf>
    <xf numFmtId="1" fontId="38" fillId="0" borderId="0" xfId="0" applyFont="1" applyAlignment="1">
      <alignment horizontal="left" indent="3"/>
    </xf>
    <xf numFmtId="1" fontId="35" fillId="0" borderId="0" xfId="0" applyFont="1" applyAlignment="1">
      <alignment horizontal="left" vertical="center" wrapText="1" indent="5"/>
    </xf>
    <xf numFmtId="1" fontId="37" fillId="0" borderId="0" xfId="0" applyFont="1" applyAlignment="1">
      <alignment horizontal="left"/>
    </xf>
    <xf numFmtId="1" fontId="38" fillId="0" borderId="0" xfId="0" applyFont="1" applyAlignment="1">
      <alignment horizontal="left"/>
    </xf>
    <xf numFmtId="1" fontId="37" fillId="0" borderId="0" xfId="0" applyFont="1" applyAlignment="1">
      <alignment horizontal="left" indent="5"/>
    </xf>
    <xf numFmtId="49" fontId="37" fillId="0" borderId="0" xfId="0" applyNumberFormat="1" applyFont="1" applyAlignment="1">
      <alignment horizontal="left"/>
    </xf>
    <xf numFmtId="1" fontId="37" fillId="0" borderId="0" xfId="0" applyFont="1" applyAlignment="1">
      <alignment/>
    </xf>
    <xf numFmtId="1" fontId="35" fillId="0" borderId="0" xfId="0" applyFont="1" applyAlignment="1">
      <alignment/>
    </xf>
    <xf numFmtId="1" fontId="9" fillId="0" borderId="0" xfId="0" applyFont="1" applyAlignment="1">
      <alignment horizontal="center"/>
    </xf>
    <xf numFmtId="169" fontId="0" fillId="0" borderId="0" xfId="40" applyNumberFormat="1" applyFont="1" applyAlignment="1">
      <alignment/>
    </xf>
    <xf numFmtId="1" fontId="13" fillId="0" borderId="0" xfId="0" applyFont="1" applyAlignment="1">
      <alignment/>
    </xf>
    <xf numFmtId="1" fontId="13" fillId="0" borderId="11" xfId="0" applyFont="1" applyBorder="1" applyAlignment="1">
      <alignment/>
    </xf>
    <xf numFmtId="3" fontId="13" fillId="0" borderId="11" xfId="0" applyNumberFormat="1" applyFont="1" applyBorder="1" applyAlignment="1">
      <alignment/>
    </xf>
    <xf numFmtId="1" fontId="13" fillId="0" borderId="12" xfId="0" applyFont="1" applyBorder="1" applyAlignment="1">
      <alignment horizontal="left"/>
    </xf>
    <xf numFmtId="1" fontId="13" fillId="0" borderId="13" xfId="0" applyFont="1" applyBorder="1" applyAlignment="1">
      <alignment horizontal="left"/>
    </xf>
    <xf numFmtId="1" fontId="13" fillId="0" borderId="12" xfId="0" applyFont="1" applyBorder="1" applyAlignment="1">
      <alignment horizontal="center"/>
    </xf>
    <xf numFmtId="1" fontId="13" fillId="0" borderId="13" xfId="0" applyFont="1" applyBorder="1" applyAlignment="1">
      <alignment horizontal="center"/>
    </xf>
    <xf numFmtId="1" fontId="13" fillId="0" borderId="0" xfId="0" applyFont="1" applyBorder="1" applyAlignment="1">
      <alignment/>
    </xf>
    <xf numFmtId="3" fontId="13" fillId="0" borderId="0" xfId="0" applyNumberFormat="1" applyFont="1" applyBorder="1" applyAlignment="1">
      <alignment/>
    </xf>
    <xf numFmtId="1" fontId="13" fillId="0" borderId="14" xfId="0" applyFont="1" applyBorder="1" applyAlignment="1">
      <alignment/>
    </xf>
    <xf numFmtId="1" fontId="14" fillId="0" borderId="0" xfId="0" applyFont="1" applyAlignment="1">
      <alignment horizontal="center"/>
    </xf>
    <xf numFmtId="1" fontId="14" fillId="0" borderId="0" xfId="0" applyFont="1" applyAlignment="1">
      <alignment/>
    </xf>
    <xf numFmtId="1" fontId="14" fillId="0" borderId="15" xfId="0" applyFont="1" applyBorder="1" applyAlignment="1">
      <alignment horizontal="center" vertical="center" wrapText="1"/>
    </xf>
    <xf numFmtId="1" fontId="14" fillId="0" borderId="16" xfId="0" applyFont="1" applyBorder="1" applyAlignment="1">
      <alignment horizontal="center" vertical="center" wrapText="1"/>
    </xf>
    <xf numFmtId="1" fontId="14" fillId="0" borderId="17" xfId="0" applyFont="1" applyBorder="1" applyAlignment="1">
      <alignment horizontal="center" vertical="center" wrapText="1"/>
    </xf>
    <xf numFmtId="1" fontId="14" fillId="0" borderId="18" xfId="0" applyFont="1" applyBorder="1" applyAlignment="1">
      <alignment horizontal="center" vertical="center" wrapText="1"/>
    </xf>
    <xf numFmtId="1" fontId="14" fillId="0" borderId="19" xfId="0" applyFont="1" applyBorder="1" applyAlignment="1">
      <alignment horizontal="center" vertical="center" wrapText="1"/>
    </xf>
    <xf numFmtId="1" fontId="14" fillId="0" borderId="20" xfId="0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/>
    </xf>
    <xf numFmtId="1" fontId="14" fillId="0" borderId="21" xfId="0" applyFont="1" applyBorder="1" applyAlignment="1">
      <alignment/>
    </xf>
    <xf numFmtId="3" fontId="14" fillId="0" borderId="21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1" fontId="14" fillId="0" borderId="0" xfId="0" applyFont="1" applyBorder="1" applyAlignment="1">
      <alignment/>
    </xf>
    <xf numFmtId="1" fontId="14" fillId="0" borderId="22" xfId="0" applyFont="1" applyBorder="1" applyAlignment="1">
      <alignment horizontal="center" vertical="center"/>
    </xf>
    <xf numFmtId="1" fontId="14" fillId="0" borderId="23" xfId="0" applyFont="1" applyBorder="1" applyAlignment="1">
      <alignment horizontal="center" vertical="center"/>
    </xf>
    <xf numFmtId="1" fontId="14" fillId="0" borderId="24" xfId="0" applyFont="1" applyBorder="1" applyAlignment="1">
      <alignment horizontal="center"/>
    </xf>
    <xf numFmtId="1" fontId="14" fillId="0" borderId="25" xfId="0" applyFont="1" applyBorder="1" applyAlignment="1">
      <alignment horizontal="center"/>
    </xf>
    <xf numFmtId="1" fontId="14" fillId="0" borderId="26" xfId="0" applyFont="1" applyBorder="1" applyAlignment="1">
      <alignment horizontal="center"/>
    </xf>
    <xf numFmtId="1" fontId="14" fillId="0" borderId="27" xfId="0" applyFont="1" applyBorder="1" applyAlignment="1">
      <alignment horizontal="center" wrapText="1"/>
    </xf>
    <xf numFmtId="1" fontId="14" fillId="0" borderId="28" xfId="0" applyFont="1" applyBorder="1" applyAlignment="1">
      <alignment horizontal="center" vertical="center"/>
    </xf>
    <xf numFmtId="1" fontId="14" fillId="0" borderId="29" xfId="0" applyFont="1" applyBorder="1" applyAlignment="1">
      <alignment horizontal="center" vertical="center"/>
    </xf>
    <xf numFmtId="1" fontId="14" fillId="0" borderId="20" xfId="0" applyFont="1" applyBorder="1" applyAlignment="1">
      <alignment horizontal="center" wrapText="1"/>
    </xf>
    <xf numFmtId="1" fontId="14" fillId="0" borderId="18" xfId="0" applyFont="1" applyBorder="1" applyAlignment="1">
      <alignment horizontal="center" vertical="center"/>
    </xf>
    <xf numFmtId="1" fontId="14" fillId="0" borderId="19" xfId="0" applyFont="1" applyBorder="1" applyAlignment="1">
      <alignment horizontal="center" vertical="center"/>
    </xf>
    <xf numFmtId="3" fontId="14" fillId="0" borderId="11" xfId="0" applyNumberFormat="1" applyFont="1" applyFill="1" applyBorder="1" applyAlignment="1">
      <alignment/>
    </xf>
    <xf numFmtId="3" fontId="14" fillId="0" borderId="21" xfId="0" applyNumberFormat="1" applyFont="1" applyFill="1" applyBorder="1" applyAlignment="1">
      <alignment/>
    </xf>
    <xf numFmtId="3" fontId="13" fillId="0" borderId="17" xfId="0" applyNumberFormat="1" applyFont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7"/>
  <sheetViews>
    <sheetView view="pageBreakPreview" zoomScale="60" zoomScaleNormal="80" workbookViewId="0" topLeftCell="A277">
      <selection activeCell="F306" sqref="F306"/>
    </sheetView>
  </sheetViews>
  <sheetFormatPr defaultColWidth="8.796875" defaultRowHeight="15"/>
  <cols>
    <col min="1" max="1" width="14" style="9" bestFit="1" customWidth="1"/>
    <col min="2" max="2" width="10.09765625" style="12" bestFit="1" customWidth="1"/>
    <col min="3" max="3" width="68" style="9" customWidth="1"/>
    <col min="4" max="4" width="20.8984375" style="14" bestFit="1" customWidth="1"/>
    <col min="5" max="5" width="26.59765625" style="14" customWidth="1"/>
    <col min="6" max="6" width="17.09765625" style="22" bestFit="1" customWidth="1"/>
    <col min="7" max="7" width="17.09765625" style="19" bestFit="1" customWidth="1"/>
  </cols>
  <sheetData>
    <row r="1" spans="1:7" ht="20.25">
      <c r="A1" s="54"/>
      <c r="B1" s="55"/>
      <c r="C1" s="54"/>
      <c r="D1" s="31" t="s">
        <v>11</v>
      </c>
      <c r="E1" s="22"/>
      <c r="F1" s="56" t="s">
        <v>24</v>
      </c>
      <c r="G1" s="23"/>
    </row>
    <row r="2" spans="1:7" ht="20.25">
      <c r="A2" s="57"/>
      <c r="B2" s="58"/>
      <c r="C2" s="59" t="s">
        <v>0</v>
      </c>
      <c r="D2" s="34"/>
      <c r="E2" s="22"/>
      <c r="G2" s="23"/>
    </row>
    <row r="3" spans="1:7" ht="20.25">
      <c r="A3" s="57"/>
      <c r="B3" s="58"/>
      <c r="C3" s="59"/>
      <c r="D3" s="34"/>
      <c r="E3" s="22"/>
      <c r="G3" s="23"/>
    </row>
    <row r="4" spans="1:7" ht="20.25">
      <c r="A4" s="60" t="s">
        <v>174</v>
      </c>
      <c r="B4" s="58"/>
      <c r="C4" s="59"/>
      <c r="D4" s="34"/>
      <c r="E4" s="22"/>
      <c r="G4" s="23"/>
    </row>
    <row r="5" spans="1:7" ht="20.25">
      <c r="A5" s="54" t="s">
        <v>20</v>
      </c>
      <c r="B5" s="55"/>
      <c r="C5" s="54"/>
      <c r="D5" s="28" t="s">
        <v>211</v>
      </c>
      <c r="E5" s="28" t="s">
        <v>212</v>
      </c>
      <c r="F5" s="28" t="s">
        <v>213</v>
      </c>
      <c r="G5" s="61" t="s">
        <v>232</v>
      </c>
    </row>
    <row r="6" spans="1:7" ht="20.25">
      <c r="A6" s="59" t="s">
        <v>21</v>
      </c>
      <c r="B6" s="55"/>
      <c r="C6" s="59" t="s">
        <v>22</v>
      </c>
      <c r="D6" s="34"/>
      <c r="E6" s="22"/>
      <c r="G6" s="23"/>
    </row>
    <row r="7" spans="1:7" ht="20.25">
      <c r="A7" s="62" t="s">
        <v>23</v>
      </c>
      <c r="B7" s="63" t="s">
        <v>144</v>
      </c>
      <c r="C7" s="62" t="s">
        <v>111</v>
      </c>
      <c r="D7" s="34">
        <v>13229996</v>
      </c>
      <c r="E7" s="22">
        <v>14229996</v>
      </c>
      <c r="F7" s="22">
        <v>14229996</v>
      </c>
      <c r="G7" s="23">
        <f>F7/E7</f>
        <v>1</v>
      </c>
    </row>
    <row r="8" spans="1:7" ht="20.25">
      <c r="A8" s="57"/>
      <c r="B8" s="58"/>
      <c r="C8" s="59"/>
      <c r="D8" s="34"/>
      <c r="E8" s="22"/>
      <c r="G8" s="23"/>
    </row>
    <row r="9" spans="1:7" ht="20.25">
      <c r="A9" s="62" t="s">
        <v>25</v>
      </c>
      <c r="B9" s="55" t="s">
        <v>145</v>
      </c>
      <c r="C9" s="62" t="s">
        <v>26</v>
      </c>
      <c r="D9" s="34">
        <v>3033800</v>
      </c>
      <c r="E9" s="22">
        <v>2985920</v>
      </c>
      <c r="F9" s="22">
        <v>2985920</v>
      </c>
      <c r="G9" s="23">
        <f>F9/E9</f>
        <v>1</v>
      </c>
    </row>
    <row r="10" spans="1:7" ht="20.25">
      <c r="A10" s="54"/>
      <c r="B10" s="55"/>
      <c r="C10" s="54"/>
      <c r="D10" s="34"/>
      <c r="E10" s="22"/>
      <c r="G10" s="23"/>
    </row>
    <row r="11" spans="1:7" ht="20.25">
      <c r="A11" s="62" t="s">
        <v>27</v>
      </c>
      <c r="B11" s="55" t="s">
        <v>146</v>
      </c>
      <c r="C11" s="62" t="s">
        <v>28</v>
      </c>
      <c r="D11" s="34">
        <v>1200000</v>
      </c>
      <c r="E11" s="22">
        <v>1200000</v>
      </c>
      <c r="F11" s="22">
        <v>1200000</v>
      </c>
      <c r="G11" s="23">
        <f>F11/E11</f>
        <v>1</v>
      </c>
    </row>
    <row r="12" spans="1:7" ht="20.25">
      <c r="A12" s="62"/>
      <c r="B12" s="55"/>
      <c r="C12" s="62"/>
      <c r="D12" s="34"/>
      <c r="E12" s="22"/>
      <c r="G12" s="23"/>
    </row>
    <row r="13" spans="1:7" ht="20.25">
      <c r="A13" s="62" t="s">
        <v>245</v>
      </c>
      <c r="B13" s="55" t="s">
        <v>246</v>
      </c>
      <c r="C13" s="62" t="s">
        <v>366</v>
      </c>
      <c r="D13" s="34">
        <v>0</v>
      </c>
      <c r="E13" s="22">
        <v>1575920</v>
      </c>
      <c r="F13" s="22">
        <v>1575920</v>
      </c>
      <c r="G13" s="23">
        <f>F13/E13</f>
        <v>1</v>
      </c>
    </row>
    <row r="14" spans="1:7" ht="20.25">
      <c r="A14" s="54"/>
      <c r="B14" s="55"/>
      <c r="C14" s="64" t="s">
        <v>143</v>
      </c>
      <c r="D14" s="35">
        <f>SUM(D7:D13)</f>
        <v>17463796</v>
      </c>
      <c r="E14" s="35">
        <f>SUM(E7:E13)</f>
        <v>19991836</v>
      </c>
      <c r="F14" s="35">
        <f>SUM(F7:F13)</f>
        <v>19991836</v>
      </c>
      <c r="G14" s="26">
        <f>F14/E14</f>
        <v>1</v>
      </c>
    </row>
    <row r="15" spans="1:7" ht="20.25">
      <c r="A15" s="54"/>
      <c r="B15" s="55"/>
      <c r="C15" s="64"/>
      <c r="D15" s="35"/>
      <c r="E15" s="35"/>
      <c r="F15" s="35"/>
      <c r="G15" s="26"/>
    </row>
    <row r="16" spans="1:7" ht="20.25">
      <c r="A16" s="62" t="s">
        <v>247</v>
      </c>
      <c r="B16" s="55" t="s">
        <v>248</v>
      </c>
      <c r="C16" s="62" t="s">
        <v>367</v>
      </c>
      <c r="D16" s="35">
        <v>0</v>
      </c>
      <c r="E16" s="35">
        <v>750000</v>
      </c>
      <c r="F16" s="35">
        <v>750000</v>
      </c>
      <c r="G16" s="26">
        <f>F16/E16</f>
        <v>1</v>
      </c>
    </row>
    <row r="17" spans="1:7" ht="20.25">
      <c r="A17" s="54"/>
      <c r="B17" s="55"/>
      <c r="C17" s="65"/>
      <c r="D17" s="35"/>
      <c r="E17" s="22"/>
      <c r="G17" s="23"/>
    </row>
    <row r="18" spans="1:7" ht="21">
      <c r="A18" s="59" t="s">
        <v>37</v>
      </c>
      <c r="B18" s="55" t="s">
        <v>147</v>
      </c>
      <c r="C18" s="59" t="s">
        <v>38</v>
      </c>
      <c r="D18" s="66"/>
      <c r="E18" s="22"/>
      <c r="G18" s="23"/>
    </row>
    <row r="19" spans="1:7" ht="20.25">
      <c r="A19" s="54"/>
      <c r="B19" s="55"/>
      <c r="C19" s="65" t="s">
        <v>39</v>
      </c>
      <c r="D19" s="35"/>
      <c r="E19" s="22"/>
      <c r="G19" s="23"/>
    </row>
    <row r="20" spans="1:7" ht="20.25">
      <c r="A20" s="54"/>
      <c r="B20" s="55"/>
      <c r="C20" s="62" t="s">
        <v>40</v>
      </c>
      <c r="D20" s="35"/>
      <c r="E20" s="22"/>
      <c r="G20" s="23"/>
    </row>
    <row r="21" spans="1:7" s="8" customFormat="1" ht="20.25">
      <c r="A21" s="54"/>
      <c r="B21" s="55"/>
      <c r="C21" s="67" t="s">
        <v>142</v>
      </c>
      <c r="D21" s="34">
        <v>15309442</v>
      </c>
      <c r="E21" s="22">
        <v>17314010</v>
      </c>
      <c r="F21" s="22">
        <v>17313223</v>
      </c>
      <c r="G21" s="23">
        <f>F21/E21</f>
        <v>0.9999545454807985</v>
      </c>
    </row>
    <row r="22" spans="1:7" s="8" customFormat="1" ht="20.25">
      <c r="A22" s="54"/>
      <c r="B22" s="55"/>
      <c r="C22" s="62" t="s">
        <v>368</v>
      </c>
      <c r="D22" s="34">
        <v>0</v>
      </c>
      <c r="E22" s="22">
        <v>163000</v>
      </c>
      <c r="F22" s="22">
        <v>163000</v>
      </c>
      <c r="G22" s="23">
        <f>F22/E22</f>
        <v>1</v>
      </c>
    </row>
    <row r="23" spans="1:7" s="8" customFormat="1" ht="20.25">
      <c r="A23" s="54"/>
      <c r="B23" s="55"/>
      <c r="C23" s="68" t="s">
        <v>131</v>
      </c>
      <c r="D23" s="35">
        <f>SUM(D21:D22)</f>
        <v>15309442</v>
      </c>
      <c r="E23" s="35">
        <f>SUM(E21:E22)</f>
        <v>17477010</v>
      </c>
      <c r="F23" s="35">
        <f>SUM(F21:F22)</f>
        <v>17476223</v>
      </c>
      <c r="G23" s="26">
        <f>F23/E23</f>
        <v>0.9999549694141046</v>
      </c>
    </row>
    <row r="24" spans="1:7" ht="20.25">
      <c r="A24" s="54"/>
      <c r="B24" s="55"/>
      <c r="C24" s="59"/>
      <c r="D24" s="35"/>
      <c r="E24" s="22"/>
      <c r="G24" s="23"/>
    </row>
    <row r="25" spans="1:7" ht="20.25">
      <c r="A25" s="59" t="s">
        <v>29</v>
      </c>
      <c r="B25" s="55"/>
      <c r="C25" s="59" t="s">
        <v>30</v>
      </c>
      <c r="D25" s="35"/>
      <c r="E25" s="22"/>
      <c r="G25" s="23"/>
    </row>
    <row r="26" spans="1:7" ht="20.25">
      <c r="A26" s="62" t="s">
        <v>31</v>
      </c>
      <c r="B26" s="69" t="s">
        <v>148</v>
      </c>
      <c r="C26" s="62" t="s">
        <v>32</v>
      </c>
      <c r="D26" s="34">
        <v>520000</v>
      </c>
      <c r="E26" s="22">
        <v>720000</v>
      </c>
      <c r="F26" s="22">
        <v>624675</v>
      </c>
      <c r="G26" s="23">
        <f>F26/E26</f>
        <v>0.8676041666666666</v>
      </c>
    </row>
    <row r="27" spans="1:7" ht="20.25">
      <c r="A27" s="62" t="s">
        <v>33</v>
      </c>
      <c r="B27" s="69" t="s">
        <v>149</v>
      </c>
      <c r="C27" s="62" t="s">
        <v>34</v>
      </c>
      <c r="D27" s="34"/>
      <c r="E27" s="22"/>
      <c r="G27" s="23"/>
    </row>
    <row r="28" spans="1:7" ht="20.25">
      <c r="A28" s="54"/>
      <c r="B28" s="55"/>
      <c r="C28" s="67" t="s">
        <v>141</v>
      </c>
      <c r="D28" s="34">
        <v>460000</v>
      </c>
      <c r="E28" s="22">
        <v>460000</v>
      </c>
      <c r="F28" s="22">
        <v>388768</v>
      </c>
      <c r="G28" s="23">
        <f>F28/E28</f>
        <v>0.8451478260869565</v>
      </c>
    </row>
    <row r="29" spans="1:7" ht="20.25">
      <c r="A29" s="62" t="s">
        <v>233</v>
      </c>
      <c r="B29" s="55" t="s">
        <v>234</v>
      </c>
      <c r="C29" s="70" t="s">
        <v>235</v>
      </c>
      <c r="D29" s="34">
        <v>100000</v>
      </c>
      <c r="E29" s="22">
        <v>100000</v>
      </c>
      <c r="F29" s="22">
        <v>0</v>
      </c>
      <c r="G29" s="23">
        <f>F29/E29</f>
        <v>0</v>
      </c>
    </row>
    <row r="30" spans="1:7" ht="20.25">
      <c r="A30" s="54"/>
      <c r="B30" s="55"/>
      <c r="C30" s="68" t="s">
        <v>131</v>
      </c>
      <c r="D30" s="35">
        <f>SUM(D26:D29)</f>
        <v>1080000</v>
      </c>
      <c r="E30" s="35">
        <f>SUM(E26:E29)</f>
        <v>1280000</v>
      </c>
      <c r="F30" s="35">
        <f>SUM(F26:F29)</f>
        <v>1013443</v>
      </c>
      <c r="G30" s="26">
        <f>F30/E30</f>
        <v>0.79175234375</v>
      </c>
    </row>
    <row r="31" spans="1:7" ht="20.25">
      <c r="A31" s="54"/>
      <c r="B31" s="55"/>
      <c r="C31" s="59"/>
      <c r="D31" s="35"/>
      <c r="E31" s="22"/>
      <c r="G31" s="23"/>
    </row>
    <row r="32" spans="1:7" ht="20.25">
      <c r="A32" s="59" t="s">
        <v>35</v>
      </c>
      <c r="B32" s="55"/>
      <c r="C32" s="59" t="s">
        <v>12</v>
      </c>
      <c r="D32" s="35"/>
      <c r="E32" s="22"/>
      <c r="G32" s="23"/>
    </row>
    <row r="33" spans="1:7" ht="20.25">
      <c r="A33" s="62" t="s">
        <v>101</v>
      </c>
      <c r="B33" s="55" t="s">
        <v>369</v>
      </c>
      <c r="C33" s="62" t="s">
        <v>102</v>
      </c>
      <c r="D33" s="34"/>
      <c r="E33" s="22"/>
      <c r="G33" s="23"/>
    </row>
    <row r="34" spans="1:7" ht="20.25">
      <c r="A34" s="54"/>
      <c r="B34" s="55"/>
      <c r="C34" s="67" t="s">
        <v>140</v>
      </c>
      <c r="D34" s="34">
        <v>1450000</v>
      </c>
      <c r="E34" s="22">
        <v>1457018</v>
      </c>
      <c r="F34" s="22">
        <v>1457018</v>
      </c>
      <c r="G34" s="23">
        <f aca="true" t="shared" si="0" ref="G34:G42">F34/E34</f>
        <v>1</v>
      </c>
    </row>
    <row r="35" spans="1:7" ht="20.25">
      <c r="A35" s="54"/>
      <c r="B35" s="55"/>
      <c r="C35" s="67" t="s">
        <v>370</v>
      </c>
      <c r="D35" s="34">
        <v>0</v>
      </c>
      <c r="E35" s="22">
        <v>10000</v>
      </c>
      <c r="F35" s="22">
        <v>7500</v>
      </c>
      <c r="G35" s="23">
        <f t="shared" si="0"/>
        <v>0.75</v>
      </c>
    </row>
    <row r="36" spans="1:7" ht="20.25">
      <c r="A36" s="54"/>
      <c r="B36" s="55" t="s">
        <v>150</v>
      </c>
      <c r="C36" s="67" t="s">
        <v>371</v>
      </c>
      <c r="D36" s="34">
        <v>0</v>
      </c>
      <c r="E36" s="22">
        <v>70000</v>
      </c>
      <c r="F36" s="22">
        <v>37500</v>
      </c>
      <c r="G36" s="23">
        <f t="shared" si="0"/>
        <v>0.5357142857142857</v>
      </c>
    </row>
    <row r="37" spans="1:7" ht="20.25">
      <c r="A37" s="54" t="s">
        <v>372</v>
      </c>
      <c r="B37" s="55" t="s">
        <v>373</v>
      </c>
      <c r="C37" s="67" t="s">
        <v>374</v>
      </c>
      <c r="D37" s="34">
        <v>0</v>
      </c>
      <c r="E37" s="22">
        <v>318000</v>
      </c>
      <c r="F37" s="22">
        <v>318000</v>
      </c>
      <c r="G37" s="23">
        <f t="shared" si="0"/>
        <v>1</v>
      </c>
    </row>
    <row r="38" spans="1:7" ht="20.25">
      <c r="A38" s="62" t="s">
        <v>100</v>
      </c>
      <c r="B38" s="55" t="s">
        <v>151</v>
      </c>
      <c r="C38" s="62" t="s">
        <v>36</v>
      </c>
      <c r="D38" s="34">
        <v>4000</v>
      </c>
      <c r="E38" s="22">
        <v>4000</v>
      </c>
      <c r="F38" s="22">
        <v>316</v>
      </c>
      <c r="G38" s="23">
        <f t="shared" si="0"/>
        <v>0.079</v>
      </c>
    </row>
    <row r="39" spans="1:7" ht="20.25">
      <c r="A39" s="62" t="s">
        <v>236</v>
      </c>
      <c r="B39" s="55" t="s">
        <v>237</v>
      </c>
      <c r="C39" s="62" t="s">
        <v>375</v>
      </c>
      <c r="D39" s="34">
        <v>0</v>
      </c>
      <c r="E39" s="22">
        <v>250</v>
      </c>
      <c r="F39" s="22">
        <v>26</v>
      </c>
      <c r="G39" s="23">
        <f t="shared" si="0"/>
        <v>0.104</v>
      </c>
    </row>
    <row r="40" spans="1:7" ht="20.25">
      <c r="A40" s="62" t="s">
        <v>376</v>
      </c>
      <c r="B40" s="55" t="s">
        <v>377</v>
      </c>
      <c r="C40" s="62" t="s">
        <v>378</v>
      </c>
      <c r="D40" s="34">
        <v>0</v>
      </c>
      <c r="E40" s="22">
        <v>150000</v>
      </c>
      <c r="F40" s="22">
        <v>150000</v>
      </c>
      <c r="G40" s="23">
        <f t="shared" si="0"/>
        <v>1</v>
      </c>
    </row>
    <row r="41" spans="1:7" ht="20.25">
      <c r="A41" s="62" t="s">
        <v>379</v>
      </c>
      <c r="B41" s="55" t="s">
        <v>380</v>
      </c>
      <c r="C41" s="70" t="s">
        <v>381</v>
      </c>
      <c r="D41" s="34">
        <v>0</v>
      </c>
      <c r="E41" s="22">
        <v>20000</v>
      </c>
      <c r="F41" s="22">
        <v>20000</v>
      </c>
      <c r="G41" s="23">
        <f t="shared" si="0"/>
        <v>1</v>
      </c>
    </row>
    <row r="42" spans="1:7" ht="20.25">
      <c r="A42" s="54"/>
      <c r="B42" s="55"/>
      <c r="C42" s="68" t="s">
        <v>112</v>
      </c>
      <c r="D42" s="35">
        <f>SUM(D34:D41)</f>
        <v>1454000</v>
      </c>
      <c r="E42" s="35">
        <f>SUM(E34:E41)</f>
        <v>2029268</v>
      </c>
      <c r="F42" s="35">
        <f>SUM(F34:F41)</f>
        <v>1990360</v>
      </c>
      <c r="G42" s="26">
        <f t="shared" si="0"/>
        <v>0.980826583773065</v>
      </c>
    </row>
    <row r="43" spans="1:7" ht="20.25">
      <c r="A43" s="54"/>
      <c r="B43" s="55"/>
      <c r="C43" s="59"/>
      <c r="D43" s="35"/>
      <c r="E43" s="22"/>
      <c r="G43" s="23"/>
    </row>
    <row r="44" spans="1:7" ht="20.25">
      <c r="A44" s="59" t="s">
        <v>41</v>
      </c>
      <c r="B44" s="55"/>
      <c r="C44" s="59" t="s">
        <v>42</v>
      </c>
      <c r="D44" s="35"/>
      <c r="E44" s="22"/>
      <c r="G44" s="23"/>
    </row>
    <row r="45" spans="1:7" ht="20.25">
      <c r="A45" s="62" t="s">
        <v>43</v>
      </c>
      <c r="B45" s="55" t="s">
        <v>152</v>
      </c>
      <c r="C45" s="62" t="s">
        <v>44</v>
      </c>
      <c r="D45" s="35">
        <v>10727697</v>
      </c>
      <c r="E45" s="25">
        <v>10727416</v>
      </c>
      <c r="F45" s="25">
        <v>10727416</v>
      </c>
      <c r="G45" s="26">
        <f>F45/E45</f>
        <v>1</v>
      </c>
    </row>
    <row r="46" spans="1:7" ht="20.25">
      <c r="A46" s="62"/>
      <c r="B46" s="55"/>
      <c r="C46" s="62"/>
      <c r="D46" s="35"/>
      <c r="E46" s="25"/>
      <c r="F46" s="25"/>
      <c r="G46" s="26"/>
    </row>
    <row r="47" spans="1:7" ht="20.25">
      <c r="A47" s="62" t="s">
        <v>382</v>
      </c>
      <c r="B47" s="55" t="s">
        <v>249</v>
      </c>
      <c r="C47" s="62" t="s">
        <v>250</v>
      </c>
      <c r="D47" s="35">
        <v>0</v>
      </c>
      <c r="E47" s="25">
        <v>741403</v>
      </c>
      <c r="F47" s="25">
        <v>741403</v>
      </c>
      <c r="G47" s="26">
        <f>F47/E47</f>
        <v>1</v>
      </c>
    </row>
    <row r="48" spans="1:7" s="1" customFormat="1" ht="20.25">
      <c r="A48" s="57"/>
      <c r="B48" s="58"/>
      <c r="C48" s="59" t="s">
        <v>1</v>
      </c>
      <c r="D48" s="35">
        <f>SUM(D14,D16,D23,D30,D42,D45,D47)</f>
        <v>46034935</v>
      </c>
      <c r="E48" s="35">
        <f>SUM(E14,E16,E23,E30,E42,E45,E47)</f>
        <v>52996933</v>
      </c>
      <c r="F48" s="35">
        <f>SUM(F14,F16,F23,F30,F42,F45,F47)</f>
        <v>52690681</v>
      </c>
      <c r="G48" s="26">
        <f>F48/E48</f>
        <v>0.9942213259774862</v>
      </c>
    </row>
    <row r="49" spans="1:7" s="1" customFormat="1" ht="20.25">
      <c r="A49" s="57"/>
      <c r="B49" s="58"/>
      <c r="C49" s="59"/>
      <c r="D49" s="35"/>
      <c r="E49" s="25"/>
      <c r="F49" s="25"/>
      <c r="G49" s="23"/>
    </row>
    <row r="50" spans="1:7" s="1" customFormat="1" ht="20.25">
      <c r="A50" s="57"/>
      <c r="B50" s="58"/>
      <c r="C50" s="59"/>
      <c r="D50" s="35"/>
      <c r="E50" s="25"/>
      <c r="F50" s="25"/>
      <c r="G50" s="23"/>
    </row>
    <row r="51" spans="1:7" s="1" customFormat="1" ht="20.25">
      <c r="A51" s="57"/>
      <c r="B51" s="58"/>
      <c r="C51" s="59"/>
      <c r="D51" s="35"/>
      <c r="E51" s="25"/>
      <c r="F51" s="25"/>
      <c r="G51" s="23"/>
    </row>
    <row r="52" spans="1:7" s="1" customFormat="1" ht="20.25">
      <c r="A52" s="57"/>
      <c r="B52" s="58"/>
      <c r="C52" s="59"/>
      <c r="D52" s="35"/>
      <c r="E52" s="25"/>
      <c r="F52" s="25"/>
      <c r="G52" s="23"/>
    </row>
    <row r="53" spans="1:7" s="1" customFormat="1" ht="20.25">
      <c r="A53" s="57"/>
      <c r="B53" s="58"/>
      <c r="C53" s="59"/>
      <c r="D53" s="35"/>
      <c r="E53" s="25"/>
      <c r="F53" s="25"/>
      <c r="G53" s="23"/>
    </row>
    <row r="54" spans="1:7" s="1" customFormat="1" ht="20.25">
      <c r="A54" s="57"/>
      <c r="B54" s="58"/>
      <c r="C54" s="59"/>
      <c r="D54" s="35"/>
      <c r="E54" s="25"/>
      <c r="F54" s="25"/>
      <c r="G54" s="23"/>
    </row>
    <row r="55" spans="1:7" s="1" customFormat="1" ht="20.25">
      <c r="A55" s="57"/>
      <c r="B55" s="58"/>
      <c r="C55" s="59"/>
      <c r="D55" s="35"/>
      <c r="E55" s="25"/>
      <c r="F55" s="25"/>
      <c r="G55" s="23"/>
    </row>
    <row r="56" spans="1:7" s="1" customFormat="1" ht="20.25">
      <c r="A56" s="57"/>
      <c r="B56" s="58"/>
      <c r="C56" s="59"/>
      <c r="D56" s="35"/>
      <c r="E56" s="25"/>
      <c r="F56" s="25"/>
      <c r="G56" s="23"/>
    </row>
    <row r="57" spans="1:7" s="1" customFormat="1" ht="20.25">
      <c r="A57" s="57"/>
      <c r="B57" s="58"/>
      <c r="C57" s="59"/>
      <c r="D57" s="35"/>
      <c r="E57" s="25"/>
      <c r="F57" s="25"/>
      <c r="G57" s="23"/>
    </row>
    <row r="58" spans="1:7" s="1" customFormat="1" ht="20.25">
      <c r="A58" s="57"/>
      <c r="B58" s="58"/>
      <c r="C58" s="59"/>
      <c r="D58" s="35"/>
      <c r="E58" s="25"/>
      <c r="F58" s="25"/>
      <c r="G58" s="23"/>
    </row>
    <row r="59" spans="1:7" s="1" customFormat="1" ht="20.25">
      <c r="A59" s="57"/>
      <c r="B59" s="58"/>
      <c r="C59" s="59"/>
      <c r="D59" s="35"/>
      <c r="E59" s="25"/>
      <c r="F59" s="25"/>
      <c r="G59" s="23"/>
    </row>
    <row r="60" spans="1:7" ht="20.25">
      <c r="A60" s="57"/>
      <c r="B60" s="58"/>
      <c r="C60" s="59" t="s">
        <v>2</v>
      </c>
      <c r="D60" s="31" t="s">
        <v>17</v>
      </c>
      <c r="E60" s="22"/>
      <c r="G60" s="23"/>
    </row>
    <row r="61" spans="1:7" ht="20.25">
      <c r="A61" s="57" t="s">
        <v>45</v>
      </c>
      <c r="B61" s="58"/>
      <c r="C61" s="57"/>
      <c r="D61" s="71" t="s">
        <v>24</v>
      </c>
      <c r="E61" s="22"/>
      <c r="G61" s="23"/>
    </row>
    <row r="62" spans="1:7" ht="20.25">
      <c r="A62" s="57" t="s">
        <v>46</v>
      </c>
      <c r="B62" s="58"/>
      <c r="C62" s="57"/>
      <c r="D62" s="34"/>
      <c r="E62" s="22"/>
      <c r="G62" s="23"/>
    </row>
    <row r="63" spans="1:7" ht="20.25">
      <c r="A63" s="72" t="s">
        <v>47</v>
      </c>
      <c r="B63" s="55"/>
      <c r="C63" s="59" t="s">
        <v>48</v>
      </c>
      <c r="D63" s="35"/>
      <c r="E63" s="22"/>
      <c r="G63" s="23"/>
    </row>
    <row r="64" spans="1:7" ht="20.25">
      <c r="A64" s="60"/>
      <c r="B64" s="58"/>
      <c r="C64" s="59" t="s">
        <v>49</v>
      </c>
      <c r="D64" s="35"/>
      <c r="E64" s="22"/>
      <c r="G64" s="23"/>
    </row>
    <row r="65" spans="1:7" ht="20.25">
      <c r="A65" s="60" t="s">
        <v>50</v>
      </c>
      <c r="B65" s="58"/>
      <c r="C65" s="59"/>
      <c r="D65" s="35"/>
      <c r="E65" s="22"/>
      <c r="G65" s="23"/>
    </row>
    <row r="66" spans="1:7" ht="20.25">
      <c r="A66" s="59" t="s">
        <v>51</v>
      </c>
      <c r="B66" s="55"/>
      <c r="C66" s="59" t="s">
        <v>9</v>
      </c>
      <c r="D66" s="35"/>
      <c r="E66" s="22"/>
      <c r="G66" s="23"/>
    </row>
    <row r="67" spans="1:7" ht="20.25">
      <c r="A67" s="62" t="s">
        <v>52</v>
      </c>
      <c r="B67" s="55"/>
      <c r="C67" s="62" t="s">
        <v>53</v>
      </c>
      <c r="D67" s="34"/>
      <c r="E67" s="22"/>
      <c r="G67" s="23"/>
    </row>
    <row r="68" spans="1:7" ht="21">
      <c r="A68" s="73" t="s">
        <v>54</v>
      </c>
      <c r="B68" s="55" t="s">
        <v>153</v>
      </c>
      <c r="C68" s="62" t="s">
        <v>55</v>
      </c>
      <c r="D68" s="66">
        <v>2902860</v>
      </c>
      <c r="E68" s="21">
        <v>2902860</v>
      </c>
      <c r="F68" s="21">
        <v>2902860</v>
      </c>
      <c r="G68" s="24">
        <f>F68/E68</f>
        <v>1</v>
      </c>
    </row>
    <row r="69" spans="1:7" s="1" customFormat="1" ht="20.25">
      <c r="A69" s="54"/>
      <c r="B69" s="55"/>
      <c r="C69" s="54"/>
      <c r="D69" s="34"/>
      <c r="E69" s="25"/>
      <c r="F69" s="25"/>
      <c r="G69" s="23"/>
    </row>
    <row r="70" spans="1:7" s="1" customFormat="1" ht="21">
      <c r="A70" s="59" t="s">
        <v>56</v>
      </c>
      <c r="B70" s="55"/>
      <c r="C70" s="59" t="s">
        <v>3</v>
      </c>
      <c r="D70" s="66"/>
      <c r="E70" s="21"/>
      <c r="F70" s="21"/>
      <c r="G70" s="24"/>
    </row>
    <row r="71" spans="1:7" s="1" customFormat="1" ht="21">
      <c r="A71" s="62"/>
      <c r="B71" s="55" t="s">
        <v>154</v>
      </c>
      <c r="C71" s="67" t="s">
        <v>123</v>
      </c>
      <c r="D71" s="66">
        <v>641939</v>
      </c>
      <c r="E71" s="21">
        <v>641939</v>
      </c>
      <c r="F71" s="21">
        <v>572868</v>
      </c>
      <c r="G71" s="24">
        <f>F71/E71</f>
        <v>0.8924025491518665</v>
      </c>
    </row>
    <row r="72" spans="1:7" s="1" customFormat="1" ht="21">
      <c r="A72" s="62"/>
      <c r="B72" s="55"/>
      <c r="C72" s="54"/>
      <c r="D72" s="66"/>
      <c r="E72" s="25"/>
      <c r="F72" s="25"/>
      <c r="G72" s="23"/>
    </row>
    <row r="73" spans="1:7" s="1" customFormat="1" ht="20.25">
      <c r="A73" s="59" t="s">
        <v>61</v>
      </c>
      <c r="B73" s="55"/>
      <c r="C73" s="59" t="s">
        <v>4</v>
      </c>
      <c r="D73" s="35"/>
      <c r="E73" s="25"/>
      <c r="F73" s="25"/>
      <c r="G73" s="23"/>
    </row>
    <row r="74" spans="1:7" s="1" customFormat="1" ht="20.25">
      <c r="A74" s="62" t="s">
        <v>57</v>
      </c>
      <c r="B74" s="55"/>
      <c r="C74" s="62" t="s">
        <v>58</v>
      </c>
      <c r="D74" s="35"/>
      <c r="E74" s="25"/>
      <c r="F74" s="25"/>
      <c r="G74" s="23"/>
    </row>
    <row r="75" spans="1:7" s="1" customFormat="1" ht="20.25">
      <c r="A75" s="62"/>
      <c r="B75" s="55" t="s">
        <v>175</v>
      </c>
      <c r="C75" s="67" t="s">
        <v>176</v>
      </c>
      <c r="D75" s="34">
        <v>30000</v>
      </c>
      <c r="E75" s="22">
        <v>35000</v>
      </c>
      <c r="F75" s="22">
        <v>34171</v>
      </c>
      <c r="G75" s="23">
        <f aca="true" t="shared" si="1" ref="G75:G156">F75/E75</f>
        <v>0.9763142857142857</v>
      </c>
    </row>
    <row r="76" spans="1:7" s="1" customFormat="1" ht="20.25">
      <c r="A76" s="54"/>
      <c r="B76" s="55" t="s">
        <v>155</v>
      </c>
      <c r="C76" s="67" t="s">
        <v>139</v>
      </c>
      <c r="D76" s="34">
        <v>30000</v>
      </c>
      <c r="E76" s="22">
        <v>54000</v>
      </c>
      <c r="F76" s="22">
        <v>32346</v>
      </c>
      <c r="G76" s="23">
        <f t="shared" si="1"/>
        <v>0.599</v>
      </c>
    </row>
    <row r="77" spans="1:7" s="1" customFormat="1" ht="20.25">
      <c r="A77" s="54"/>
      <c r="B77" s="55" t="s">
        <v>156</v>
      </c>
      <c r="C77" s="67" t="s">
        <v>383</v>
      </c>
      <c r="D77" s="34">
        <v>110000</v>
      </c>
      <c r="E77" s="22">
        <v>110000</v>
      </c>
      <c r="F77" s="22">
        <v>0</v>
      </c>
      <c r="G77" s="23">
        <f t="shared" si="1"/>
        <v>0</v>
      </c>
    </row>
    <row r="78" spans="1:7" s="1" customFormat="1" ht="20.25">
      <c r="A78" s="62" t="s">
        <v>103</v>
      </c>
      <c r="B78" s="55"/>
      <c r="C78" s="62" t="s">
        <v>104</v>
      </c>
      <c r="D78" s="34"/>
      <c r="E78" s="22"/>
      <c r="F78" s="22"/>
      <c r="G78" s="23"/>
    </row>
    <row r="79" spans="1:7" s="1" customFormat="1" ht="20.25">
      <c r="A79" s="54"/>
      <c r="B79" s="55" t="s">
        <v>157</v>
      </c>
      <c r="C79" s="67" t="s">
        <v>138</v>
      </c>
      <c r="D79" s="34">
        <v>28000</v>
      </c>
      <c r="E79" s="22">
        <v>83000</v>
      </c>
      <c r="F79" s="22">
        <v>55510</v>
      </c>
      <c r="G79" s="23">
        <f t="shared" si="1"/>
        <v>0.6687951807228916</v>
      </c>
    </row>
    <row r="80" spans="1:7" s="1" customFormat="1" ht="20.25">
      <c r="A80" s="62" t="s">
        <v>105</v>
      </c>
      <c r="B80" s="55"/>
      <c r="C80" s="62" t="s">
        <v>106</v>
      </c>
      <c r="D80" s="34"/>
      <c r="E80" s="22"/>
      <c r="F80" s="22"/>
      <c r="G80" s="23"/>
    </row>
    <row r="81" spans="1:7" s="1" customFormat="1" ht="20.25">
      <c r="A81" s="54"/>
      <c r="B81" s="55" t="s">
        <v>158</v>
      </c>
      <c r="C81" s="67" t="s">
        <v>137</v>
      </c>
      <c r="D81" s="34">
        <v>170000</v>
      </c>
      <c r="E81" s="22">
        <v>182000</v>
      </c>
      <c r="F81" s="22">
        <v>181812</v>
      </c>
      <c r="G81" s="23">
        <f t="shared" si="1"/>
        <v>0.9989670329670329</v>
      </c>
    </row>
    <row r="82" spans="1:7" s="1" customFormat="1" ht="20.25">
      <c r="A82" s="62" t="s">
        <v>59</v>
      </c>
      <c r="B82" s="55" t="s">
        <v>159</v>
      </c>
      <c r="C82" s="62" t="s">
        <v>60</v>
      </c>
      <c r="D82" s="34">
        <v>100000</v>
      </c>
      <c r="E82" s="22">
        <v>100000</v>
      </c>
      <c r="F82" s="22">
        <v>72074</v>
      </c>
      <c r="G82" s="23">
        <f t="shared" si="1"/>
        <v>0.72074</v>
      </c>
    </row>
    <row r="83" spans="1:7" s="1" customFormat="1" ht="20.25">
      <c r="A83" s="62" t="s">
        <v>214</v>
      </c>
      <c r="B83" s="55" t="s">
        <v>215</v>
      </c>
      <c r="C83" s="62" t="s">
        <v>375</v>
      </c>
      <c r="D83" s="34">
        <v>0</v>
      </c>
      <c r="E83" s="22">
        <v>200</v>
      </c>
      <c r="F83" s="22">
        <v>14</v>
      </c>
      <c r="G83" s="23">
        <f t="shared" si="1"/>
        <v>0.07</v>
      </c>
    </row>
    <row r="84" spans="1:7" s="4" customFormat="1" ht="21">
      <c r="A84" s="62"/>
      <c r="B84" s="55"/>
      <c r="C84" s="68" t="s">
        <v>112</v>
      </c>
      <c r="D84" s="66">
        <f>SUM(D75:D83)</f>
        <v>468000</v>
      </c>
      <c r="E84" s="66">
        <f>SUM(E75:E83)</f>
        <v>564200</v>
      </c>
      <c r="F84" s="66">
        <f>SUM(F75:F83)</f>
        <v>375927</v>
      </c>
      <c r="G84" s="24">
        <f t="shared" si="1"/>
        <v>0.6663009571074088</v>
      </c>
    </row>
    <row r="85" spans="1:7" s="4" customFormat="1" ht="21">
      <c r="A85" s="62"/>
      <c r="B85" s="55"/>
      <c r="C85" s="68"/>
      <c r="D85" s="66"/>
      <c r="E85" s="66"/>
      <c r="F85" s="66"/>
      <c r="G85" s="24"/>
    </row>
    <row r="86" spans="1:7" s="4" customFormat="1" ht="21">
      <c r="A86" s="59" t="s">
        <v>224</v>
      </c>
      <c r="B86" s="55"/>
      <c r="C86" s="59" t="s">
        <v>225</v>
      </c>
      <c r="D86" s="66"/>
      <c r="E86" s="66"/>
      <c r="F86" s="66"/>
      <c r="G86" s="24"/>
    </row>
    <row r="87" spans="1:7" s="4" customFormat="1" ht="20.25">
      <c r="A87" s="62" t="s">
        <v>384</v>
      </c>
      <c r="B87" s="55" t="s">
        <v>385</v>
      </c>
      <c r="C87" s="62" t="s">
        <v>386</v>
      </c>
      <c r="D87" s="34">
        <v>0</v>
      </c>
      <c r="E87" s="34">
        <v>800000</v>
      </c>
      <c r="F87" s="34">
        <v>800000</v>
      </c>
      <c r="G87" s="23">
        <f t="shared" si="1"/>
        <v>1</v>
      </c>
    </row>
    <row r="88" spans="1:7" s="4" customFormat="1" ht="20.25">
      <c r="A88" s="62"/>
      <c r="B88" s="55" t="s">
        <v>228</v>
      </c>
      <c r="C88" s="62" t="s">
        <v>387</v>
      </c>
      <c r="D88" s="34">
        <v>0</v>
      </c>
      <c r="E88" s="34">
        <v>216000</v>
      </c>
      <c r="F88" s="34">
        <v>216000</v>
      </c>
      <c r="G88" s="23">
        <f t="shared" si="1"/>
        <v>1</v>
      </c>
    </row>
    <row r="89" spans="1:7" s="4" customFormat="1" ht="21">
      <c r="A89" s="62"/>
      <c r="B89" s="55"/>
      <c r="C89" s="68" t="s">
        <v>112</v>
      </c>
      <c r="D89" s="66">
        <f>SUM(D87:D88)</f>
        <v>0</v>
      </c>
      <c r="E89" s="66">
        <f>SUM(E87:E88)</f>
        <v>1016000</v>
      </c>
      <c r="F89" s="66">
        <f>SUM(F87:F88)</f>
        <v>1016000</v>
      </c>
      <c r="G89" s="24">
        <f t="shared" si="1"/>
        <v>1</v>
      </c>
    </row>
    <row r="90" spans="1:7" s="4" customFormat="1" ht="20.25">
      <c r="A90" s="62"/>
      <c r="B90" s="55"/>
      <c r="C90" s="74" t="s">
        <v>113</v>
      </c>
      <c r="D90" s="35">
        <f>SUM(D68,D71,D84,D89)</f>
        <v>4012799</v>
      </c>
      <c r="E90" s="35">
        <f>SUM(E68,E71,E84,E89)</f>
        <v>5124999</v>
      </c>
      <c r="F90" s="35">
        <f>SUM(F68,F71,F84,F89)</f>
        <v>4867655</v>
      </c>
      <c r="G90" s="26">
        <f t="shared" si="1"/>
        <v>0.949786526787615</v>
      </c>
    </row>
    <row r="91" spans="1:7" s="1" customFormat="1" ht="20.25">
      <c r="A91" s="54"/>
      <c r="B91" s="55"/>
      <c r="C91" s="59"/>
      <c r="D91" s="35"/>
      <c r="E91" s="25"/>
      <c r="F91" s="25"/>
      <c r="G91" s="23"/>
    </row>
    <row r="92" spans="1:7" ht="21">
      <c r="A92" s="72" t="s">
        <v>64</v>
      </c>
      <c r="B92" s="55"/>
      <c r="C92" s="59" t="s">
        <v>65</v>
      </c>
      <c r="D92" s="66"/>
      <c r="E92" s="22"/>
      <c r="G92" s="23"/>
    </row>
    <row r="93" spans="1:7" ht="20.25">
      <c r="A93" s="59" t="s">
        <v>61</v>
      </c>
      <c r="B93" s="55"/>
      <c r="C93" s="59" t="s">
        <v>4</v>
      </c>
      <c r="D93" s="34"/>
      <c r="E93" s="22"/>
      <c r="G93" s="23"/>
    </row>
    <row r="94" spans="1:7" ht="20.25">
      <c r="A94" s="62" t="s">
        <v>57</v>
      </c>
      <c r="B94" s="55" t="s">
        <v>156</v>
      </c>
      <c r="C94" s="62" t="s">
        <v>177</v>
      </c>
      <c r="D94" s="34">
        <v>125000</v>
      </c>
      <c r="E94" s="22">
        <v>855000</v>
      </c>
      <c r="F94" s="22">
        <v>832118</v>
      </c>
      <c r="G94" s="23">
        <f t="shared" si="1"/>
        <v>0.9732374269005848</v>
      </c>
    </row>
    <row r="95" spans="1:7" ht="20.25">
      <c r="A95" s="62" t="s">
        <v>66</v>
      </c>
      <c r="B95" s="55" t="s">
        <v>161</v>
      </c>
      <c r="C95" s="62" t="s">
        <v>67</v>
      </c>
      <c r="D95" s="34">
        <v>3525000</v>
      </c>
      <c r="E95" s="22">
        <v>1385650</v>
      </c>
      <c r="F95" s="22">
        <v>1214701</v>
      </c>
      <c r="G95" s="23">
        <f t="shared" si="1"/>
        <v>0.8766290188720095</v>
      </c>
    </row>
    <row r="96" spans="1:7" ht="20.25">
      <c r="A96" s="62" t="s">
        <v>62</v>
      </c>
      <c r="B96" s="55" t="s">
        <v>160</v>
      </c>
      <c r="C96" s="62" t="s">
        <v>107</v>
      </c>
      <c r="D96" s="34"/>
      <c r="E96" s="22"/>
      <c r="G96" s="23"/>
    </row>
    <row r="97" spans="1:7" ht="20.25">
      <c r="A97" s="62"/>
      <c r="B97" s="55"/>
      <c r="C97" s="67" t="s">
        <v>388</v>
      </c>
      <c r="D97" s="34">
        <v>158000</v>
      </c>
      <c r="E97" s="22">
        <v>158000</v>
      </c>
      <c r="F97" s="22">
        <v>106500</v>
      </c>
      <c r="G97" s="23">
        <f t="shared" si="1"/>
        <v>0.6740506329113924</v>
      </c>
    </row>
    <row r="98" spans="1:7" ht="20.25">
      <c r="A98" s="62" t="s">
        <v>59</v>
      </c>
      <c r="B98" s="55" t="s">
        <v>159</v>
      </c>
      <c r="C98" s="62" t="s">
        <v>60</v>
      </c>
      <c r="D98" s="34">
        <v>1029480</v>
      </c>
      <c r="E98" s="22">
        <v>1029480</v>
      </c>
      <c r="F98" s="22">
        <v>581396</v>
      </c>
      <c r="G98" s="23">
        <f t="shared" si="1"/>
        <v>0.5647472510393596</v>
      </c>
    </row>
    <row r="99" spans="1:7" s="4" customFormat="1" ht="21">
      <c r="A99" s="59"/>
      <c r="B99" s="55"/>
      <c r="C99" s="68" t="s">
        <v>112</v>
      </c>
      <c r="D99" s="66">
        <f>SUM(D94:D98)</f>
        <v>4837480</v>
      </c>
      <c r="E99" s="66">
        <f>SUM(E94:E98)</f>
        <v>3428130</v>
      </c>
      <c r="F99" s="66">
        <f>SUM(F94:F98)</f>
        <v>2734715</v>
      </c>
      <c r="G99" s="24">
        <f t="shared" si="1"/>
        <v>0.7977279158024929</v>
      </c>
    </row>
    <row r="100" spans="1:7" s="4" customFormat="1" ht="21">
      <c r="A100" s="59"/>
      <c r="B100" s="55"/>
      <c r="C100" s="68"/>
      <c r="D100" s="66"/>
      <c r="E100" s="66"/>
      <c r="F100" s="66"/>
      <c r="G100" s="24"/>
    </row>
    <row r="101" spans="1:7" s="4" customFormat="1" ht="21">
      <c r="A101" s="59" t="s">
        <v>224</v>
      </c>
      <c r="B101" s="55"/>
      <c r="C101" s="59" t="s">
        <v>225</v>
      </c>
      <c r="D101" s="66"/>
      <c r="E101" s="66"/>
      <c r="F101" s="66"/>
      <c r="G101" s="24"/>
    </row>
    <row r="102" spans="1:7" s="4" customFormat="1" ht="20.25">
      <c r="A102" s="62" t="s">
        <v>224</v>
      </c>
      <c r="B102" s="55" t="s">
        <v>389</v>
      </c>
      <c r="C102" s="62" t="s">
        <v>390</v>
      </c>
      <c r="D102" s="34">
        <v>0</v>
      </c>
      <c r="E102" s="34">
        <v>1150000</v>
      </c>
      <c r="F102" s="34">
        <v>1148280</v>
      </c>
      <c r="G102" s="23">
        <f t="shared" si="1"/>
        <v>0.998504347826087</v>
      </c>
    </row>
    <row r="103" spans="1:7" s="4" customFormat="1" ht="20.25">
      <c r="A103" s="62"/>
      <c r="B103" s="55" t="s">
        <v>391</v>
      </c>
      <c r="C103" s="62" t="s">
        <v>387</v>
      </c>
      <c r="D103" s="34">
        <v>0</v>
      </c>
      <c r="E103" s="34">
        <v>315000</v>
      </c>
      <c r="F103" s="34">
        <v>310036</v>
      </c>
      <c r="G103" s="23">
        <f t="shared" si="1"/>
        <v>0.9842412698412698</v>
      </c>
    </row>
    <row r="104" spans="1:7" s="4" customFormat="1" ht="21">
      <c r="A104" s="62"/>
      <c r="B104" s="55"/>
      <c r="C104" s="68" t="s">
        <v>112</v>
      </c>
      <c r="D104" s="66">
        <f>SUM(D102:D103)</f>
        <v>0</v>
      </c>
      <c r="E104" s="66">
        <f>SUM(E102:E103)</f>
        <v>1465000</v>
      </c>
      <c r="F104" s="66">
        <f>SUM(F102:F103)</f>
        <v>1458316</v>
      </c>
      <c r="G104" s="24">
        <f t="shared" si="1"/>
        <v>0.995437542662116</v>
      </c>
    </row>
    <row r="105" spans="1:7" s="4" customFormat="1" ht="20.25">
      <c r="A105" s="62"/>
      <c r="B105" s="55"/>
      <c r="C105" s="74" t="s">
        <v>113</v>
      </c>
      <c r="D105" s="35">
        <f>D99+D104</f>
        <v>4837480</v>
      </c>
      <c r="E105" s="35">
        <f>E99+E104</f>
        <v>4893130</v>
      </c>
      <c r="F105" s="35">
        <f>F99+F104</f>
        <v>4193031</v>
      </c>
      <c r="G105" s="26">
        <f t="shared" si="1"/>
        <v>0.8569220519381255</v>
      </c>
    </row>
    <row r="106" spans="1:7" ht="20.25">
      <c r="A106" s="62"/>
      <c r="B106" s="55"/>
      <c r="C106" s="54"/>
      <c r="D106" s="34"/>
      <c r="E106" s="22"/>
      <c r="G106" s="23"/>
    </row>
    <row r="107" spans="1:7" ht="20.25">
      <c r="A107" s="72" t="s">
        <v>68</v>
      </c>
      <c r="B107" s="55"/>
      <c r="C107" s="59" t="s">
        <v>18</v>
      </c>
      <c r="D107" s="35"/>
      <c r="E107" s="22"/>
      <c r="G107" s="23"/>
    </row>
    <row r="108" spans="1:7" ht="20.25">
      <c r="A108" s="59" t="s">
        <v>61</v>
      </c>
      <c r="B108" s="55"/>
      <c r="C108" s="59" t="s">
        <v>4</v>
      </c>
      <c r="D108" s="34"/>
      <c r="E108" s="22"/>
      <c r="G108" s="23"/>
    </row>
    <row r="109" spans="1:7" ht="20.25">
      <c r="A109" s="62" t="s">
        <v>69</v>
      </c>
      <c r="B109" s="55"/>
      <c r="C109" s="62" t="s">
        <v>70</v>
      </c>
      <c r="D109" s="34"/>
      <c r="E109" s="22"/>
      <c r="G109" s="23"/>
    </row>
    <row r="110" spans="1:7" ht="20.25">
      <c r="A110" s="54"/>
      <c r="B110" s="55" t="s">
        <v>162</v>
      </c>
      <c r="C110" s="67" t="s">
        <v>135</v>
      </c>
      <c r="D110" s="34">
        <v>907000</v>
      </c>
      <c r="E110" s="22">
        <v>907000</v>
      </c>
      <c r="F110" s="22">
        <v>492291</v>
      </c>
      <c r="G110" s="23">
        <f t="shared" si="1"/>
        <v>0.5427684674751929</v>
      </c>
    </row>
    <row r="111" spans="1:7" ht="20.25">
      <c r="A111" s="62" t="s">
        <v>59</v>
      </c>
      <c r="B111" s="55" t="s">
        <v>159</v>
      </c>
      <c r="C111" s="62" t="s">
        <v>60</v>
      </c>
      <c r="D111" s="34">
        <v>245000</v>
      </c>
      <c r="E111" s="22">
        <v>245000</v>
      </c>
      <c r="F111" s="22">
        <v>132920</v>
      </c>
      <c r="G111" s="23">
        <f t="shared" si="1"/>
        <v>0.542530612244898</v>
      </c>
    </row>
    <row r="112" spans="1:7" s="4" customFormat="1" ht="21">
      <c r="A112" s="59"/>
      <c r="B112" s="55"/>
      <c r="C112" s="68" t="s">
        <v>112</v>
      </c>
      <c r="D112" s="66">
        <f>SUM(D110:D111)</f>
        <v>1152000</v>
      </c>
      <c r="E112" s="66">
        <f>SUM(E110:E111)</f>
        <v>1152000</v>
      </c>
      <c r="F112" s="66">
        <f>SUM(F110:F111)</f>
        <v>625211</v>
      </c>
      <c r="G112" s="24">
        <f t="shared" si="1"/>
        <v>0.5427178819444445</v>
      </c>
    </row>
    <row r="113" spans="1:7" ht="20.25">
      <c r="A113" s="54"/>
      <c r="B113" s="55"/>
      <c r="C113" s="59"/>
      <c r="D113" s="34"/>
      <c r="E113" s="22"/>
      <c r="G113" s="23"/>
    </row>
    <row r="114" spans="1:7" ht="21">
      <c r="A114" s="72" t="s">
        <v>71</v>
      </c>
      <c r="B114" s="55"/>
      <c r="C114" s="59" t="s">
        <v>19</v>
      </c>
      <c r="D114" s="66"/>
      <c r="E114" s="22"/>
      <c r="G114" s="23"/>
    </row>
    <row r="115" spans="1:7" ht="21">
      <c r="A115" s="59" t="s">
        <v>61</v>
      </c>
      <c r="B115" s="55"/>
      <c r="C115" s="59" t="s">
        <v>4</v>
      </c>
      <c r="D115" s="66"/>
      <c r="E115" s="22"/>
      <c r="G115" s="23"/>
    </row>
    <row r="116" spans="1:7" ht="20.25">
      <c r="A116" s="62" t="s">
        <v>57</v>
      </c>
      <c r="B116" s="55"/>
      <c r="C116" s="62" t="s">
        <v>58</v>
      </c>
      <c r="D116" s="34"/>
      <c r="E116" s="22"/>
      <c r="G116" s="23"/>
    </row>
    <row r="117" spans="1:7" ht="20.25">
      <c r="A117" s="54"/>
      <c r="B117" s="55" t="s">
        <v>163</v>
      </c>
      <c r="C117" s="67" t="s">
        <v>132</v>
      </c>
      <c r="D117" s="34">
        <v>200000</v>
      </c>
      <c r="E117" s="22">
        <v>200000</v>
      </c>
      <c r="F117" s="22">
        <v>140859</v>
      </c>
      <c r="G117" s="23">
        <f t="shared" si="1"/>
        <v>0.704295</v>
      </c>
    </row>
    <row r="118" spans="1:7" ht="20.25">
      <c r="A118" s="54"/>
      <c r="B118" s="55" t="s">
        <v>156</v>
      </c>
      <c r="C118" s="67" t="s">
        <v>136</v>
      </c>
      <c r="D118" s="34">
        <v>100000</v>
      </c>
      <c r="E118" s="22">
        <v>100000</v>
      </c>
      <c r="F118" s="22">
        <v>0</v>
      </c>
      <c r="G118" s="23">
        <f t="shared" si="1"/>
        <v>0</v>
      </c>
    </row>
    <row r="119" spans="1:7" ht="20.25">
      <c r="A119" s="62" t="s">
        <v>69</v>
      </c>
      <c r="B119" s="55"/>
      <c r="C119" s="62" t="s">
        <v>70</v>
      </c>
      <c r="D119" s="34"/>
      <c r="E119" s="22"/>
      <c r="G119" s="23"/>
    </row>
    <row r="120" spans="1:7" ht="20.25">
      <c r="A120" s="65"/>
      <c r="B120" s="55" t="s">
        <v>164</v>
      </c>
      <c r="C120" s="67" t="s">
        <v>134</v>
      </c>
      <c r="D120" s="34">
        <v>6000</v>
      </c>
      <c r="E120" s="22">
        <v>6000</v>
      </c>
      <c r="F120" s="22">
        <v>4526</v>
      </c>
      <c r="G120" s="23">
        <f t="shared" si="1"/>
        <v>0.7543333333333333</v>
      </c>
    </row>
    <row r="121" spans="1:7" ht="20.25">
      <c r="A121" s="65"/>
      <c r="B121" s="55" t="s">
        <v>162</v>
      </c>
      <c r="C121" s="67" t="s">
        <v>135</v>
      </c>
      <c r="D121" s="34">
        <v>3000</v>
      </c>
      <c r="E121" s="22">
        <v>3000</v>
      </c>
      <c r="F121" s="22">
        <v>1481</v>
      </c>
      <c r="G121" s="23">
        <f t="shared" si="1"/>
        <v>0.49366666666666664</v>
      </c>
    </row>
    <row r="122" spans="1:7" ht="20.25">
      <c r="A122" s="62" t="s">
        <v>66</v>
      </c>
      <c r="B122" s="55" t="s">
        <v>161</v>
      </c>
      <c r="C122" s="70" t="s">
        <v>392</v>
      </c>
      <c r="D122" s="34">
        <v>200000</v>
      </c>
      <c r="E122" s="22">
        <v>200000</v>
      </c>
      <c r="F122" s="22">
        <v>0</v>
      </c>
      <c r="G122" s="23">
        <f t="shared" si="1"/>
        <v>0</v>
      </c>
    </row>
    <row r="123" spans="1:7" ht="20.25">
      <c r="A123" s="62" t="s">
        <v>62</v>
      </c>
      <c r="B123" s="55" t="s">
        <v>182</v>
      </c>
      <c r="C123" s="70" t="s">
        <v>107</v>
      </c>
      <c r="D123" s="34">
        <v>320000</v>
      </c>
      <c r="E123" s="22">
        <v>320000</v>
      </c>
      <c r="F123" s="22">
        <v>0</v>
      </c>
      <c r="G123" s="23">
        <f t="shared" si="1"/>
        <v>0</v>
      </c>
    </row>
    <row r="124" spans="1:7" ht="20.25">
      <c r="A124" s="62" t="s">
        <v>59</v>
      </c>
      <c r="B124" s="55" t="s">
        <v>159</v>
      </c>
      <c r="C124" s="62" t="s">
        <v>60</v>
      </c>
      <c r="D124" s="34">
        <v>225941</v>
      </c>
      <c r="E124" s="22">
        <v>225941</v>
      </c>
      <c r="F124" s="22">
        <v>39658</v>
      </c>
      <c r="G124" s="23">
        <f t="shared" si="1"/>
        <v>0.17552369866469564</v>
      </c>
    </row>
    <row r="125" spans="1:7" s="4" customFormat="1" ht="21">
      <c r="A125" s="59"/>
      <c r="B125" s="55"/>
      <c r="C125" s="68" t="s">
        <v>112</v>
      </c>
      <c r="D125" s="66">
        <f>SUM(D117:D124)</f>
        <v>1054941</v>
      </c>
      <c r="E125" s="66">
        <f>SUM(E117:E124)</f>
        <v>1054941</v>
      </c>
      <c r="F125" s="66">
        <f>SUM(F117:F124)</f>
        <v>186524</v>
      </c>
      <c r="G125" s="24">
        <f t="shared" si="1"/>
        <v>0.17680988794634012</v>
      </c>
    </row>
    <row r="126" spans="1:7" ht="20.25">
      <c r="A126" s="62"/>
      <c r="B126" s="55"/>
      <c r="C126" s="62"/>
      <c r="D126" s="34"/>
      <c r="E126" s="22"/>
      <c r="G126" s="23"/>
    </row>
    <row r="127" spans="1:7" ht="20.25">
      <c r="A127" s="72" t="s">
        <v>178</v>
      </c>
      <c r="B127" s="55"/>
      <c r="C127" s="59" t="s">
        <v>75</v>
      </c>
      <c r="D127" s="35"/>
      <c r="E127" s="22"/>
      <c r="G127" s="23"/>
    </row>
    <row r="128" spans="1:7" ht="20.25">
      <c r="A128" s="59" t="s">
        <v>61</v>
      </c>
      <c r="B128" s="55"/>
      <c r="C128" s="59" t="s">
        <v>4</v>
      </c>
      <c r="D128" s="34"/>
      <c r="E128" s="22"/>
      <c r="G128" s="23"/>
    </row>
    <row r="129" spans="1:7" ht="20.25">
      <c r="A129" s="62" t="s">
        <v>57</v>
      </c>
      <c r="B129" s="55"/>
      <c r="C129" s="62" t="s">
        <v>58</v>
      </c>
      <c r="D129" s="34"/>
      <c r="E129" s="22"/>
      <c r="G129" s="23"/>
    </row>
    <row r="130" spans="1:7" ht="20.25">
      <c r="A130" s="54"/>
      <c r="B130" s="55" t="s">
        <v>163</v>
      </c>
      <c r="C130" s="67" t="s">
        <v>132</v>
      </c>
      <c r="D130" s="34">
        <v>420000</v>
      </c>
      <c r="E130" s="22">
        <v>460000</v>
      </c>
      <c r="F130" s="22">
        <v>213544</v>
      </c>
      <c r="G130" s="23">
        <f t="shared" si="1"/>
        <v>0.46422608695652173</v>
      </c>
    </row>
    <row r="131" spans="1:7" ht="20.25">
      <c r="A131" s="62"/>
      <c r="B131" s="55" t="s">
        <v>156</v>
      </c>
      <c r="C131" s="67" t="s">
        <v>133</v>
      </c>
      <c r="D131" s="34">
        <v>308870</v>
      </c>
      <c r="E131" s="22">
        <v>403870</v>
      </c>
      <c r="F131" s="22">
        <v>402383</v>
      </c>
      <c r="G131" s="23">
        <f t="shared" si="1"/>
        <v>0.9963181221680244</v>
      </c>
    </row>
    <row r="132" spans="1:7" ht="20.25">
      <c r="A132" s="62" t="s">
        <v>393</v>
      </c>
      <c r="B132" s="55" t="s">
        <v>394</v>
      </c>
      <c r="C132" s="70" t="s">
        <v>395</v>
      </c>
      <c r="D132" s="34">
        <v>0</v>
      </c>
      <c r="E132" s="22">
        <v>45000</v>
      </c>
      <c r="F132" s="22">
        <v>42843</v>
      </c>
      <c r="G132" s="23">
        <f t="shared" si="1"/>
        <v>0.9520666666666666</v>
      </c>
    </row>
    <row r="133" spans="1:7" ht="20.25">
      <c r="A133" s="62" t="s">
        <v>62</v>
      </c>
      <c r="B133" s="55" t="s">
        <v>182</v>
      </c>
      <c r="C133" s="70" t="s">
        <v>107</v>
      </c>
      <c r="D133" s="34">
        <v>200000</v>
      </c>
      <c r="E133" s="22">
        <v>200000</v>
      </c>
      <c r="F133" s="22">
        <v>20000</v>
      </c>
      <c r="G133" s="23">
        <f t="shared" si="1"/>
        <v>0.1</v>
      </c>
    </row>
    <row r="134" spans="1:7" ht="20.25">
      <c r="A134" s="62" t="s">
        <v>59</v>
      </c>
      <c r="B134" s="55" t="s">
        <v>159</v>
      </c>
      <c r="C134" s="62" t="s">
        <v>60</v>
      </c>
      <c r="D134" s="34">
        <v>250800</v>
      </c>
      <c r="E134" s="22">
        <v>250800</v>
      </c>
      <c r="F134" s="22">
        <v>183267</v>
      </c>
      <c r="G134" s="23">
        <f t="shared" si="1"/>
        <v>0.7307296650717703</v>
      </c>
    </row>
    <row r="135" spans="1:7" s="4" customFormat="1" ht="21">
      <c r="A135" s="59"/>
      <c r="B135" s="55"/>
      <c r="C135" s="68" t="s">
        <v>112</v>
      </c>
      <c r="D135" s="66">
        <f>SUM(D130:D134)</f>
        <v>1179670</v>
      </c>
      <c r="E135" s="66">
        <f>SUM(E130:E134)</f>
        <v>1359670</v>
      </c>
      <c r="F135" s="66">
        <f>SUM(F130:F134)</f>
        <v>862037</v>
      </c>
      <c r="G135" s="24">
        <f t="shared" si="1"/>
        <v>0.6340045746394346</v>
      </c>
    </row>
    <row r="136" spans="1:7" s="4" customFormat="1" ht="21">
      <c r="A136" s="59"/>
      <c r="B136" s="55"/>
      <c r="C136" s="68"/>
      <c r="D136" s="66"/>
      <c r="E136" s="21"/>
      <c r="F136" s="21"/>
      <c r="G136" s="23"/>
    </row>
    <row r="137" spans="1:7" ht="20.25">
      <c r="A137" s="72" t="s">
        <v>73</v>
      </c>
      <c r="B137" s="55"/>
      <c r="C137" s="59" t="s">
        <v>74</v>
      </c>
      <c r="D137" s="35"/>
      <c r="E137" s="22"/>
      <c r="G137" s="23"/>
    </row>
    <row r="138" spans="1:7" ht="20.25">
      <c r="A138" s="62"/>
      <c r="B138" s="55"/>
      <c r="C138" s="59" t="s">
        <v>76</v>
      </c>
      <c r="D138" s="34"/>
      <c r="E138" s="22"/>
      <c r="G138" s="23"/>
    </row>
    <row r="139" spans="1:7" ht="20.25">
      <c r="A139" s="59" t="s">
        <v>51</v>
      </c>
      <c r="B139" s="55"/>
      <c r="C139" s="59"/>
      <c r="D139" s="34"/>
      <c r="E139" s="22"/>
      <c r="G139" s="23"/>
    </row>
    <row r="140" spans="1:8" ht="21">
      <c r="A140" s="62" t="s">
        <v>52</v>
      </c>
      <c r="B140" s="55" t="s">
        <v>396</v>
      </c>
      <c r="C140" s="54" t="s">
        <v>364</v>
      </c>
      <c r="D140" s="66">
        <v>0</v>
      </c>
      <c r="E140" s="21">
        <v>6000</v>
      </c>
      <c r="F140" s="21">
        <v>6000</v>
      </c>
      <c r="G140" s="24">
        <f>F140/E140</f>
        <v>1</v>
      </c>
      <c r="H140" s="8"/>
    </row>
    <row r="141" spans="1:8" ht="21">
      <c r="A141" s="62"/>
      <c r="B141" s="55"/>
      <c r="C141" s="54"/>
      <c r="D141" s="66"/>
      <c r="E141" s="21"/>
      <c r="F141" s="21"/>
      <c r="G141" s="24"/>
      <c r="H141" s="8"/>
    </row>
    <row r="142" spans="1:8" ht="21">
      <c r="A142" s="59" t="s">
        <v>56</v>
      </c>
      <c r="B142" s="55" t="s">
        <v>216</v>
      </c>
      <c r="C142" s="54" t="s">
        <v>397</v>
      </c>
      <c r="D142" s="66">
        <v>0</v>
      </c>
      <c r="E142" s="21">
        <v>1600</v>
      </c>
      <c r="F142" s="21">
        <v>1558</v>
      </c>
      <c r="G142" s="24">
        <f>F142/E142</f>
        <v>0.97375</v>
      </c>
      <c r="H142" s="8"/>
    </row>
    <row r="143" spans="1:8" ht="21">
      <c r="A143" s="62"/>
      <c r="B143" s="55" t="s">
        <v>217</v>
      </c>
      <c r="C143" s="54" t="s">
        <v>398</v>
      </c>
      <c r="D143" s="66">
        <v>0</v>
      </c>
      <c r="E143" s="21">
        <v>1100</v>
      </c>
      <c r="F143" s="21">
        <v>1062</v>
      </c>
      <c r="G143" s="24">
        <f>F143/E143</f>
        <v>0.9654545454545455</v>
      </c>
      <c r="H143" s="8"/>
    </row>
    <row r="144" spans="1:8" ht="20.25">
      <c r="A144" s="62"/>
      <c r="B144" s="55"/>
      <c r="C144" s="54"/>
      <c r="D144" s="34"/>
      <c r="E144" s="22"/>
      <c r="G144" s="23"/>
      <c r="H144" s="8"/>
    </row>
    <row r="145" spans="1:7" ht="20.25">
      <c r="A145" s="59" t="s">
        <v>61</v>
      </c>
      <c r="B145" s="55"/>
      <c r="C145" s="59" t="s">
        <v>4</v>
      </c>
      <c r="D145" s="34"/>
      <c r="E145" s="22"/>
      <c r="G145" s="23"/>
    </row>
    <row r="146" spans="1:7" ht="20.25">
      <c r="A146" s="62" t="s">
        <v>57</v>
      </c>
      <c r="B146" s="55"/>
      <c r="C146" s="62" t="s">
        <v>58</v>
      </c>
      <c r="D146" s="34"/>
      <c r="E146" s="22"/>
      <c r="G146" s="23"/>
    </row>
    <row r="147" spans="1:7" ht="20.25">
      <c r="A147" s="62"/>
      <c r="B147" s="55" t="s">
        <v>163</v>
      </c>
      <c r="C147" s="67" t="s">
        <v>218</v>
      </c>
      <c r="D147" s="34">
        <v>50000</v>
      </c>
      <c r="E147" s="22">
        <v>50000</v>
      </c>
      <c r="F147" s="22">
        <v>0</v>
      </c>
      <c r="G147" s="23">
        <f t="shared" si="1"/>
        <v>0</v>
      </c>
    </row>
    <row r="148" spans="1:7" ht="20.25">
      <c r="A148" s="59"/>
      <c r="B148" s="55" t="s">
        <v>156</v>
      </c>
      <c r="C148" s="67" t="s">
        <v>129</v>
      </c>
      <c r="D148" s="34">
        <v>500000</v>
      </c>
      <c r="E148" s="22">
        <v>500000</v>
      </c>
      <c r="F148" s="22">
        <v>141680</v>
      </c>
      <c r="G148" s="23">
        <f t="shared" si="1"/>
        <v>0.28336</v>
      </c>
    </row>
    <row r="149" spans="1:7" ht="20.25">
      <c r="A149" s="59"/>
      <c r="B149" s="55" t="s">
        <v>219</v>
      </c>
      <c r="C149" s="67" t="s">
        <v>399</v>
      </c>
      <c r="D149" s="34">
        <v>70000</v>
      </c>
      <c r="E149" s="22">
        <v>70000</v>
      </c>
      <c r="F149" s="22">
        <v>0</v>
      </c>
      <c r="G149" s="23">
        <f t="shared" si="1"/>
        <v>0</v>
      </c>
    </row>
    <row r="150" spans="1:7" ht="20.25">
      <c r="A150" s="59"/>
      <c r="B150" s="55" t="s">
        <v>205</v>
      </c>
      <c r="C150" s="67" t="s">
        <v>206</v>
      </c>
      <c r="D150" s="34"/>
      <c r="E150" s="22"/>
      <c r="G150" s="23"/>
    </row>
    <row r="151" spans="1:7" ht="20.25">
      <c r="A151" s="62" t="s">
        <v>69</v>
      </c>
      <c r="B151" s="55"/>
      <c r="C151" s="62" t="s">
        <v>70</v>
      </c>
      <c r="D151" s="34"/>
      <c r="E151" s="22"/>
      <c r="G151" s="23"/>
    </row>
    <row r="152" spans="1:7" ht="20.25">
      <c r="A152" s="65"/>
      <c r="B152" s="55" t="s">
        <v>164</v>
      </c>
      <c r="C152" s="67" t="s">
        <v>72</v>
      </c>
      <c r="D152" s="34">
        <v>20000</v>
      </c>
      <c r="E152" s="22">
        <v>20000</v>
      </c>
      <c r="F152" s="22">
        <v>15754</v>
      </c>
      <c r="G152" s="23">
        <f t="shared" si="1"/>
        <v>0.7877</v>
      </c>
    </row>
    <row r="153" spans="1:7" ht="20.25">
      <c r="A153" s="62"/>
      <c r="B153" s="55" t="s">
        <v>162</v>
      </c>
      <c r="C153" s="67" t="s">
        <v>77</v>
      </c>
      <c r="D153" s="34">
        <v>70000</v>
      </c>
      <c r="E153" s="22">
        <v>81000</v>
      </c>
      <c r="F153" s="22">
        <v>80003</v>
      </c>
      <c r="G153" s="23">
        <f t="shared" si="1"/>
        <v>0.9876913580246913</v>
      </c>
    </row>
    <row r="154" spans="1:7" ht="20.25">
      <c r="A154" s="62" t="s">
        <v>66</v>
      </c>
      <c r="B154" s="55" t="s">
        <v>161</v>
      </c>
      <c r="C154" s="62" t="s">
        <v>67</v>
      </c>
      <c r="D154" s="34">
        <v>60000</v>
      </c>
      <c r="E154" s="22">
        <v>760000</v>
      </c>
      <c r="F154" s="22">
        <v>728457</v>
      </c>
      <c r="G154" s="23">
        <f t="shared" si="1"/>
        <v>0.958496052631579</v>
      </c>
    </row>
    <row r="155" spans="1:7" ht="20.25">
      <c r="A155" s="62" t="s">
        <v>59</v>
      </c>
      <c r="B155" s="55" t="s">
        <v>159</v>
      </c>
      <c r="C155" s="62" t="s">
        <v>60</v>
      </c>
      <c r="D155" s="34">
        <v>533000</v>
      </c>
      <c r="E155" s="22">
        <v>533000</v>
      </c>
      <c r="F155" s="22">
        <v>426300</v>
      </c>
      <c r="G155" s="23">
        <f t="shared" si="1"/>
        <v>0.799812382739212</v>
      </c>
    </row>
    <row r="156" spans="1:7" s="4" customFormat="1" ht="21">
      <c r="A156" s="59"/>
      <c r="B156" s="55"/>
      <c r="C156" s="68" t="s">
        <v>131</v>
      </c>
      <c r="D156" s="66">
        <f>SUM(D147:D155)</f>
        <v>1303000</v>
      </c>
      <c r="E156" s="66">
        <f>SUM(E147:E155)</f>
        <v>2014000</v>
      </c>
      <c r="F156" s="66">
        <f>SUM(F147:F155)</f>
        <v>1392194</v>
      </c>
      <c r="G156" s="24">
        <f t="shared" si="1"/>
        <v>0.69125819265144</v>
      </c>
    </row>
    <row r="157" spans="1:7" ht="20.25">
      <c r="A157" s="62"/>
      <c r="B157" s="55"/>
      <c r="C157" s="62"/>
      <c r="D157" s="34"/>
      <c r="E157" s="22"/>
      <c r="G157" s="23"/>
    </row>
    <row r="158" spans="1:7" ht="20.25">
      <c r="A158" s="62"/>
      <c r="B158" s="55"/>
      <c r="C158" s="59" t="s">
        <v>78</v>
      </c>
      <c r="D158" s="34"/>
      <c r="E158" s="22"/>
      <c r="G158" s="23"/>
    </row>
    <row r="159" spans="1:7" ht="20.25">
      <c r="A159" s="62" t="s">
        <v>62</v>
      </c>
      <c r="B159" s="55"/>
      <c r="C159" s="62" t="s">
        <v>63</v>
      </c>
      <c r="D159" s="34"/>
      <c r="E159" s="22"/>
      <c r="G159" s="23"/>
    </row>
    <row r="160" spans="1:7" ht="20.25">
      <c r="A160" s="62"/>
      <c r="B160" s="55" t="s">
        <v>165</v>
      </c>
      <c r="C160" s="67" t="s">
        <v>128</v>
      </c>
      <c r="D160" s="34">
        <v>100000</v>
      </c>
      <c r="E160" s="22">
        <v>100000</v>
      </c>
      <c r="F160" s="22">
        <v>64972</v>
      </c>
      <c r="G160" s="23">
        <f aca="true" t="shared" si="2" ref="G160:G219">F160/E160</f>
        <v>0.64972</v>
      </c>
    </row>
    <row r="161" spans="1:7" ht="20.25">
      <c r="A161" s="62"/>
      <c r="B161" s="55" t="s">
        <v>179</v>
      </c>
      <c r="C161" s="67" t="s">
        <v>400</v>
      </c>
      <c r="D161" s="34">
        <v>552000</v>
      </c>
      <c r="E161" s="22">
        <v>552000</v>
      </c>
      <c r="F161" s="22">
        <v>333581</v>
      </c>
      <c r="G161" s="23">
        <f t="shared" si="2"/>
        <v>0.6043134057971015</v>
      </c>
    </row>
    <row r="162" spans="1:7" ht="20.25">
      <c r="A162" s="62"/>
      <c r="B162" s="55" t="s">
        <v>182</v>
      </c>
      <c r="C162" s="67" t="s">
        <v>401</v>
      </c>
      <c r="D162" s="34">
        <v>500000</v>
      </c>
      <c r="E162" s="22">
        <v>500000</v>
      </c>
      <c r="F162" s="22">
        <v>410517</v>
      </c>
      <c r="G162" s="23">
        <f t="shared" si="2"/>
        <v>0.821034</v>
      </c>
    </row>
    <row r="163" spans="1:7" ht="20.25">
      <c r="A163" s="62"/>
      <c r="B163" s="55" t="s">
        <v>402</v>
      </c>
      <c r="C163" s="67" t="s">
        <v>254</v>
      </c>
      <c r="D163" s="34">
        <v>0</v>
      </c>
      <c r="E163" s="22">
        <v>1000</v>
      </c>
      <c r="F163" s="22">
        <v>720</v>
      </c>
      <c r="G163" s="23">
        <f t="shared" si="2"/>
        <v>0.72</v>
      </c>
    </row>
    <row r="164" spans="1:7" ht="20.25">
      <c r="A164" s="62"/>
      <c r="B164" s="55" t="s">
        <v>220</v>
      </c>
      <c r="C164" s="67" t="s">
        <v>403</v>
      </c>
      <c r="D164" s="34">
        <v>150000</v>
      </c>
      <c r="E164" s="22">
        <v>150000</v>
      </c>
      <c r="F164" s="22">
        <v>591</v>
      </c>
      <c r="G164" s="23">
        <f t="shared" si="2"/>
        <v>0.00394</v>
      </c>
    </row>
    <row r="165" spans="1:7" ht="20.25">
      <c r="A165" s="62"/>
      <c r="B165" s="55" t="s">
        <v>221</v>
      </c>
      <c r="C165" s="67" t="s">
        <v>222</v>
      </c>
      <c r="D165" s="34">
        <v>210000</v>
      </c>
      <c r="E165" s="22">
        <v>256000</v>
      </c>
      <c r="F165" s="22">
        <v>255719</v>
      </c>
      <c r="G165" s="23">
        <f t="shared" si="2"/>
        <v>0.99890234375</v>
      </c>
    </row>
    <row r="166" spans="1:7" ht="20.25">
      <c r="A166" s="62"/>
      <c r="B166" s="55" t="s">
        <v>223</v>
      </c>
      <c r="C166" s="67" t="s">
        <v>404</v>
      </c>
      <c r="D166" s="34">
        <v>0</v>
      </c>
      <c r="E166" s="22">
        <v>20020</v>
      </c>
      <c r="F166" s="22">
        <v>20012</v>
      </c>
      <c r="G166" s="23">
        <f t="shared" si="2"/>
        <v>0.9996003996003996</v>
      </c>
    </row>
    <row r="167" spans="1:7" s="4" customFormat="1" ht="21">
      <c r="A167" s="59"/>
      <c r="B167" s="55"/>
      <c r="C167" s="68" t="s">
        <v>112</v>
      </c>
      <c r="D167" s="66">
        <f>SUM(D160:D166)</f>
        <v>1512000</v>
      </c>
      <c r="E167" s="66">
        <f>SUM(E160:E166)</f>
        <v>1579020</v>
      </c>
      <c r="F167" s="66">
        <f>SUM(F160:F166)</f>
        <v>1086112</v>
      </c>
      <c r="G167" s="24">
        <f t="shared" si="2"/>
        <v>0.687839292725868</v>
      </c>
    </row>
    <row r="168" spans="1:7" s="4" customFormat="1" ht="21">
      <c r="A168" s="59"/>
      <c r="B168" s="55"/>
      <c r="C168" s="59"/>
      <c r="D168" s="66"/>
      <c r="E168" s="21"/>
      <c r="F168" s="21"/>
      <c r="G168" s="23"/>
    </row>
    <row r="169" spans="1:7" ht="20.25">
      <c r="A169" s="62"/>
      <c r="B169" s="55"/>
      <c r="C169" s="59" t="s">
        <v>79</v>
      </c>
      <c r="D169" s="34"/>
      <c r="E169" s="22"/>
      <c r="G169" s="23"/>
    </row>
    <row r="170" spans="1:7" ht="20.25">
      <c r="A170" s="62" t="s">
        <v>80</v>
      </c>
      <c r="B170" s="55"/>
      <c r="C170" s="62" t="s">
        <v>81</v>
      </c>
      <c r="D170" s="34"/>
      <c r="E170" s="22"/>
      <c r="G170" s="23"/>
    </row>
    <row r="171" spans="1:7" ht="20.25">
      <c r="A171" s="62"/>
      <c r="B171" s="55" t="s">
        <v>166</v>
      </c>
      <c r="C171" s="67" t="s">
        <v>120</v>
      </c>
      <c r="D171" s="34"/>
      <c r="E171" s="22"/>
      <c r="G171" s="23"/>
    </row>
    <row r="172" spans="1:7" ht="20.25">
      <c r="A172" s="62"/>
      <c r="B172" s="55"/>
      <c r="C172" s="75" t="s">
        <v>130</v>
      </c>
      <c r="D172" s="34">
        <v>48000</v>
      </c>
      <c r="E172" s="22">
        <v>48000</v>
      </c>
      <c r="F172" s="22">
        <v>0</v>
      </c>
      <c r="G172" s="23">
        <f t="shared" si="2"/>
        <v>0</v>
      </c>
    </row>
    <row r="173" spans="1:7" s="6" customFormat="1" ht="20.25">
      <c r="A173" s="62"/>
      <c r="B173" s="55"/>
      <c r="C173" s="76" t="s">
        <v>115</v>
      </c>
      <c r="D173" s="77">
        <f>SUM(D172)</f>
        <v>48000</v>
      </c>
      <c r="E173" s="77">
        <f>SUM(E172)</f>
        <v>48000</v>
      </c>
      <c r="F173" s="77">
        <f>SUM(F172)</f>
        <v>0</v>
      </c>
      <c r="G173" s="23">
        <f t="shared" si="2"/>
        <v>0</v>
      </c>
    </row>
    <row r="174" spans="1:7" ht="20.25">
      <c r="A174" s="62"/>
      <c r="B174" s="55"/>
      <c r="C174" s="54"/>
      <c r="D174" s="34"/>
      <c r="E174" s="22"/>
      <c r="G174" s="23"/>
    </row>
    <row r="175" spans="1:7" ht="20.25">
      <c r="A175" s="62"/>
      <c r="B175" s="55" t="s">
        <v>167</v>
      </c>
      <c r="C175" s="67" t="s">
        <v>13</v>
      </c>
      <c r="D175" s="34"/>
      <c r="E175" s="22"/>
      <c r="G175" s="23"/>
    </row>
    <row r="176" spans="1:7" ht="20.25">
      <c r="A176" s="62"/>
      <c r="B176" s="55"/>
      <c r="C176" s="75" t="s">
        <v>122</v>
      </c>
      <c r="D176" s="34">
        <v>185000</v>
      </c>
      <c r="E176" s="22">
        <v>185000</v>
      </c>
      <c r="F176" s="22">
        <v>130017</v>
      </c>
      <c r="G176" s="23">
        <f t="shared" si="2"/>
        <v>0.7027945945945946</v>
      </c>
    </row>
    <row r="177" spans="1:7" ht="20.25">
      <c r="A177" s="62"/>
      <c r="B177" s="55"/>
      <c r="C177" s="75" t="s">
        <v>200</v>
      </c>
      <c r="D177" s="34">
        <v>132000</v>
      </c>
      <c r="E177" s="22">
        <v>132000</v>
      </c>
      <c r="F177" s="22">
        <v>132000</v>
      </c>
      <c r="G177" s="23">
        <f t="shared" si="2"/>
        <v>1</v>
      </c>
    </row>
    <row r="178" spans="1:7" ht="20.25">
      <c r="A178" s="62"/>
      <c r="B178" s="55"/>
      <c r="C178" s="75" t="s">
        <v>114</v>
      </c>
      <c r="D178" s="34">
        <v>119110</v>
      </c>
      <c r="E178" s="22">
        <v>119110</v>
      </c>
      <c r="F178" s="22">
        <v>119110</v>
      </c>
      <c r="G178" s="23">
        <f t="shared" si="2"/>
        <v>1</v>
      </c>
    </row>
    <row r="179" spans="1:7" ht="20.25">
      <c r="A179" s="62"/>
      <c r="B179" s="55"/>
      <c r="C179" s="75" t="s">
        <v>405</v>
      </c>
      <c r="D179" s="34">
        <v>691736</v>
      </c>
      <c r="E179" s="22">
        <v>1383736</v>
      </c>
      <c r="F179" s="22">
        <v>691736</v>
      </c>
      <c r="G179" s="23">
        <f t="shared" si="2"/>
        <v>0.49990460608092874</v>
      </c>
    </row>
    <row r="180" spans="1:7" s="6" customFormat="1" ht="20.25">
      <c r="A180" s="62"/>
      <c r="B180" s="55"/>
      <c r="C180" s="76" t="s">
        <v>115</v>
      </c>
      <c r="D180" s="77">
        <f>SUM(D176:D179)</f>
        <v>1127846</v>
      </c>
      <c r="E180" s="77">
        <f>SUM(E176:E179)</f>
        <v>1819846</v>
      </c>
      <c r="F180" s="77">
        <f>SUM(F176:F179)</f>
        <v>1072863</v>
      </c>
      <c r="G180" s="23">
        <f t="shared" si="2"/>
        <v>0.5895350485700438</v>
      </c>
    </row>
    <row r="181" spans="1:7" ht="20.25">
      <c r="A181" s="62"/>
      <c r="B181" s="55"/>
      <c r="C181" s="54"/>
      <c r="D181" s="34"/>
      <c r="E181" s="22"/>
      <c r="G181" s="23"/>
    </row>
    <row r="182" spans="1:7" ht="20.25">
      <c r="A182" s="62"/>
      <c r="B182" s="55" t="s">
        <v>167</v>
      </c>
      <c r="C182" s="67" t="s">
        <v>116</v>
      </c>
      <c r="D182" s="34"/>
      <c r="E182" s="22"/>
      <c r="G182" s="23"/>
    </row>
    <row r="183" spans="1:7" ht="20.25">
      <c r="A183" s="62"/>
      <c r="B183" s="55"/>
      <c r="C183" s="75" t="s">
        <v>121</v>
      </c>
      <c r="D183" s="34">
        <v>50000</v>
      </c>
      <c r="E183" s="22">
        <v>50000</v>
      </c>
      <c r="F183" s="22">
        <v>0</v>
      </c>
      <c r="G183" s="23">
        <f t="shared" si="2"/>
        <v>0</v>
      </c>
    </row>
    <row r="184" spans="1:7" ht="20.25">
      <c r="A184" s="62"/>
      <c r="B184" s="55"/>
      <c r="C184" s="75" t="s">
        <v>406</v>
      </c>
      <c r="D184" s="34">
        <v>177500</v>
      </c>
      <c r="E184" s="22">
        <v>177500</v>
      </c>
      <c r="F184" s="22">
        <v>195651</v>
      </c>
      <c r="G184" s="23">
        <f t="shared" si="2"/>
        <v>1.1022591549295775</v>
      </c>
    </row>
    <row r="185" spans="1:7" ht="20.25">
      <c r="A185" s="62"/>
      <c r="B185" s="55"/>
      <c r="C185" s="75" t="s">
        <v>172</v>
      </c>
      <c r="D185" s="34">
        <v>207026</v>
      </c>
      <c r="E185" s="22">
        <v>415026</v>
      </c>
      <c r="F185" s="22">
        <v>207026</v>
      </c>
      <c r="G185" s="23">
        <f t="shared" si="2"/>
        <v>0.4988265795395951</v>
      </c>
    </row>
    <row r="186" spans="1:7" s="6" customFormat="1" ht="20.25">
      <c r="A186" s="62"/>
      <c r="B186" s="55"/>
      <c r="C186" s="76" t="s">
        <v>115</v>
      </c>
      <c r="D186" s="77">
        <f>SUM(D183:D185)</f>
        <v>434526</v>
      </c>
      <c r="E186" s="77">
        <f>SUM(E183:E185)</f>
        <v>642526</v>
      </c>
      <c r="F186" s="77">
        <f>SUM(F183:F185)</f>
        <v>402677</v>
      </c>
      <c r="G186" s="23">
        <f t="shared" si="2"/>
        <v>0.6267092693525242</v>
      </c>
    </row>
    <row r="187" spans="1:7" s="4" customFormat="1" ht="21">
      <c r="A187" s="59"/>
      <c r="B187" s="55"/>
      <c r="C187" s="68" t="s">
        <v>112</v>
      </c>
      <c r="D187" s="66">
        <f>SUM(D173,D180,D186)</f>
        <v>1610372</v>
      </c>
      <c r="E187" s="66">
        <f>SUM(E173,E180,E186)</f>
        <v>2510372</v>
      </c>
      <c r="F187" s="66">
        <f>SUM(F173,F180,F186)</f>
        <v>1475540</v>
      </c>
      <c r="G187" s="24">
        <f t="shared" si="2"/>
        <v>0.5877774290025543</v>
      </c>
    </row>
    <row r="188" spans="1:7" ht="20.25">
      <c r="A188" s="62"/>
      <c r="B188" s="55"/>
      <c r="C188" s="62"/>
      <c r="D188" s="34"/>
      <c r="E188" s="22"/>
      <c r="G188" s="23"/>
    </row>
    <row r="189" spans="1:7" ht="20.25">
      <c r="A189" s="62" t="s">
        <v>82</v>
      </c>
      <c r="B189" s="55"/>
      <c r="C189" s="62" t="s">
        <v>83</v>
      </c>
      <c r="D189" s="34"/>
      <c r="E189" s="22"/>
      <c r="G189" s="23"/>
    </row>
    <row r="190" spans="1:7" ht="20.25">
      <c r="A190" s="62"/>
      <c r="B190" s="55" t="s">
        <v>407</v>
      </c>
      <c r="C190" s="78" t="s">
        <v>117</v>
      </c>
      <c r="D190" s="34"/>
      <c r="E190" s="22"/>
      <c r="G190" s="23"/>
    </row>
    <row r="191" spans="1:7" ht="20.25">
      <c r="A191" s="62"/>
      <c r="B191" s="55"/>
      <c r="C191" s="75" t="s">
        <v>84</v>
      </c>
      <c r="D191" s="34">
        <v>12000</v>
      </c>
      <c r="E191" s="22">
        <v>12000</v>
      </c>
      <c r="F191" s="22">
        <v>12000</v>
      </c>
      <c r="G191" s="23">
        <f t="shared" si="2"/>
        <v>1</v>
      </c>
    </row>
    <row r="192" spans="1:7" ht="20.25">
      <c r="A192" s="62"/>
      <c r="B192" s="55"/>
      <c r="C192" s="75" t="s">
        <v>108</v>
      </c>
      <c r="D192" s="34">
        <v>5000</v>
      </c>
      <c r="E192" s="22">
        <v>5080</v>
      </c>
      <c r="F192" s="22">
        <v>5080</v>
      </c>
      <c r="G192" s="23">
        <f t="shared" si="2"/>
        <v>1</v>
      </c>
    </row>
    <row r="193" spans="1:7" ht="20.25">
      <c r="A193" s="62"/>
      <c r="B193" s="55"/>
      <c r="C193" s="75" t="s">
        <v>118</v>
      </c>
      <c r="D193" s="34">
        <v>1000</v>
      </c>
      <c r="E193" s="22">
        <v>1000</v>
      </c>
      <c r="F193" s="22">
        <v>1000</v>
      </c>
      <c r="G193" s="23">
        <f t="shared" si="2"/>
        <v>1</v>
      </c>
    </row>
    <row r="194" spans="1:7" ht="20.25">
      <c r="A194" s="62"/>
      <c r="B194" s="55"/>
      <c r="C194" s="75" t="s">
        <v>119</v>
      </c>
      <c r="D194" s="34">
        <v>6000</v>
      </c>
      <c r="E194" s="22">
        <v>5920</v>
      </c>
      <c r="F194" s="22">
        <v>4000</v>
      </c>
      <c r="G194" s="23">
        <f t="shared" si="2"/>
        <v>0.6756756756756757</v>
      </c>
    </row>
    <row r="195" spans="1:7" ht="20.25">
      <c r="A195" s="62"/>
      <c r="B195" s="55"/>
      <c r="C195" s="75" t="s">
        <v>408</v>
      </c>
      <c r="D195" s="34">
        <v>0</v>
      </c>
      <c r="E195" s="22">
        <v>4000</v>
      </c>
      <c r="F195" s="22">
        <v>4000</v>
      </c>
      <c r="G195" s="23">
        <f t="shared" si="2"/>
        <v>1</v>
      </c>
    </row>
    <row r="196" spans="1:7" ht="20.25">
      <c r="A196" s="62"/>
      <c r="B196" s="55"/>
      <c r="C196" s="75" t="s">
        <v>409</v>
      </c>
      <c r="D196" s="34">
        <v>0</v>
      </c>
      <c r="E196" s="22">
        <v>6000</v>
      </c>
      <c r="F196" s="22">
        <v>6000</v>
      </c>
      <c r="G196" s="23">
        <f t="shared" si="2"/>
        <v>1</v>
      </c>
    </row>
    <row r="197" spans="1:7" ht="20.25">
      <c r="A197" s="62"/>
      <c r="B197" s="55"/>
      <c r="C197" s="75" t="s">
        <v>410</v>
      </c>
      <c r="D197" s="34">
        <v>0</v>
      </c>
      <c r="E197" s="22">
        <v>10000</v>
      </c>
      <c r="F197" s="22">
        <v>10000</v>
      </c>
      <c r="G197" s="23">
        <f t="shared" si="2"/>
        <v>1</v>
      </c>
    </row>
    <row r="198" spans="1:7" s="4" customFormat="1" ht="21">
      <c r="A198" s="59"/>
      <c r="B198" s="55"/>
      <c r="C198" s="68" t="s">
        <v>112</v>
      </c>
      <c r="D198" s="66">
        <f>SUM(D191:D197)</f>
        <v>24000</v>
      </c>
      <c r="E198" s="66">
        <f>SUM(E191:E197)</f>
        <v>44000</v>
      </c>
      <c r="F198" s="66">
        <f>SUM(F191:F197)</f>
        <v>42080</v>
      </c>
      <c r="G198" s="24">
        <f t="shared" si="2"/>
        <v>0.9563636363636364</v>
      </c>
    </row>
    <row r="199" spans="1:7" s="4" customFormat="1" ht="21">
      <c r="A199" s="59"/>
      <c r="B199" s="55"/>
      <c r="C199" s="68"/>
      <c r="D199" s="66"/>
      <c r="E199" s="21"/>
      <c r="F199" s="21"/>
      <c r="G199" s="23"/>
    </row>
    <row r="200" spans="1:7" s="4" customFormat="1" ht="20.25">
      <c r="A200" s="59" t="s">
        <v>411</v>
      </c>
      <c r="B200" s="55" t="s">
        <v>389</v>
      </c>
      <c r="C200" s="70" t="s">
        <v>412</v>
      </c>
      <c r="D200" s="34">
        <v>2755900</v>
      </c>
      <c r="E200" s="22">
        <v>2755900</v>
      </c>
      <c r="F200" s="22">
        <v>2652570</v>
      </c>
      <c r="G200" s="23">
        <f t="shared" si="2"/>
        <v>0.9625058964403643</v>
      </c>
    </row>
    <row r="201" spans="1:7" s="4" customFormat="1" ht="20.25">
      <c r="A201" s="59"/>
      <c r="B201" s="55" t="s">
        <v>391</v>
      </c>
      <c r="C201" s="70" t="s">
        <v>413</v>
      </c>
      <c r="D201" s="34">
        <v>744100</v>
      </c>
      <c r="E201" s="22">
        <v>744100</v>
      </c>
      <c r="F201" s="22">
        <v>716194</v>
      </c>
      <c r="G201" s="23">
        <f t="shared" si="2"/>
        <v>0.9624969762128747</v>
      </c>
    </row>
    <row r="202" spans="1:7" s="4" customFormat="1" ht="21">
      <c r="A202" s="59"/>
      <c r="B202" s="55"/>
      <c r="C202" s="68" t="s">
        <v>112</v>
      </c>
      <c r="D202" s="66">
        <f>SUM(D200:D201)</f>
        <v>3500000</v>
      </c>
      <c r="E202" s="66">
        <f>SUM(E200:E201)</f>
        <v>3500000</v>
      </c>
      <c r="F202" s="66">
        <f>SUM(F200:F201)</f>
        <v>3368764</v>
      </c>
      <c r="G202" s="24">
        <f t="shared" si="2"/>
        <v>0.962504</v>
      </c>
    </row>
    <row r="203" spans="1:7" s="4" customFormat="1" ht="21">
      <c r="A203" s="59"/>
      <c r="B203" s="55"/>
      <c r="C203" s="59"/>
      <c r="D203" s="66"/>
      <c r="E203" s="21"/>
      <c r="F203" s="21"/>
      <c r="G203" s="23"/>
    </row>
    <row r="204" spans="1:7" s="3" customFormat="1" ht="21">
      <c r="A204" s="65"/>
      <c r="B204" s="55"/>
      <c r="C204" s="65" t="s">
        <v>85</v>
      </c>
      <c r="D204" s="35">
        <f>SUM(D140,D142:D143,D156,D167,D187,D198,D202)</f>
        <v>7949372</v>
      </c>
      <c r="E204" s="35">
        <f>SUM(E140,E142:E143,E156,E167,E187,E198,E202)</f>
        <v>9656092</v>
      </c>
      <c r="F204" s="35">
        <f>SUM(F140,F142:F143,F156,F167,F187,F198,F202)</f>
        <v>7373310</v>
      </c>
      <c r="G204" s="24">
        <f t="shared" si="2"/>
        <v>0.763591523361625</v>
      </c>
    </row>
    <row r="205" spans="1:7" ht="20.25">
      <c r="A205" s="62"/>
      <c r="B205" s="55"/>
      <c r="C205" s="65"/>
      <c r="D205" s="34"/>
      <c r="E205" s="22"/>
      <c r="G205" s="23"/>
    </row>
    <row r="206" spans="1:7" ht="20.25">
      <c r="A206" s="72" t="s">
        <v>109</v>
      </c>
      <c r="B206" s="55"/>
      <c r="C206" s="59" t="s">
        <v>110</v>
      </c>
      <c r="D206" s="34"/>
      <c r="E206" s="22"/>
      <c r="G206" s="23"/>
    </row>
    <row r="207" spans="1:7" ht="20.25">
      <c r="A207" s="59" t="s">
        <v>61</v>
      </c>
      <c r="B207" s="55"/>
      <c r="C207" s="59" t="s">
        <v>4</v>
      </c>
      <c r="D207" s="34"/>
      <c r="E207" s="22"/>
      <c r="G207" s="23"/>
    </row>
    <row r="208" spans="1:7" ht="20.25">
      <c r="A208" s="59"/>
      <c r="B208" s="55" t="s">
        <v>414</v>
      </c>
      <c r="C208" s="79" t="s">
        <v>139</v>
      </c>
      <c r="D208" s="34">
        <v>0</v>
      </c>
      <c r="E208" s="22">
        <v>22000</v>
      </c>
      <c r="F208" s="22">
        <v>21535</v>
      </c>
      <c r="G208" s="23">
        <f t="shared" si="2"/>
        <v>0.9788636363636364</v>
      </c>
    </row>
    <row r="209" spans="1:7" s="11" customFormat="1" ht="20.25">
      <c r="A209" s="62" t="s">
        <v>57</v>
      </c>
      <c r="B209" s="55" t="s">
        <v>156</v>
      </c>
      <c r="C209" s="79" t="s">
        <v>180</v>
      </c>
      <c r="D209" s="34">
        <v>65000</v>
      </c>
      <c r="E209" s="22">
        <v>43000</v>
      </c>
      <c r="F209" s="22">
        <v>24535</v>
      </c>
      <c r="G209" s="23">
        <f t="shared" si="2"/>
        <v>0.5705813953488372</v>
      </c>
    </row>
    <row r="210" spans="1:7" s="11" customFormat="1" ht="20.25">
      <c r="A210" s="62"/>
      <c r="B210" s="55" t="s">
        <v>219</v>
      </c>
      <c r="C210" s="79" t="s">
        <v>399</v>
      </c>
      <c r="D210" s="34">
        <v>74000</v>
      </c>
      <c r="E210" s="22">
        <v>74000</v>
      </c>
      <c r="F210" s="22">
        <v>0</v>
      </c>
      <c r="G210" s="23">
        <f t="shared" si="2"/>
        <v>0</v>
      </c>
    </row>
    <row r="211" spans="1:7" s="11" customFormat="1" ht="20.25">
      <c r="A211" s="62" t="s">
        <v>66</v>
      </c>
      <c r="B211" s="55" t="s">
        <v>161</v>
      </c>
      <c r="C211" s="75" t="s">
        <v>181</v>
      </c>
      <c r="D211" s="34">
        <v>240000</v>
      </c>
      <c r="E211" s="22">
        <v>240000</v>
      </c>
      <c r="F211" s="22">
        <v>80000</v>
      </c>
      <c r="G211" s="23">
        <f t="shared" si="2"/>
        <v>0.3333333333333333</v>
      </c>
    </row>
    <row r="212" spans="1:7" s="11" customFormat="1" ht="20.25">
      <c r="A212" s="62" t="s">
        <v>62</v>
      </c>
      <c r="B212" s="55" t="s">
        <v>182</v>
      </c>
      <c r="C212" s="75" t="s">
        <v>183</v>
      </c>
      <c r="D212" s="34">
        <v>566000</v>
      </c>
      <c r="E212" s="22">
        <v>566000</v>
      </c>
      <c r="F212" s="22">
        <v>91500</v>
      </c>
      <c r="G212" s="23">
        <f t="shared" si="2"/>
        <v>0.16166077738515902</v>
      </c>
    </row>
    <row r="213" spans="1:7" ht="20.25">
      <c r="A213" s="62" t="s">
        <v>59</v>
      </c>
      <c r="B213" s="55" t="s">
        <v>159</v>
      </c>
      <c r="C213" s="75" t="s">
        <v>184</v>
      </c>
      <c r="D213" s="34">
        <v>255000</v>
      </c>
      <c r="E213" s="22">
        <v>255000</v>
      </c>
      <c r="F213" s="22">
        <v>53345</v>
      </c>
      <c r="G213" s="23">
        <f t="shared" si="2"/>
        <v>0.20919607843137256</v>
      </c>
    </row>
    <row r="214" spans="1:7" ht="21">
      <c r="A214" s="62"/>
      <c r="B214" s="55"/>
      <c r="C214" s="68" t="s">
        <v>112</v>
      </c>
      <c r="D214" s="66">
        <f>SUM(D209:D213)</f>
        <v>1200000</v>
      </c>
      <c r="E214" s="66">
        <f>SUM(E208:E213)</f>
        <v>1200000</v>
      </c>
      <c r="F214" s="66">
        <f>SUM(F208:F213)</f>
        <v>270915</v>
      </c>
      <c r="G214" s="24">
        <f t="shared" si="2"/>
        <v>0.2257625</v>
      </c>
    </row>
    <row r="215" spans="1:7" ht="20.25">
      <c r="A215" s="62"/>
      <c r="B215" s="55"/>
      <c r="C215" s="75"/>
      <c r="D215" s="34"/>
      <c r="E215" s="22"/>
      <c r="G215" s="23"/>
    </row>
    <row r="216" spans="1:7" ht="20.25">
      <c r="A216" s="59" t="s">
        <v>224</v>
      </c>
      <c r="B216" s="55" t="s">
        <v>226</v>
      </c>
      <c r="C216" s="75" t="s">
        <v>251</v>
      </c>
      <c r="D216" s="34">
        <v>0</v>
      </c>
      <c r="E216" s="22">
        <v>30000</v>
      </c>
      <c r="F216" s="22">
        <v>27638</v>
      </c>
      <c r="G216" s="23">
        <f t="shared" si="2"/>
        <v>0.9212666666666667</v>
      </c>
    </row>
    <row r="217" spans="1:7" ht="20.25">
      <c r="A217" s="62"/>
      <c r="B217" s="55" t="s">
        <v>228</v>
      </c>
      <c r="C217" s="75" t="s">
        <v>252</v>
      </c>
      <c r="D217" s="34">
        <v>0</v>
      </c>
      <c r="E217" s="22">
        <v>7500</v>
      </c>
      <c r="F217" s="22">
        <v>7462</v>
      </c>
      <c r="G217" s="23">
        <f t="shared" si="2"/>
        <v>0.9949333333333333</v>
      </c>
    </row>
    <row r="218" spans="1:7" ht="21">
      <c r="A218" s="62"/>
      <c r="B218" s="55"/>
      <c r="C218" s="68" t="s">
        <v>112</v>
      </c>
      <c r="D218" s="66">
        <f>SUM(D216:D217)</f>
        <v>0</v>
      </c>
      <c r="E218" s="66">
        <f>SUM(E216:E217)</f>
        <v>37500</v>
      </c>
      <c r="F218" s="66">
        <f>SUM(F216:F217)</f>
        <v>35100</v>
      </c>
      <c r="G218" s="24">
        <f t="shared" si="2"/>
        <v>0.936</v>
      </c>
    </row>
    <row r="219" spans="1:7" s="4" customFormat="1" ht="21">
      <c r="A219" s="59"/>
      <c r="B219" s="55"/>
      <c r="C219" s="68" t="s">
        <v>112</v>
      </c>
      <c r="D219" s="66">
        <f>SUM(D214,D218)</f>
        <v>1200000</v>
      </c>
      <c r="E219" s="66">
        <f>SUM(E214,E218)</f>
        <v>1237500</v>
      </c>
      <c r="F219" s="66">
        <f>SUM(F214,F218)</f>
        <v>306015</v>
      </c>
      <c r="G219" s="24">
        <f t="shared" si="2"/>
        <v>0.2472848484848485</v>
      </c>
    </row>
    <row r="220" spans="1:7" s="4" customFormat="1" ht="21">
      <c r="A220" s="59"/>
      <c r="B220" s="55"/>
      <c r="C220" s="68"/>
      <c r="D220" s="66"/>
      <c r="E220" s="66"/>
      <c r="F220" s="66"/>
      <c r="G220" s="24"/>
    </row>
    <row r="221" spans="1:7" ht="20.25">
      <c r="A221" s="72" t="s">
        <v>229</v>
      </c>
      <c r="B221" s="55"/>
      <c r="C221" s="59" t="s">
        <v>230</v>
      </c>
      <c r="D221" s="34"/>
      <c r="E221" s="22"/>
      <c r="G221" s="23"/>
    </row>
    <row r="222" spans="1:7" ht="20.25">
      <c r="A222" s="59" t="s">
        <v>61</v>
      </c>
      <c r="B222" s="55"/>
      <c r="C222" s="59" t="s">
        <v>4</v>
      </c>
      <c r="D222" s="34"/>
      <c r="E222" s="22"/>
      <c r="G222" s="23"/>
    </row>
    <row r="223" spans="1:7" s="11" customFormat="1" ht="20.25">
      <c r="A223" s="62" t="s">
        <v>57</v>
      </c>
      <c r="B223" s="55" t="s">
        <v>156</v>
      </c>
      <c r="C223" s="79" t="s">
        <v>180</v>
      </c>
      <c r="D223" s="34">
        <v>0</v>
      </c>
      <c r="E223" s="22">
        <v>188000</v>
      </c>
      <c r="F223" s="22">
        <v>187293</v>
      </c>
      <c r="G223" s="23">
        <f>F223/E223</f>
        <v>0.9962393617021277</v>
      </c>
    </row>
    <row r="224" spans="1:7" s="11" customFormat="1" ht="20.25">
      <c r="A224" s="62" t="s">
        <v>415</v>
      </c>
      <c r="B224" s="55" t="s">
        <v>416</v>
      </c>
      <c r="C224" s="79" t="s">
        <v>417</v>
      </c>
      <c r="D224" s="34">
        <v>0</v>
      </c>
      <c r="E224" s="22">
        <v>70000</v>
      </c>
      <c r="F224" s="22">
        <v>70000</v>
      </c>
      <c r="G224" s="23">
        <f>F224/E224</f>
        <v>1</v>
      </c>
    </row>
    <row r="225" spans="1:7" s="11" customFormat="1" ht="20.25">
      <c r="A225" s="62" t="s">
        <v>62</v>
      </c>
      <c r="B225" s="55" t="s">
        <v>182</v>
      </c>
      <c r="C225" s="79" t="s">
        <v>418</v>
      </c>
      <c r="D225" s="34">
        <v>0</v>
      </c>
      <c r="E225" s="22">
        <v>542000</v>
      </c>
      <c r="F225" s="22">
        <v>540913</v>
      </c>
      <c r="G225" s="23">
        <f>F225/E225</f>
        <v>0.9979944649446495</v>
      </c>
    </row>
    <row r="226" spans="1:7" ht="20.25">
      <c r="A226" s="62" t="s">
        <v>59</v>
      </c>
      <c r="B226" s="55" t="s">
        <v>159</v>
      </c>
      <c r="C226" s="75" t="s">
        <v>184</v>
      </c>
      <c r="D226" s="34">
        <v>0</v>
      </c>
      <c r="E226" s="22">
        <v>108000</v>
      </c>
      <c r="F226" s="22">
        <v>107148</v>
      </c>
      <c r="G226" s="23">
        <f>F226/E226</f>
        <v>0.9921111111111112</v>
      </c>
    </row>
    <row r="227" spans="1:7" ht="21">
      <c r="A227" s="62"/>
      <c r="B227" s="55"/>
      <c r="C227" s="68" t="s">
        <v>112</v>
      </c>
      <c r="D227" s="66">
        <f>SUM(D223:D226)</f>
        <v>0</v>
      </c>
      <c r="E227" s="66">
        <f>SUM(E223:E226)</f>
        <v>908000</v>
      </c>
      <c r="F227" s="66">
        <f>SUM(F223:F226)</f>
        <v>905354</v>
      </c>
      <c r="G227" s="24">
        <f>F227/E227</f>
        <v>0.9970859030837005</v>
      </c>
    </row>
    <row r="228" spans="1:7" s="4" customFormat="1" ht="21">
      <c r="A228" s="59"/>
      <c r="B228" s="55"/>
      <c r="C228" s="68"/>
      <c r="D228" s="66"/>
      <c r="E228" s="66"/>
      <c r="F228" s="66"/>
      <c r="G228" s="24"/>
    </row>
    <row r="229" spans="1:7" s="4" customFormat="1" ht="21">
      <c r="A229" s="72" t="s">
        <v>207</v>
      </c>
      <c r="B229" s="55"/>
      <c r="C229" s="80" t="s">
        <v>208</v>
      </c>
      <c r="D229" s="66"/>
      <c r="E229" s="21"/>
      <c r="F229" s="21"/>
      <c r="G229" s="23"/>
    </row>
    <row r="230" spans="1:7" s="4" customFormat="1" ht="21">
      <c r="A230" s="59" t="s">
        <v>61</v>
      </c>
      <c r="B230" s="55"/>
      <c r="C230" s="80" t="s">
        <v>197</v>
      </c>
      <c r="D230" s="66"/>
      <c r="E230" s="21"/>
      <c r="F230" s="21"/>
      <c r="G230" s="23"/>
    </row>
    <row r="231" spans="1:7" s="4" customFormat="1" ht="21">
      <c r="A231" s="62" t="s">
        <v>57</v>
      </c>
      <c r="B231" s="55" t="s">
        <v>156</v>
      </c>
      <c r="C231" s="67" t="s">
        <v>210</v>
      </c>
      <c r="D231" s="34"/>
      <c r="E231" s="21"/>
      <c r="F231" s="21"/>
      <c r="G231" s="23"/>
    </row>
    <row r="232" spans="1:7" ht="20.25">
      <c r="A232" s="62" t="s">
        <v>59</v>
      </c>
      <c r="B232" s="55" t="s">
        <v>159</v>
      </c>
      <c r="C232" s="67" t="s">
        <v>209</v>
      </c>
      <c r="D232" s="34"/>
      <c r="E232" s="22"/>
      <c r="G232" s="23"/>
    </row>
    <row r="233" spans="1:7" ht="21">
      <c r="A233" s="62"/>
      <c r="B233" s="55"/>
      <c r="C233" s="68" t="s">
        <v>112</v>
      </c>
      <c r="D233" s="66">
        <f>SUM(D231:D232)</f>
        <v>0</v>
      </c>
      <c r="E233" s="22"/>
      <c r="G233" s="23"/>
    </row>
    <row r="234" spans="1:7" ht="20.25">
      <c r="A234" s="54"/>
      <c r="B234" s="55"/>
      <c r="C234" s="59"/>
      <c r="D234" s="35"/>
      <c r="E234" s="22"/>
      <c r="G234" s="23"/>
    </row>
    <row r="235" spans="1:7" ht="20.25">
      <c r="A235" s="54"/>
      <c r="B235" s="55"/>
      <c r="C235" s="59" t="s">
        <v>89</v>
      </c>
      <c r="D235" s="35"/>
      <c r="E235" s="22"/>
      <c r="G235" s="23"/>
    </row>
    <row r="236" spans="1:7" ht="20.25">
      <c r="A236" s="54"/>
      <c r="B236" s="55"/>
      <c r="C236" s="54"/>
      <c r="D236" s="34"/>
      <c r="E236" s="22"/>
      <c r="G236" s="23"/>
    </row>
    <row r="237" spans="1:7" ht="20.25">
      <c r="A237" s="72" t="s">
        <v>86</v>
      </c>
      <c r="B237" s="55"/>
      <c r="C237" s="59" t="s">
        <v>87</v>
      </c>
      <c r="D237" s="34"/>
      <c r="E237" s="22"/>
      <c r="G237" s="23"/>
    </row>
    <row r="238" spans="1:7" ht="20.25">
      <c r="A238" s="62" t="s">
        <v>88</v>
      </c>
      <c r="B238" s="55"/>
      <c r="C238" s="67" t="s">
        <v>124</v>
      </c>
      <c r="D238" s="34"/>
      <c r="E238" s="22"/>
      <c r="G238" s="23"/>
    </row>
    <row r="239" spans="1:7" ht="20.25">
      <c r="A239" s="62"/>
      <c r="B239" s="55" t="s">
        <v>255</v>
      </c>
      <c r="C239" s="67" t="s">
        <v>419</v>
      </c>
      <c r="D239" s="34">
        <v>0</v>
      </c>
      <c r="E239" s="22">
        <v>163000</v>
      </c>
      <c r="F239" s="22">
        <v>163000</v>
      </c>
      <c r="G239" s="23">
        <f aca="true" t="shared" si="3" ref="G239:G297">F239/E239</f>
        <v>1</v>
      </c>
    </row>
    <row r="240" spans="1:7" ht="20.25">
      <c r="A240" s="54"/>
      <c r="B240" s="55" t="s">
        <v>256</v>
      </c>
      <c r="C240" s="75" t="s">
        <v>420</v>
      </c>
      <c r="D240" s="34">
        <v>300000</v>
      </c>
      <c r="E240" s="22">
        <v>300000</v>
      </c>
      <c r="F240" s="22">
        <v>0</v>
      </c>
      <c r="G240" s="23">
        <f t="shared" si="3"/>
        <v>0</v>
      </c>
    </row>
    <row r="241" spans="1:7" ht="20.25">
      <c r="A241" s="54" t="s">
        <v>8</v>
      </c>
      <c r="B241" s="55" t="s">
        <v>168</v>
      </c>
      <c r="C241" s="75" t="s">
        <v>421</v>
      </c>
      <c r="D241" s="34">
        <v>100000</v>
      </c>
      <c r="E241" s="22">
        <v>100000</v>
      </c>
      <c r="F241" s="22">
        <v>0</v>
      </c>
      <c r="G241" s="23">
        <f t="shared" si="3"/>
        <v>0</v>
      </c>
    </row>
    <row r="242" spans="1:7" ht="20.25">
      <c r="A242" s="54"/>
      <c r="B242" s="55"/>
      <c r="C242" s="68" t="s">
        <v>112</v>
      </c>
      <c r="D242" s="34">
        <f>SUM(D240:D241)</f>
        <v>400000</v>
      </c>
      <c r="E242" s="34">
        <f>SUM(E239:E241)</f>
        <v>563000</v>
      </c>
      <c r="F242" s="34">
        <f>SUM(F239:F241)</f>
        <v>163000</v>
      </c>
      <c r="G242" s="23">
        <f t="shared" si="3"/>
        <v>0.2895204262877442</v>
      </c>
    </row>
    <row r="243" spans="1:7" ht="20.25">
      <c r="A243" s="54"/>
      <c r="B243" s="55"/>
      <c r="C243" s="59"/>
      <c r="D243" s="34"/>
      <c r="E243" s="22"/>
      <c r="G243" s="23"/>
    </row>
    <row r="244" spans="1:7" ht="20.25">
      <c r="A244" s="80">
        <v>106020</v>
      </c>
      <c r="B244" s="63"/>
      <c r="C244" s="59" t="s">
        <v>90</v>
      </c>
      <c r="D244" s="34"/>
      <c r="E244" s="22"/>
      <c r="G244" s="23"/>
    </row>
    <row r="245" spans="1:7" s="11" customFormat="1" ht="20.25">
      <c r="A245" s="62" t="s">
        <v>91</v>
      </c>
      <c r="B245" s="55" t="s">
        <v>203</v>
      </c>
      <c r="C245" s="67" t="s">
        <v>204</v>
      </c>
      <c r="D245" s="34">
        <v>162000</v>
      </c>
      <c r="E245" s="22">
        <v>0</v>
      </c>
      <c r="F245" s="22">
        <v>0</v>
      </c>
      <c r="G245" s="23"/>
    </row>
    <row r="246" spans="1:7" ht="20.25">
      <c r="A246" s="54"/>
      <c r="B246" s="55"/>
      <c r="C246" s="59"/>
      <c r="D246" s="35"/>
      <c r="E246" s="22"/>
      <c r="G246" s="23"/>
    </row>
    <row r="247" spans="1:7" ht="20.25">
      <c r="A247" s="80">
        <v>107060</v>
      </c>
      <c r="B247" s="63"/>
      <c r="C247" s="59" t="s">
        <v>92</v>
      </c>
      <c r="D247" s="35"/>
      <c r="E247" s="22"/>
      <c r="G247" s="23"/>
    </row>
    <row r="248" spans="1:7" ht="20.25">
      <c r="A248" s="81" t="s">
        <v>61</v>
      </c>
      <c r="B248" s="63" t="s">
        <v>422</v>
      </c>
      <c r="C248" s="67" t="s">
        <v>423</v>
      </c>
      <c r="D248" s="34">
        <v>0</v>
      </c>
      <c r="E248" s="22">
        <v>601000</v>
      </c>
      <c r="F248" s="22">
        <v>601000</v>
      </c>
      <c r="G248" s="23">
        <f t="shared" si="3"/>
        <v>1</v>
      </c>
    </row>
    <row r="249" spans="1:7" ht="20.25">
      <c r="A249" s="80"/>
      <c r="B249" s="63" t="s">
        <v>424</v>
      </c>
      <c r="C249" s="67" t="s">
        <v>425</v>
      </c>
      <c r="D249" s="34">
        <v>0</v>
      </c>
      <c r="E249" s="22">
        <v>120000</v>
      </c>
      <c r="F249" s="22">
        <v>120000</v>
      </c>
      <c r="G249" s="23">
        <f t="shared" si="3"/>
        <v>1</v>
      </c>
    </row>
    <row r="250" spans="1:7" ht="20.25">
      <c r="A250" s="80"/>
      <c r="B250" s="63" t="s">
        <v>426</v>
      </c>
      <c r="C250" s="67" t="s">
        <v>387</v>
      </c>
      <c r="D250" s="34">
        <v>0</v>
      </c>
      <c r="E250" s="22">
        <v>195000</v>
      </c>
      <c r="F250" s="22">
        <v>194670</v>
      </c>
      <c r="G250" s="23">
        <f t="shared" si="3"/>
        <v>0.9983076923076923</v>
      </c>
    </row>
    <row r="251" spans="1:7" ht="20.25">
      <c r="A251" s="80"/>
      <c r="B251" s="63"/>
      <c r="C251" s="67"/>
      <c r="D251" s="35"/>
      <c r="E251" s="22"/>
      <c r="G251" s="23"/>
    </row>
    <row r="252" spans="1:7" ht="20.25">
      <c r="A252" s="81" t="s">
        <v>93</v>
      </c>
      <c r="B252" s="63" t="s">
        <v>257</v>
      </c>
      <c r="C252" s="67" t="s">
        <v>427</v>
      </c>
      <c r="D252" s="34">
        <v>1300000</v>
      </c>
      <c r="E252" s="22">
        <v>1462000</v>
      </c>
      <c r="F252" s="22">
        <v>1379810</v>
      </c>
      <c r="G252" s="23">
        <f t="shared" si="3"/>
        <v>0.943782489740082</v>
      </c>
    </row>
    <row r="253" spans="1:7" ht="20.25">
      <c r="A253" s="81"/>
      <c r="B253" s="63" t="s">
        <v>428</v>
      </c>
      <c r="C253" s="67" t="s">
        <v>201</v>
      </c>
      <c r="D253" s="34">
        <v>50000</v>
      </c>
      <c r="E253" s="22">
        <v>90000</v>
      </c>
      <c r="F253" s="22">
        <v>0</v>
      </c>
      <c r="G253" s="23">
        <f t="shared" si="3"/>
        <v>0</v>
      </c>
    </row>
    <row r="254" spans="1:7" ht="20.25">
      <c r="A254" s="80"/>
      <c r="B254" s="63" t="s">
        <v>169</v>
      </c>
      <c r="C254" s="67" t="s">
        <v>125</v>
      </c>
      <c r="D254" s="34">
        <v>90000</v>
      </c>
      <c r="E254" s="22">
        <v>90000</v>
      </c>
      <c r="F254" s="22">
        <v>57000</v>
      </c>
      <c r="G254" s="23">
        <f t="shared" si="3"/>
        <v>0.6333333333333333</v>
      </c>
    </row>
    <row r="255" spans="1:7" ht="20.25">
      <c r="A255" s="80"/>
      <c r="B255" s="63" t="s">
        <v>170</v>
      </c>
      <c r="C255" s="67" t="s">
        <v>126</v>
      </c>
      <c r="D255" s="34">
        <v>500000</v>
      </c>
      <c r="E255" s="22">
        <v>500000</v>
      </c>
      <c r="F255" s="22">
        <v>0</v>
      </c>
      <c r="G255" s="23">
        <f t="shared" si="3"/>
        <v>0</v>
      </c>
    </row>
    <row r="256" spans="1:7" ht="20.25">
      <c r="A256" s="80"/>
      <c r="B256" s="63" t="s">
        <v>185</v>
      </c>
      <c r="C256" s="67" t="s">
        <v>173</v>
      </c>
      <c r="D256" s="34">
        <v>500000</v>
      </c>
      <c r="E256" s="22">
        <v>856000</v>
      </c>
      <c r="F256" s="22">
        <v>856000</v>
      </c>
      <c r="G256" s="23">
        <f t="shared" si="3"/>
        <v>1</v>
      </c>
    </row>
    <row r="257" spans="1:7" ht="20.25">
      <c r="A257" s="80"/>
      <c r="B257" s="63" t="s">
        <v>186</v>
      </c>
      <c r="C257" s="67" t="s">
        <v>187</v>
      </c>
      <c r="D257" s="34">
        <v>1500000</v>
      </c>
      <c r="E257" s="22">
        <v>1000000</v>
      </c>
      <c r="F257" s="22">
        <v>218600</v>
      </c>
      <c r="G257" s="23">
        <f t="shared" si="3"/>
        <v>0.2186</v>
      </c>
    </row>
    <row r="258" spans="1:7" ht="20.25">
      <c r="A258" s="80"/>
      <c r="B258" s="63" t="s">
        <v>253</v>
      </c>
      <c r="C258" s="67" t="s">
        <v>258</v>
      </c>
      <c r="D258" s="34">
        <v>100000</v>
      </c>
      <c r="E258" s="22">
        <v>200000</v>
      </c>
      <c r="F258" s="22">
        <v>200000</v>
      </c>
      <c r="G258" s="23">
        <f t="shared" si="3"/>
        <v>1</v>
      </c>
    </row>
    <row r="259" spans="1:7" ht="20.25">
      <c r="A259" s="80"/>
      <c r="B259" s="63" t="s">
        <v>429</v>
      </c>
      <c r="C259" s="67" t="s">
        <v>430</v>
      </c>
      <c r="D259" s="34">
        <v>0</v>
      </c>
      <c r="E259" s="22">
        <v>40000</v>
      </c>
      <c r="F259" s="22">
        <v>40000</v>
      </c>
      <c r="G259" s="23">
        <f t="shared" si="3"/>
        <v>1</v>
      </c>
    </row>
    <row r="260" spans="1:7" s="6" customFormat="1" ht="21">
      <c r="A260" s="80"/>
      <c r="B260" s="63"/>
      <c r="C260" s="68" t="s">
        <v>112</v>
      </c>
      <c r="D260" s="66">
        <f>SUM(D252:D259)</f>
        <v>4040000</v>
      </c>
      <c r="E260" s="66">
        <f>SUM(E248:E259)</f>
        <v>5154000</v>
      </c>
      <c r="F260" s="66">
        <f>SUM(F248:F259)</f>
        <v>3667080</v>
      </c>
      <c r="G260" s="24">
        <f t="shared" si="3"/>
        <v>0.7115017462165308</v>
      </c>
    </row>
    <row r="261" spans="1:7" s="6" customFormat="1" ht="21">
      <c r="A261" s="80"/>
      <c r="B261" s="63"/>
      <c r="C261" s="68"/>
      <c r="D261" s="66"/>
      <c r="E261" s="27"/>
      <c r="F261" s="27"/>
      <c r="G261" s="23"/>
    </row>
    <row r="262" spans="1:7" s="6" customFormat="1" ht="21">
      <c r="A262" s="80">
        <v>104037</v>
      </c>
      <c r="B262" s="63"/>
      <c r="C262" s="80" t="s">
        <v>188</v>
      </c>
      <c r="D262" s="66"/>
      <c r="E262" s="27"/>
      <c r="F262" s="27"/>
      <c r="G262" s="23"/>
    </row>
    <row r="263" spans="1:7" s="6" customFormat="1" ht="20.25">
      <c r="A263" s="81" t="s">
        <v>189</v>
      </c>
      <c r="B263" s="63" t="s">
        <v>190</v>
      </c>
      <c r="C263" s="67" t="s">
        <v>191</v>
      </c>
      <c r="D263" s="34">
        <v>152600</v>
      </c>
      <c r="E263" s="22">
        <v>152600</v>
      </c>
      <c r="F263" s="22">
        <v>134188</v>
      </c>
      <c r="G263" s="23">
        <f t="shared" si="3"/>
        <v>0.8793446920052425</v>
      </c>
    </row>
    <row r="264" spans="1:7" s="6" customFormat="1" ht="20.25">
      <c r="A264" s="81" t="s">
        <v>59</v>
      </c>
      <c r="B264" s="63" t="s">
        <v>159</v>
      </c>
      <c r="C264" s="67" t="s">
        <v>202</v>
      </c>
      <c r="D264" s="34">
        <v>41200</v>
      </c>
      <c r="E264" s="22">
        <v>41200</v>
      </c>
      <c r="F264" s="22">
        <v>36232</v>
      </c>
      <c r="G264" s="23">
        <f t="shared" si="3"/>
        <v>0.8794174757281553</v>
      </c>
    </row>
    <row r="265" spans="1:7" s="6" customFormat="1" ht="21">
      <c r="A265" s="81"/>
      <c r="B265" s="63"/>
      <c r="C265" s="82" t="s">
        <v>112</v>
      </c>
      <c r="D265" s="66">
        <f>SUM(D263:D264)</f>
        <v>193800</v>
      </c>
      <c r="E265" s="66">
        <f>SUM(E263:E264)</f>
        <v>193800</v>
      </c>
      <c r="F265" s="66">
        <f>SUM(F263:F264)</f>
        <v>170420</v>
      </c>
      <c r="G265" s="24">
        <f t="shared" si="3"/>
        <v>0.8793601651186791</v>
      </c>
    </row>
    <row r="266" spans="1:7" ht="21">
      <c r="A266" s="80"/>
      <c r="B266" s="63"/>
      <c r="C266" s="82" t="s">
        <v>127</v>
      </c>
      <c r="D266" s="35">
        <f>SUM(D242,D245:D245,D260,D265)</f>
        <v>4795800</v>
      </c>
      <c r="E266" s="35">
        <f>SUM(E242,E245:E245,E260,E265)</f>
        <v>5910800</v>
      </c>
      <c r="F266" s="35">
        <f>SUM(F242,F245:F245,F260,F265)</f>
        <v>4000500</v>
      </c>
      <c r="G266" s="24">
        <f t="shared" si="3"/>
        <v>0.6768119374703931</v>
      </c>
    </row>
    <row r="267" spans="1:7" ht="20.25">
      <c r="A267" s="80"/>
      <c r="B267" s="63"/>
      <c r="C267" s="59"/>
      <c r="D267" s="35"/>
      <c r="E267" s="22"/>
      <c r="G267" s="23"/>
    </row>
    <row r="268" spans="1:7" ht="20.25">
      <c r="A268" s="83" t="s">
        <v>192</v>
      </c>
      <c r="B268" s="63"/>
      <c r="C268" s="59" t="s">
        <v>196</v>
      </c>
      <c r="D268" s="35"/>
      <c r="E268" s="25"/>
      <c r="F268" s="25"/>
      <c r="G268" s="23"/>
    </row>
    <row r="269" spans="1:7" ht="20.25">
      <c r="A269" s="81" t="s">
        <v>193</v>
      </c>
      <c r="B269" s="63" t="s">
        <v>194</v>
      </c>
      <c r="C269" s="62" t="s">
        <v>195</v>
      </c>
      <c r="D269" s="35">
        <v>698552</v>
      </c>
      <c r="E269" s="25">
        <v>698552</v>
      </c>
      <c r="F269" s="25">
        <v>698552</v>
      </c>
      <c r="G269" s="26">
        <f t="shared" si="3"/>
        <v>1</v>
      </c>
    </row>
    <row r="270" spans="1:7" ht="20.25">
      <c r="A270" s="81" t="s">
        <v>431</v>
      </c>
      <c r="B270" s="63" t="s">
        <v>432</v>
      </c>
      <c r="C270" s="62" t="s">
        <v>433</v>
      </c>
      <c r="D270" s="35">
        <v>0</v>
      </c>
      <c r="E270" s="25">
        <v>12355</v>
      </c>
      <c r="F270" s="25">
        <v>12355</v>
      </c>
      <c r="G270" s="26">
        <f t="shared" si="3"/>
        <v>1</v>
      </c>
    </row>
    <row r="271" spans="1:7" ht="20.25">
      <c r="A271" s="62"/>
      <c r="B271" s="55"/>
      <c r="C271" s="62"/>
      <c r="D271" s="35"/>
      <c r="E271" s="22"/>
      <c r="G271" s="23"/>
    </row>
    <row r="272" spans="1:7" ht="20.25">
      <c r="A272" s="72" t="s">
        <v>94</v>
      </c>
      <c r="B272" s="55"/>
      <c r="C272" s="59" t="s">
        <v>95</v>
      </c>
      <c r="D272" s="35"/>
      <c r="E272" s="22"/>
      <c r="G272" s="23"/>
    </row>
    <row r="273" spans="1:7" ht="20.25">
      <c r="A273" s="54"/>
      <c r="B273" s="55"/>
      <c r="C273" s="59"/>
      <c r="D273" s="35"/>
      <c r="E273" s="22"/>
      <c r="G273" s="23"/>
    </row>
    <row r="274" spans="1:7" ht="20.25">
      <c r="A274" s="59" t="s">
        <v>51</v>
      </c>
      <c r="B274" s="55"/>
      <c r="C274" s="59" t="s">
        <v>9</v>
      </c>
      <c r="D274" s="34"/>
      <c r="E274" s="22"/>
      <c r="G274" s="23"/>
    </row>
    <row r="275" spans="1:7" ht="21">
      <c r="A275" s="62" t="s">
        <v>96</v>
      </c>
      <c r="B275" s="55" t="s">
        <v>171</v>
      </c>
      <c r="C275" s="78" t="s">
        <v>434</v>
      </c>
      <c r="D275" s="66">
        <v>14865472</v>
      </c>
      <c r="E275" s="21">
        <v>15715995</v>
      </c>
      <c r="F275" s="21">
        <v>13915513</v>
      </c>
      <c r="G275" s="24">
        <f t="shared" si="3"/>
        <v>0.8854363341296558</v>
      </c>
    </row>
    <row r="276" spans="1:7" ht="21">
      <c r="A276" s="62"/>
      <c r="B276" s="55" t="s">
        <v>435</v>
      </c>
      <c r="C276" s="78" t="s">
        <v>436</v>
      </c>
      <c r="D276" s="66">
        <v>0</v>
      </c>
      <c r="E276" s="21">
        <v>35000</v>
      </c>
      <c r="F276" s="21">
        <v>33724</v>
      </c>
      <c r="G276" s="24">
        <f t="shared" si="3"/>
        <v>0.9635428571428571</v>
      </c>
    </row>
    <row r="277" spans="1:7" ht="20.25">
      <c r="A277" s="62"/>
      <c r="B277" s="55"/>
      <c r="C277" s="78"/>
      <c r="D277" s="34"/>
      <c r="E277" s="22"/>
      <c r="G277" s="23"/>
    </row>
    <row r="278" spans="1:7" ht="20.25">
      <c r="A278" s="59" t="s">
        <v>56</v>
      </c>
      <c r="B278" s="55" t="s">
        <v>154</v>
      </c>
      <c r="C278" s="59" t="s">
        <v>3</v>
      </c>
      <c r="D278" s="34"/>
      <c r="E278" s="22"/>
      <c r="G278" s="23"/>
    </row>
    <row r="279" spans="1:7" ht="21">
      <c r="A279" s="59"/>
      <c r="B279" s="55"/>
      <c r="C279" s="78" t="s">
        <v>437</v>
      </c>
      <c r="D279" s="66">
        <v>1662906</v>
      </c>
      <c r="E279" s="21">
        <v>1662906</v>
      </c>
      <c r="F279" s="21">
        <v>1562226</v>
      </c>
      <c r="G279" s="24">
        <f t="shared" si="3"/>
        <v>0.9394553871355327</v>
      </c>
    </row>
    <row r="280" spans="1:7" ht="21">
      <c r="A280" s="59"/>
      <c r="B280" s="55"/>
      <c r="C280" s="78" t="s">
        <v>438</v>
      </c>
      <c r="D280" s="66">
        <v>0</v>
      </c>
      <c r="E280" s="21">
        <v>5000</v>
      </c>
      <c r="F280" s="21">
        <v>2120</v>
      </c>
      <c r="G280" s="24">
        <f t="shared" si="3"/>
        <v>0.424</v>
      </c>
    </row>
    <row r="281" spans="1:7" ht="20.25">
      <c r="A281" s="59"/>
      <c r="B281" s="55"/>
      <c r="C281" s="59"/>
      <c r="D281" s="34"/>
      <c r="E281" s="22"/>
      <c r="G281" s="23"/>
    </row>
    <row r="282" spans="1:7" ht="20.25">
      <c r="A282" s="59" t="s">
        <v>61</v>
      </c>
      <c r="B282" s="55"/>
      <c r="C282" s="59" t="s">
        <v>197</v>
      </c>
      <c r="D282" s="34"/>
      <c r="E282" s="22"/>
      <c r="G282" s="23"/>
    </row>
    <row r="283" spans="1:7" ht="20.25">
      <c r="A283" s="62" t="s">
        <v>57</v>
      </c>
      <c r="B283" s="55" t="s">
        <v>163</v>
      </c>
      <c r="C283" s="78" t="s">
        <v>231</v>
      </c>
      <c r="D283" s="34">
        <f>58200+291000</f>
        <v>349200</v>
      </c>
      <c r="E283" s="22">
        <v>708200</v>
      </c>
      <c r="F283" s="22">
        <v>707478</v>
      </c>
      <c r="G283" s="23">
        <f t="shared" si="3"/>
        <v>0.9989805139791019</v>
      </c>
    </row>
    <row r="284" spans="2:7" s="2" customFormat="1" ht="20.25">
      <c r="B284" s="55" t="s">
        <v>198</v>
      </c>
      <c r="C284" s="78" t="s">
        <v>199</v>
      </c>
      <c r="D284" s="34">
        <f>23109+65930+85435+153783</f>
        <v>328257</v>
      </c>
      <c r="E284" s="22">
        <v>378257</v>
      </c>
      <c r="F284" s="22">
        <v>360047</v>
      </c>
      <c r="G284" s="23">
        <f t="shared" si="3"/>
        <v>0.9518581282038402</v>
      </c>
    </row>
    <row r="285" spans="1:7" ht="20.25">
      <c r="A285" s="62"/>
      <c r="B285" s="55" t="s">
        <v>156</v>
      </c>
      <c r="C285" s="78" t="s">
        <v>177</v>
      </c>
      <c r="D285" s="34">
        <f>18713+38030+695016+637884</f>
        <v>1389643</v>
      </c>
      <c r="E285" s="22">
        <v>1389643</v>
      </c>
      <c r="F285" s="22">
        <v>438467</v>
      </c>
      <c r="G285" s="23">
        <f t="shared" si="3"/>
        <v>0.3155249225880316</v>
      </c>
    </row>
    <row r="286" spans="1:7" ht="20.25">
      <c r="A286" s="62" t="s">
        <v>66</v>
      </c>
      <c r="B286" s="55" t="s">
        <v>161</v>
      </c>
      <c r="C286" s="78" t="s">
        <v>395</v>
      </c>
      <c r="D286" s="34">
        <v>0</v>
      </c>
      <c r="E286" s="22">
        <v>10000</v>
      </c>
      <c r="F286" s="22">
        <v>3543</v>
      </c>
      <c r="G286" s="23">
        <f t="shared" si="3"/>
        <v>0.3543</v>
      </c>
    </row>
    <row r="287" spans="1:7" ht="20.25">
      <c r="A287" s="62" t="s">
        <v>59</v>
      </c>
      <c r="B287" s="55" t="s">
        <v>426</v>
      </c>
      <c r="C287" s="78" t="s">
        <v>387</v>
      </c>
      <c r="D287" s="34">
        <f>6239+5052+19070+26070+210049+292363</f>
        <v>558843</v>
      </c>
      <c r="E287" s="22">
        <v>558843</v>
      </c>
      <c r="F287" s="22">
        <v>407576</v>
      </c>
      <c r="G287" s="23">
        <f t="shared" si="3"/>
        <v>0.7293211152327219</v>
      </c>
    </row>
    <row r="288" spans="1:7" ht="20.25">
      <c r="A288" s="62"/>
      <c r="B288" s="55" t="s">
        <v>215</v>
      </c>
      <c r="C288" s="78" t="s">
        <v>375</v>
      </c>
      <c r="D288" s="34">
        <v>0</v>
      </c>
      <c r="E288" s="22">
        <v>50</v>
      </c>
      <c r="F288" s="22">
        <v>8</v>
      </c>
      <c r="G288" s="23">
        <f t="shared" si="3"/>
        <v>0.16</v>
      </c>
    </row>
    <row r="289" spans="1:7" ht="21">
      <c r="A289" s="62"/>
      <c r="B289" s="55"/>
      <c r="C289" s="82" t="s">
        <v>112</v>
      </c>
      <c r="D289" s="66">
        <f>SUM(D283:D287)</f>
        <v>2625943</v>
      </c>
      <c r="E289" s="66">
        <f>SUM(E283:E288)</f>
        <v>3044993</v>
      </c>
      <c r="F289" s="66">
        <f>SUM(F283:F288)</f>
        <v>1917119</v>
      </c>
      <c r="G289" s="24">
        <f t="shared" si="3"/>
        <v>0.6295971780559102</v>
      </c>
    </row>
    <row r="290" spans="1:7" ht="21">
      <c r="A290" s="62"/>
      <c r="B290" s="55"/>
      <c r="C290" s="82"/>
      <c r="D290" s="66"/>
      <c r="E290" s="66"/>
      <c r="F290" s="66"/>
      <c r="G290" s="24"/>
    </row>
    <row r="291" spans="1:7" ht="21">
      <c r="A291" s="59" t="s">
        <v>224</v>
      </c>
      <c r="B291" s="55"/>
      <c r="C291" s="84" t="s">
        <v>439</v>
      </c>
      <c r="D291" s="66"/>
      <c r="E291" s="66"/>
      <c r="F291" s="66"/>
      <c r="G291" s="24"/>
    </row>
    <row r="292" spans="1:7" ht="20.25">
      <c r="A292" s="62" t="s">
        <v>440</v>
      </c>
      <c r="B292" s="55" t="s">
        <v>226</v>
      </c>
      <c r="C292" s="85" t="s">
        <v>227</v>
      </c>
      <c r="D292" s="34">
        <v>0</v>
      </c>
      <c r="E292" s="22">
        <v>400000</v>
      </c>
      <c r="F292" s="22">
        <v>385826</v>
      </c>
      <c r="G292" s="23">
        <f>F292/E292</f>
        <v>0.964565</v>
      </c>
    </row>
    <row r="293" spans="1:7" ht="20.25">
      <c r="A293" s="62"/>
      <c r="B293" s="55" t="s">
        <v>228</v>
      </c>
      <c r="C293" s="85" t="s">
        <v>252</v>
      </c>
      <c r="D293" s="34">
        <v>0</v>
      </c>
      <c r="E293" s="22">
        <v>125000</v>
      </c>
      <c r="F293" s="22">
        <v>104174</v>
      </c>
      <c r="G293" s="23">
        <f>F293/E293</f>
        <v>0.833392</v>
      </c>
    </row>
    <row r="294" spans="1:7" ht="21">
      <c r="A294" s="62"/>
      <c r="B294" s="55"/>
      <c r="C294" s="82" t="s">
        <v>112</v>
      </c>
      <c r="D294" s="66">
        <f>SUM(D292:D293)</f>
        <v>0</v>
      </c>
      <c r="E294" s="66">
        <f>SUM(E292:E293)</f>
        <v>525000</v>
      </c>
      <c r="F294" s="66">
        <f>SUM(F292:F293)</f>
        <v>490000</v>
      </c>
      <c r="G294" s="24">
        <f>F294/E294</f>
        <v>0.9333333333333333</v>
      </c>
    </row>
    <row r="295" spans="1:7" s="11" customFormat="1" ht="20.25">
      <c r="A295" s="62"/>
      <c r="B295" s="55"/>
      <c r="C295" s="68" t="s">
        <v>112</v>
      </c>
      <c r="D295" s="35">
        <f>SUM(D275,D279,D289,D294)</f>
        <v>19154321</v>
      </c>
      <c r="E295" s="35">
        <f>SUM(E275:E276,E279:E280,E289,E294)</f>
        <v>20988894</v>
      </c>
      <c r="F295" s="35">
        <f>SUM(F275:F276,F279:F280,F289,F294)</f>
        <v>17920702</v>
      </c>
      <c r="G295" s="26">
        <f t="shared" si="3"/>
        <v>0.8538183098166107</v>
      </c>
    </row>
    <row r="296" spans="1:7" s="1" customFormat="1" ht="20.25">
      <c r="A296" s="57"/>
      <c r="B296" s="58"/>
      <c r="C296" s="57"/>
      <c r="D296" s="35"/>
      <c r="E296" s="25"/>
      <c r="F296" s="25"/>
      <c r="G296" s="23"/>
    </row>
    <row r="297" spans="1:7" s="1" customFormat="1" ht="20.25">
      <c r="A297" s="57"/>
      <c r="B297" s="58"/>
      <c r="C297" s="57" t="s">
        <v>97</v>
      </c>
      <c r="D297" s="35">
        <f>SUM(D90,D99,D112,D125,D135,D204,D219,D227,D233,D266,D269:D270,D295)</f>
        <v>46034935</v>
      </c>
      <c r="E297" s="35">
        <f>SUM(E90,E105,E112,E125,E135,E204,E219,E227,E233,E266,E269:E270,E295)</f>
        <v>52996933</v>
      </c>
      <c r="F297" s="35">
        <f>SUM(F90,F105,F112,F125,F135,F204,F219,F227,F233,F266,F269:F270,F295)</f>
        <v>41951246</v>
      </c>
      <c r="G297" s="26">
        <f t="shared" si="3"/>
        <v>0.7915787504156137</v>
      </c>
    </row>
    <row r="298" spans="1:7" s="1" customFormat="1" ht="20.25">
      <c r="A298" s="57"/>
      <c r="B298" s="58"/>
      <c r="C298" s="57"/>
      <c r="D298" s="35"/>
      <c r="E298" s="25"/>
      <c r="F298" s="25"/>
      <c r="G298" s="23"/>
    </row>
    <row r="299" spans="1:7" s="1" customFormat="1" ht="20.25">
      <c r="A299" s="57"/>
      <c r="B299" s="58"/>
      <c r="C299" s="57"/>
      <c r="D299" s="35">
        <f>D48-D297</f>
        <v>0</v>
      </c>
      <c r="E299" s="35">
        <f>E48-E297</f>
        <v>0</v>
      </c>
      <c r="F299" s="25"/>
      <c r="G299" s="23"/>
    </row>
    <row r="300" spans="1:7" s="1" customFormat="1" ht="20.25">
      <c r="A300" s="57"/>
      <c r="B300" s="58"/>
      <c r="C300" s="57"/>
      <c r="D300" s="35"/>
      <c r="E300" s="35"/>
      <c r="F300" s="25"/>
      <c r="G300" s="23"/>
    </row>
    <row r="301" spans="1:7" s="1" customFormat="1" ht="20.25">
      <c r="A301" s="57"/>
      <c r="B301" s="58"/>
      <c r="C301" s="57"/>
      <c r="D301" s="33" t="s">
        <v>442</v>
      </c>
      <c r="E301" s="35"/>
      <c r="F301" s="25"/>
      <c r="G301" s="23"/>
    </row>
    <row r="302" spans="1:7" s="1" customFormat="1" ht="18.75">
      <c r="A302" s="9"/>
      <c r="B302" s="12"/>
      <c r="C302" s="9"/>
      <c r="D302" s="86" t="s">
        <v>275</v>
      </c>
      <c r="E302" s="29"/>
      <c r="F302" s="25"/>
      <c r="G302" s="20"/>
    </row>
    <row r="303" spans="3:5" ht="19.5">
      <c r="C303" s="5" t="s">
        <v>259</v>
      </c>
      <c r="D303" s="31"/>
      <c r="E303" s="30"/>
    </row>
    <row r="304" spans="4:5" ht="18.75">
      <c r="D304" s="31"/>
      <c r="E304" s="30"/>
    </row>
    <row r="305" spans="1:5" ht="18.75">
      <c r="A305" s="10"/>
      <c r="B305" s="13"/>
      <c r="D305" s="32"/>
      <c r="E305" s="30"/>
    </row>
    <row r="306" spans="3:5" ht="18.75">
      <c r="C306" s="10"/>
      <c r="D306" s="31"/>
      <c r="E306" s="30"/>
    </row>
    <row r="307" spans="1:7" s="1" customFormat="1" ht="18.75">
      <c r="A307" s="10"/>
      <c r="B307" s="13"/>
      <c r="C307" s="9" t="s">
        <v>260</v>
      </c>
      <c r="D307" s="22">
        <f>F90/1000</f>
        <v>4867.655</v>
      </c>
      <c r="E307" s="29"/>
      <c r="F307" s="25"/>
      <c r="G307" s="20"/>
    </row>
    <row r="308" spans="3:5" ht="18.75">
      <c r="C308" s="9" t="s">
        <v>261</v>
      </c>
      <c r="D308" s="22">
        <f>F105/1000</f>
        <v>4193.031</v>
      </c>
      <c r="E308" s="30"/>
    </row>
    <row r="309" spans="1:7" s="1" customFormat="1" ht="18.75">
      <c r="A309" s="9"/>
      <c r="B309" s="12"/>
      <c r="C309" s="9" t="s">
        <v>262</v>
      </c>
      <c r="D309" s="22">
        <f>F112/1000</f>
        <v>625.211</v>
      </c>
      <c r="E309" s="29"/>
      <c r="F309" s="25"/>
      <c r="G309" s="20"/>
    </row>
    <row r="310" spans="3:5" ht="18.75">
      <c r="C310" s="9" t="s">
        <v>263</v>
      </c>
      <c r="D310" s="22">
        <f>F125/1000</f>
        <v>186.524</v>
      </c>
      <c r="E310" s="30"/>
    </row>
    <row r="311" spans="3:5" ht="18.75">
      <c r="C311" s="9" t="s">
        <v>264</v>
      </c>
      <c r="D311" s="22">
        <f>F135/1000</f>
        <v>862.037</v>
      </c>
      <c r="E311" s="30"/>
    </row>
    <row r="312" spans="3:5" ht="18.75">
      <c r="C312" s="9" t="s">
        <v>265</v>
      </c>
      <c r="D312" s="22">
        <f>F204/1000</f>
        <v>7373.31</v>
      </c>
      <c r="E312" s="30"/>
    </row>
    <row r="313" spans="3:5" ht="18.75">
      <c r="C313" s="9" t="s">
        <v>266</v>
      </c>
      <c r="D313" s="22">
        <f>F219/1000</f>
        <v>306.015</v>
      </c>
      <c r="E313" s="30"/>
    </row>
    <row r="314" spans="3:5" ht="18.75">
      <c r="C314" s="9" t="s">
        <v>272</v>
      </c>
      <c r="D314" s="22">
        <f>F227/1000</f>
        <v>905.354</v>
      </c>
      <c r="E314" s="30"/>
    </row>
    <row r="315" spans="3:5" ht="18.75">
      <c r="C315" s="9" t="s">
        <v>267</v>
      </c>
      <c r="D315" s="22">
        <f>F266/1000</f>
        <v>4000.5</v>
      </c>
      <c r="E315" s="30"/>
    </row>
    <row r="316" spans="3:5" ht="18.75">
      <c r="C316" s="9" t="s">
        <v>268</v>
      </c>
      <c r="D316" s="22">
        <f>F295/1000</f>
        <v>17920.702</v>
      </c>
      <c r="E316" s="30"/>
    </row>
    <row r="317" spans="3:5" ht="18.75">
      <c r="C317" s="9" t="s">
        <v>250</v>
      </c>
      <c r="D317" s="22">
        <f>F269/1000</f>
        <v>698.552</v>
      </c>
      <c r="E317" s="30"/>
    </row>
    <row r="318" spans="3:5" ht="18.75">
      <c r="C318" s="9" t="s">
        <v>441</v>
      </c>
      <c r="D318" s="22">
        <f>F270/1000</f>
        <v>12.355</v>
      </c>
      <c r="E318" s="30"/>
    </row>
    <row r="319" spans="3:5" ht="19.5">
      <c r="C319" s="5" t="s">
        <v>269</v>
      </c>
      <c r="D319" s="25">
        <f>SUM(D307:D318)</f>
        <v>41951.24600000001</v>
      </c>
      <c r="E319" s="30"/>
    </row>
    <row r="320" spans="4:5" ht="18.75">
      <c r="D320" s="31"/>
      <c r="E320" s="30"/>
    </row>
    <row r="321" spans="1:5" ht="18.75">
      <c r="A321" s="10"/>
      <c r="B321" s="13"/>
      <c r="D321" s="32"/>
      <c r="E321" s="30"/>
    </row>
    <row r="322" spans="4:5" ht="18.75">
      <c r="D322" s="31"/>
      <c r="E322" s="30"/>
    </row>
    <row r="323" spans="1:7" s="1" customFormat="1" ht="19.5">
      <c r="A323" s="9"/>
      <c r="B323" s="12"/>
      <c r="C323" s="5" t="s">
        <v>6</v>
      </c>
      <c r="D323" s="31"/>
      <c r="E323" s="30"/>
      <c r="F323" s="25"/>
      <c r="G323" s="20"/>
    </row>
    <row r="324" spans="1:5" ht="18.75">
      <c r="A324" s="10"/>
      <c r="B324" s="13"/>
      <c r="C324" s="10"/>
      <c r="D324" s="31"/>
      <c r="E324" s="29"/>
    </row>
    <row r="325" spans="1:5" ht="18.75">
      <c r="A325" s="10"/>
      <c r="B325" s="13"/>
      <c r="C325" s="9" t="s">
        <v>98</v>
      </c>
      <c r="D325" s="22">
        <f>F14/1000</f>
        <v>19991.836</v>
      </c>
      <c r="E325" s="30"/>
    </row>
    <row r="326" spans="1:5" ht="18.75">
      <c r="A326" s="10"/>
      <c r="B326" s="13"/>
      <c r="C326" s="9" t="s">
        <v>273</v>
      </c>
      <c r="D326" s="22">
        <f>F16/1000</f>
        <v>750</v>
      </c>
      <c r="E326" s="30"/>
    </row>
    <row r="327" spans="1:5" ht="18.75">
      <c r="A327" s="10"/>
      <c r="B327" s="13"/>
      <c r="C327" s="9" t="s">
        <v>270</v>
      </c>
      <c r="D327" s="14">
        <f>F23/1000</f>
        <v>17476.223</v>
      </c>
      <c r="E327" s="30"/>
    </row>
    <row r="328" spans="1:5" ht="18.75">
      <c r="A328" s="10"/>
      <c r="B328" s="13"/>
      <c r="C328" s="9" t="s">
        <v>15</v>
      </c>
      <c r="D328" s="22">
        <f>F30/1000</f>
        <v>1013.443</v>
      </c>
      <c r="E328" s="30"/>
    </row>
    <row r="329" spans="1:7" s="1" customFormat="1" ht="18.75">
      <c r="A329" s="9"/>
      <c r="B329" s="12"/>
      <c r="C329" s="9" t="s">
        <v>14</v>
      </c>
      <c r="D329" s="22">
        <f>F42/1000</f>
        <v>1990.36</v>
      </c>
      <c r="E329" s="30"/>
      <c r="F329" s="25"/>
      <c r="G329" s="20"/>
    </row>
    <row r="330" spans="1:7" s="1" customFormat="1" ht="18.75">
      <c r="A330" s="9"/>
      <c r="B330" s="12"/>
      <c r="C330" s="9" t="s">
        <v>99</v>
      </c>
      <c r="D330" s="22">
        <f>F45/1000</f>
        <v>10727.416</v>
      </c>
      <c r="E330" s="29"/>
      <c r="F330" s="25"/>
      <c r="G330" s="20"/>
    </row>
    <row r="331" spans="1:7" s="1" customFormat="1" ht="18.75">
      <c r="A331" s="9"/>
      <c r="B331" s="12"/>
      <c r="C331" s="9" t="s">
        <v>250</v>
      </c>
      <c r="D331" s="22">
        <f>F47/1000</f>
        <v>741.403</v>
      </c>
      <c r="E331" s="29"/>
      <c r="F331" s="25"/>
      <c r="G331" s="20"/>
    </row>
    <row r="332" spans="3:5" ht="19.5">
      <c r="C332" s="5" t="s">
        <v>271</v>
      </c>
      <c r="D332" s="25">
        <f>SUM(D325:D331)</f>
        <v>52690.681</v>
      </c>
      <c r="E332" s="29"/>
    </row>
    <row r="333" spans="1:5" ht="18.75">
      <c r="A333" s="10"/>
      <c r="B333" s="13"/>
      <c r="D333" s="31"/>
      <c r="E333" s="30"/>
    </row>
    <row r="334" spans="4:5" ht="18.75">
      <c r="D334" s="32"/>
      <c r="E334" s="30"/>
    </row>
    <row r="336" spans="1:7" s="1" customFormat="1" ht="18.75">
      <c r="A336" s="9"/>
      <c r="B336" s="12"/>
      <c r="C336" s="9"/>
      <c r="D336" s="14"/>
      <c r="E336" s="18"/>
      <c r="F336" s="25"/>
      <c r="G336" s="20"/>
    </row>
    <row r="361" ht="18.75">
      <c r="C361" s="7"/>
    </row>
    <row r="367" ht="18.75">
      <c r="C367" s="7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37" r:id="rId1"/>
  <headerFooter alignWithMargins="0">
    <oddHeader>&amp;LSzulimán Községi Önkormányzat 2017.évi költségvetés beszámoló</oddHeader>
  </headerFooter>
  <rowBreaks count="4" manualBreakCount="4">
    <brk id="57" max="6" man="1"/>
    <brk id="126" max="6" man="1"/>
    <brk id="205" max="6" man="1"/>
    <brk id="29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view="pageBreakPreview" zoomScale="60" zoomScalePageLayoutView="0" workbookViewId="0" topLeftCell="A1">
      <selection activeCell="B13" sqref="B13"/>
    </sheetView>
  </sheetViews>
  <sheetFormatPr defaultColWidth="8.796875" defaultRowHeight="15"/>
  <cols>
    <col min="1" max="1" width="56.69921875" style="9" bestFit="1" customWidth="1"/>
    <col min="2" max="2" width="23.3984375" style="9" customWidth="1"/>
    <col min="3" max="3" width="17.59765625" style="9" customWidth="1"/>
  </cols>
  <sheetData>
    <row r="1" spans="1:3" ht="18.75">
      <c r="A1" s="31"/>
      <c r="B1" s="31" t="s">
        <v>16</v>
      </c>
      <c r="C1" s="31" t="s">
        <v>10</v>
      </c>
    </row>
    <row r="2" spans="1:3" ht="18.75">
      <c r="A2" s="31"/>
      <c r="B2" s="10"/>
      <c r="C2" s="25"/>
    </row>
    <row r="3" spans="1:3" ht="18.75">
      <c r="A3" s="31"/>
      <c r="B3" s="31"/>
      <c r="C3" s="22"/>
    </row>
    <row r="4" spans="1:3" ht="18.75">
      <c r="A4" s="33" t="s">
        <v>244</v>
      </c>
      <c r="B4" s="34" t="s">
        <v>238</v>
      </c>
      <c r="C4" s="25"/>
    </row>
    <row r="5" spans="1:3" ht="18.75">
      <c r="A5" s="34"/>
      <c r="B5" s="34"/>
      <c r="C5" s="22"/>
    </row>
    <row r="6" spans="1:3" ht="18.75">
      <c r="A6" s="35" t="s">
        <v>239</v>
      </c>
      <c r="B6" s="35">
        <v>10727</v>
      </c>
      <c r="C6" s="22"/>
    </row>
    <row r="7" spans="1:3" ht="18.75">
      <c r="A7" s="34"/>
      <c r="B7" s="34"/>
      <c r="C7" s="22"/>
    </row>
    <row r="8" spans="1:3" ht="18.75">
      <c r="A8" s="34"/>
      <c r="B8" s="34"/>
      <c r="C8" s="22"/>
    </row>
    <row r="9" spans="1:3" ht="18.75">
      <c r="A9" s="36" t="s">
        <v>443</v>
      </c>
      <c r="B9" s="34">
        <v>52691</v>
      </c>
      <c r="C9" s="22"/>
    </row>
    <row r="10" spans="1:3" ht="18.75">
      <c r="A10" s="36" t="s">
        <v>444</v>
      </c>
      <c r="B10" s="34">
        <v>-41951</v>
      </c>
      <c r="C10" s="22"/>
    </row>
    <row r="11" spans="1:3" ht="18.75">
      <c r="A11" s="34"/>
      <c r="B11" s="34"/>
      <c r="C11" s="22"/>
    </row>
    <row r="12" spans="1:3" ht="18.75">
      <c r="A12" s="35" t="s">
        <v>240</v>
      </c>
      <c r="B12" s="35">
        <v>10740</v>
      </c>
      <c r="C12" s="22"/>
    </row>
    <row r="13" spans="1:3" ht="18.75">
      <c r="A13" s="31"/>
      <c r="B13" s="31"/>
      <c r="C13" s="22"/>
    </row>
    <row r="14" spans="1:3" ht="18.75">
      <c r="A14" s="31"/>
      <c r="B14" s="31"/>
      <c r="C14" s="22"/>
    </row>
    <row r="15" ht="18.75">
      <c r="C15" s="22"/>
    </row>
    <row r="16" ht="18.75">
      <c r="C16" s="22"/>
    </row>
    <row r="17" ht="18.75">
      <c r="C17" s="22"/>
    </row>
    <row r="18" spans="2:3" ht="18.75">
      <c r="B18" s="14"/>
      <c r="C18" s="14"/>
    </row>
    <row r="19" spans="2:3" ht="18.75">
      <c r="B19" s="14"/>
      <c r="C19" s="14"/>
    </row>
    <row r="20" spans="1:3" ht="18.75">
      <c r="A20" s="7"/>
      <c r="B20" s="37"/>
      <c r="C20" s="14"/>
    </row>
    <row r="21" spans="2:3" ht="18.75">
      <c r="B21" s="37"/>
      <c r="C21" s="14"/>
    </row>
    <row r="22" spans="2:3" ht="18.75">
      <c r="B22" s="37"/>
      <c r="C22" s="14"/>
    </row>
    <row r="23" spans="2:3" ht="18.75">
      <c r="B23" s="37"/>
      <c r="C23" s="14"/>
    </row>
    <row r="24" spans="1:3" ht="18.75">
      <c r="A24" s="7"/>
      <c r="B24" s="38"/>
      <c r="C24" s="18"/>
    </row>
    <row r="25" spans="1:3" ht="18.75">
      <c r="A25" s="7"/>
      <c r="B25" s="37"/>
      <c r="C25" s="14"/>
    </row>
  </sheetData>
  <sheetProtection/>
  <printOptions/>
  <pageMargins left="0.7" right="0.7" top="0.75" bottom="0.75" header="0.3" footer="0.3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C32" sqref="C32"/>
    </sheetView>
  </sheetViews>
  <sheetFormatPr defaultColWidth="8.796875" defaultRowHeight="15"/>
  <cols>
    <col min="1" max="1" width="9" style="88" customWidth="1"/>
    <col min="2" max="2" width="11.3984375" style="88" customWidth="1"/>
    <col min="3" max="6" width="9" style="88" customWidth="1"/>
    <col min="7" max="7" width="10.19921875" style="88" customWidth="1"/>
    <col min="8" max="12" width="9" style="88" customWidth="1"/>
  </cols>
  <sheetData>
    <row r="1" ht="15.75">
      <c r="I1" s="88" t="s">
        <v>326</v>
      </c>
    </row>
    <row r="2" ht="15.75">
      <c r="I2" s="88" t="s">
        <v>327</v>
      </c>
    </row>
    <row r="4" spans="1:12" ht="15.75">
      <c r="A4" s="98" t="s">
        <v>363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1:12" ht="15.75">
      <c r="A5" s="99" t="s">
        <v>5</v>
      </c>
      <c r="B5" s="99"/>
      <c r="C5" s="99"/>
      <c r="D5" s="99"/>
      <c r="E5" s="99" t="s">
        <v>328</v>
      </c>
      <c r="F5" s="99"/>
      <c r="G5" s="99"/>
      <c r="H5" s="99"/>
      <c r="I5" s="99" t="s">
        <v>329</v>
      </c>
      <c r="J5" s="99"/>
      <c r="K5" s="99"/>
      <c r="L5" s="99" t="s">
        <v>330</v>
      </c>
    </row>
    <row r="6" spans="1:12" ht="15.75">
      <c r="A6" s="100" t="s">
        <v>331</v>
      </c>
      <c r="B6" s="101"/>
      <c r="C6" s="102" t="s">
        <v>332</v>
      </c>
      <c r="D6" s="102" t="s">
        <v>333</v>
      </c>
      <c r="E6" s="102" t="s">
        <v>334</v>
      </c>
      <c r="F6" s="102" t="s">
        <v>335</v>
      </c>
      <c r="G6" s="102" t="s">
        <v>336</v>
      </c>
      <c r="H6" s="102" t="s">
        <v>115</v>
      </c>
      <c r="I6" s="102" t="s">
        <v>337</v>
      </c>
      <c r="J6" s="102" t="s">
        <v>338</v>
      </c>
      <c r="K6" s="102" t="s">
        <v>115</v>
      </c>
      <c r="L6" s="102" t="s">
        <v>339</v>
      </c>
    </row>
    <row r="7" spans="1:12" ht="15.75">
      <c r="A7" s="103"/>
      <c r="B7" s="104"/>
      <c r="C7" s="105"/>
      <c r="D7" s="105"/>
      <c r="E7" s="105"/>
      <c r="F7" s="105"/>
      <c r="G7" s="105"/>
      <c r="H7" s="105"/>
      <c r="I7" s="105"/>
      <c r="J7" s="105"/>
      <c r="K7" s="105"/>
      <c r="L7" s="105"/>
    </row>
    <row r="8" spans="1:12" ht="15.75">
      <c r="A8" s="89" t="s">
        <v>340</v>
      </c>
      <c r="B8" s="89"/>
      <c r="C8" s="90">
        <v>2903</v>
      </c>
      <c r="D8" s="90">
        <v>573</v>
      </c>
      <c r="E8" s="90">
        <v>376</v>
      </c>
      <c r="F8" s="90"/>
      <c r="G8" s="90"/>
      <c r="H8" s="106">
        <f>SUM(C8:G8)</f>
        <v>3852</v>
      </c>
      <c r="I8" s="90">
        <v>1016</v>
      </c>
      <c r="J8" s="90"/>
      <c r="K8" s="106">
        <f>SUM(I8,J8)</f>
        <v>1016</v>
      </c>
      <c r="L8" s="106">
        <f>SUM(H8,K8)</f>
        <v>4868</v>
      </c>
    </row>
    <row r="9" spans="1:12" ht="15.75">
      <c r="A9" s="89" t="s">
        <v>341</v>
      </c>
      <c r="B9" s="89"/>
      <c r="C9" s="90"/>
      <c r="D9" s="90"/>
      <c r="E9" s="90">
        <v>2735</v>
      </c>
      <c r="F9" s="90"/>
      <c r="G9" s="90"/>
      <c r="H9" s="106">
        <f aca="true" t="shared" si="0" ref="H9:H23">SUM(C9:G9)</f>
        <v>2735</v>
      </c>
      <c r="I9" s="90"/>
      <c r="J9" s="90">
        <v>1458</v>
      </c>
      <c r="K9" s="106">
        <f aca="true" t="shared" si="1" ref="K9:K23">SUM(I9,J9)</f>
        <v>1458</v>
      </c>
      <c r="L9" s="106">
        <f aca="true" t="shared" si="2" ref="L9:L23">SUM(H9,K9)</f>
        <v>4193</v>
      </c>
    </row>
    <row r="10" spans="1:12" ht="15.75">
      <c r="A10" s="89" t="s">
        <v>342</v>
      </c>
      <c r="B10" s="89"/>
      <c r="C10" s="90"/>
      <c r="D10" s="90"/>
      <c r="E10" s="90">
        <v>187</v>
      </c>
      <c r="F10" s="90"/>
      <c r="G10" s="90"/>
      <c r="H10" s="106">
        <f t="shared" si="0"/>
        <v>187</v>
      </c>
      <c r="I10" s="90"/>
      <c r="J10" s="90"/>
      <c r="K10" s="106">
        <f t="shared" si="1"/>
        <v>0</v>
      </c>
      <c r="L10" s="106">
        <f t="shared" si="2"/>
        <v>187</v>
      </c>
    </row>
    <row r="11" spans="1:12" ht="15.75">
      <c r="A11" s="89" t="s">
        <v>262</v>
      </c>
      <c r="B11" s="89"/>
      <c r="C11" s="90"/>
      <c r="D11" s="90"/>
      <c r="E11" s="90">
        <v>625</v>
      </c>
      <c r="F11" s="90"/>
      <c r="G11" s="90"/>
      <c r="H11" s="106">
        <f t="shared" si="0"/>
        <v>625</v>
      </c>
      <c r="I11" s="90"/>
      <c r="J11" s="90"/>
      <c r="K11" s="106">
        <f t="shared" si="1"/>
        <v>0</v>
      </c>
      <c r="L11" s="106">
        <f t="shared" si="2"/>
        <v>625</v>
      </c>
    </row>
    <row r="12" spans="1:12" ht="15.75">
      <c r="A12" s="91" t="s">
        <v>343</v>
      </c>
      <c r="B12" s="92"/>
      <c r="C12" s="90"/>
      <c r="D12" s="90"/>
      <c r="E12" s="90">
        <v>862</v>
      </c>
      <c r="F12" s="90"/>
      <c r="G12" s="90"/>
      <c r="H12" s="106">
        <f t="shared" si="0"/>
        <v>862</v>
      </c>
      <c r="I12" s="90"/>
      <c r="J12" s="90"/>
      <c r="K12" s="106">
        <f t="shared" si="1"/>
        <v>0</v>
      </c>
      <c r="L12" s="106">
        <f t="shared" si="2"/>
        <v>862</v>
      </c>
    </row>
    <row r="13" spans="1:12" ht="15.75">
      <c r="A13" s="89" t="s">
        <v>344</v>
      </c>
      <c r="B13" s="89"/>
      <c r="C13" s="90">
        <v>6</v>
      </c>
      <c r="D13" s="90">
        <v>3</v>
      </c>
      <c r="E13" s="90">
        <v>2478</v>
      </c>
      <c r="F13" s="90">
        <v>1517</v>
      </c>
      <c r="G13" s="90"/>
      <c r="H13" s="106">
        <f>SUM(C13:G13)</f>
        <v>4004</v>
      </c>
      <c r="I13" s="90"/>
      <c r="J13" s="90">
        <v>3369</v>
      </c>
      <c r="K13" s="106">
        <f>SUM(I13,J13)</f>
        <v>3369</v>
      </c>
      <c r="L13" s="106">
        <f>SUM(H13,K13)</f>
        <v>7373</v>
      </c>
    </row>
    <row r="14" spans="1:12" ht="15.75">
      <c r="A14" s="89" t="s">
        <v>345</v>
      </c>
      <c r="B14" s="89"/>
      <c r="C14" s="90"/>
      <c r="D14" s="90"/>
      <c r="E14" s="90">
        <v>271</v>
      </c>
      <c r="F14" s="90"/>
      <c r="G14" s="90"/>
      <c r="H14" s="106">
        <f t="shared" si="0"/>
        <v>271</v>
      </c>
      <c r="I14" s="90">
        <v>35</v>
      </c>
      <c r="J14" s="90"/>
      <c r="K14" s="106">
        <f t="shared" si="1"/>
        <v>35</v>
      </c>
      <c r="L14" s="106">
        <f t="shared" si="2"/>
        <v>306</v>
      </c>
    </row>
    <row r="15" spans="1:12" ht="15.75">
      <c r="A15" s="91" t="s">
        <v>272</v>
      </c>
      <c r="B15" s="92"/>
      <c r="C15" s="90"/>
      <c r="D15" s="90"/>
      <c r="E15" s="90">
        <v>905</v>
      </c>
      <c r="F15" s="90"/>
      <c r="G15" s="90"/>
      <c r="H15" s="106">
        <f t="shared" si="0"/>
        <v>905</v>
      </c>
      <c r="I15" s="90">
        <v>0</v>
      </c>
      <c r="J15" s="90"/>
      <c r="K15" s="106">
        <f t="shared" si="1"/>
        <v>0</v>
      </c>
      <c r="L15" s="106">
        <f t="shared" si="2"/>
        <v>905</v>
      </c>
    </row>
    <row r="16" spans="1:12" ht="15.75">
      <c r="A16" s="89" t="s">
        <v>346</v>
      </c>
      <c r="B16" s="89"/>
      <c r="C16" s="90"/>
      <c r="D16" s="90"/>
      <c r="E16" s="90"/>
      <c r="F16" s="90"/>
      <c r="G16" s="90"/>
      <c r="H16" s="106">
        <f t="shared" si="0"/>
        <v>0</v>
      </c>
      <c r="I16" s="90"/>
      <c r="J16" s="90"/>
      <c r="K16" s="106">
        <f t="shared" si="1"/>
        <v>0</v>
      </c>
      <c r="L16" s="106">
        <f t="shared" si="2"/>
        <v>0</v>
      </c>
    </row>
    <row r="17" spans="1:12" ht="15.75">
      <c r="A17" s="89" t="s">
        <v>347</v>
      </c>
      <c r="B17" s="89"/>
      <c r="C17" s="90"/>
      <c r="D17" s="90"/>
      <c r="E17" s="90"/>
      <c r="F17" s="90">
        <v>163</v>
      </c>
      <c r="G17" s="90"/>
      <c r="H17" s="106">
        <f t="shared" si="0"/>
        <v>163</v>
      </c>
      <c r="I17" s="90"/>
      <c r="J17" s="90"/>
      <c r="K17" s="106">
        <f t="shared" si="1"/>
        <v>0</v>
      </c>
      <c r="L17" s="106">
        <f t="shared" si="2"/>
        <v>163</v>
      </c>
    </row>
    <row r="18" spans="1:12" ht="15.75">
      <c r="A18" s="89" t="s">
        <v>348</v>
      </c>
      <c r="B18" s="89"/>
      <c r="C18" s="90"/>
      <c r="D18" s="90"/>
      <c r="E18" s="90"/>
      <c r="F18" s="90"/>
      <c r="G18" s="90"/>
      <c r="H18" s="106">
        <f t="shared" si="0"/>
        <v>0</v>
      </c>
      <c r="I18" s="90"/>
      <c r="J18" s="90"/>
      <c r="K18" s="106">
        <f t="shared" si="1"/>
        <v>0</v>
      </c>
      <c r="L18" s="106">
        <f t="shared" si="2"/>
        <v>0</v>
      </c>
    </row>
    <row r="19" spans="1:12" ht="15.75">
      <c r="A19" s="89" t="s">
        <v>349</v>
      </c>
      <c r="B19" s="89"/>
      <c r="C19" s="90"/>
      <c r="D19" s="90"/>
      <c r="E19" s="90">
        <v>916</v>
      </c>
      <c r="F19" s="90">
        <v>2751</v>
      </c>
      <c r="G19" s="90"/>
      <c r="H19" s="106">
        <f t="shared" si="0"/>
        <v>3667</v>
      </c>
      <c r="I19" s="90"/>
      <c r="J19" s="90"/>
      <c r="K19" s="106">
        <f t="shared" si="1"/>
        <v>0</v>
      </c>
      <c r="L19" s="106">
        <f t="shared" si="2"/>
        <v>3667</v>
      </c>
    </row>
    <row r="20" spans="1:12" ht="15.75">
      <c r="A20" s="91" t="s">
        <v>365</v>
      </c>
      <c r="B20" s="92"/>
      <c r="C20" s="90"/>
      <c r="D20" s="90"/>
      <c r="E20" s="90">
        <v>170</v>
      </c>
      <c r="F20" s="90"/>
      <c r="G20" s="90"/>
      <c r="H20" s="106">
        <f t="shared" si="0"/>
        <v>170</v>
      </c>
      <c r="I20" s="90"/>
      <c r="J20" s="90"/>
      <c r="K20" s="106">
        <f t="shared" si="1"/>
        <v>0</v>
      </c>
      <c r="L20" s="106">
        <f t="shared" si="2"/>
        <v>170</v>
      </c>
    </row>
    <row r="21" spans="1:12" ht="15.75">
      <c r="A21" s="89" t="s">
        <v>350</v>
      </c>
      <c r="B21" s="89"/>
      <c r="C21" s="90">
        <v>13949</v>
      </c>
      <c r="D21" s="90">
        <v>1565</v>
      </c>
      <c r="E21" s="90">
        <v>1917</v>
      </c>
      <c r="F21" s="90"/>
      <c r="G21" s="90"/>
      <c r="H21" s="106">
        <f t="shared" si="0"/>
        <v>17431</v>
      </c>
      <c r="I21" s="90">
        <v>490</v>
      </c>
      <c r="J21" s="90"/>
      <c r="K21" s="106">
        <f t="shared" si="1"/>
        <v>490</v>
      </c>
      <c r="L21" s="106">
        <f t="shared" si="2"/>
        <v>17921</v>
      </c>
    </row>
    <row r="22" spans="1:12" ht="15.75">
      <c r="A22" s="91" t="s">
        <v>433</v>
      </c>
      <c r="B22" s="92"/>
      <c r="C22" s="90"/>
      <c r="D22" s="90"/>
      <c r="E22" s="90"/>
      <c r="F22" s="90">
        <v>12</v>
      </c>
      <c r="G22" s="90"/>
      <c r="H22" s="106">
        <f t="shared" si="0"/>
        <v>12</v>
      </c>
      <c r="I22" s="90"/>
      <c r="J22" s="90"/>
      <c r="K22" s="106">
        <f t="shared" si="1"/>
        <v>0</v>
      </c>
      <c r="L22" s="106">
        <f t="shared" si="2"/>
        <v>12</v>
      </c>
    </row>
    <row r="23" spans="1:12" ht="15.75">
      <c r="A23" s="93" t="s">
        <v>351</v>
      </c>
      <c r="B23" s="94"/>
      <c r="C23" s="90"/>
      <c r="D23" s="90"/>
      <c r="E23" s="90"/>
      <c r="F23" s="90">
        <v>699</v>
      </c>
      <c r="G23" s="90"/>
      <c r="H23" s="106">
        <f t="shared" si="0"/>
        <v>699</v>
      </c>
      <c r="I23" s="90"/>
      <c r="J23" s="90"/>
      <c r="K23" s="106">
        <f t="shared" si="1"/>
        <v>0</v>
      </c>
      <c r="L23" s="106">
        <f t="shared" si="2"/>
        <v>699</v>
      </c>
    </row>
    <row r="24" spans="1:12" ht="16.5" thickBot="1">
      <c r="A24" s="107" t="s">
        <v>352</v>
      </c>
      <c r="B24" s="107"/>
      <c r="C24" s="108">
        <f>SUM(C8:C23)</f>
        <v>16858</v>
      </c>
      <c r="D24" s="108">
        <f>SUM(D8:D23)</f>
        <v>2141</v>
      </c>
      <c r="E24" s="108">
        <f>SUM(E8:E23)</f>
        <v>11442</v>
      </c>
      <c r="F24" s="108">
        <f>SUM(F8:F23)</f>
        <v>5142</v>
      </c>
      <c r="G24" s="108">
        <f>SUM(G8:G23)</f>
        <v>0</v>
      </c>
      <c r="H24" s="108">
        <f>SUM(H8:H23)</f>
        <v>35583</v>
      </c>
      <c r="I24" s="108">
        <f>SUM(I8:I23)</f>
        <v>1541</v>
      </c>
      <c r="J24" s="108">
        <f>SUM(J8:J23)</f>
        <v>4827</v>
      </c>
      <c r="K24" s="108">
        <f>SUM(K8:K23)</f>
        <v>6368</v>
      </c>
      <c r="L24" s="106">
        <f>SUM(L7:L23)</f>
        <v>41951</v>
      </c>
    </row>
    <row r="25" spans="1:12" ht="15.75">
      <c r="A25" s="95"/>
      <c r="B25" s="95"/>
      <c r="C25" s="96"/>
      <c r="D25" s="96"/>
      <c r="E25" s="96"/>
      <c r="F25" s="96"/>
      <c r="G25" s="96"/>
      <c r="H25" s="96"/>
      <c r="I25" s="96"/>
      <c r="J25" s="96"/>
      <c r="K25" s="109"/>
      <c r="L25" s="109"/>
    </row>
    <row r="26" spans="1:12" ht="15.75">
      <c r="A26" s="110"/>
      <c r="B26" s="110"/>
      <c r="C26" s="109"/>
      <c r="D26" s="109"/>
      <c r="E26" s="109"/>
      <c r="F26" s="109"/>
      <c r="G26" s="109"/>
      <c r="H26" s="109"/>
      <c r="I26" s="109"/>
      <c r="J26" s="109"/>
      <c r="K26" s="109"/>
      <c r="L26" s="95"/>
    </row>
    <row r="27" spans="1:12" ht="16.5" thickBot="1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5"/>
    </row>
    <row r="28" spans="1:12" ht="16.5" thickTop="1">
      <c r="A28" s="111" t="s">
        <v>6</v>
      </c>
      <c r="B28" s="112"/>
      <c r="C28" s="113" t="s">
        <v>353</v>
      </c>
      <c r="D28" s="114"/>
      <c r="E28" s="114"/>
      <c r="F28" s="114"/>
      <c r="G28" s="114"/>
      <c r="H28" s="115"/>
      <c r="I28" s="113" t="s">
        <v>329</v>
      </c>
      <c r="J28" s="114"/>
      <c r="K28" s="116" t="s">
        <v>354</v>
      </c>
      <c r="L28" s="99"/>
    </row>
    <row r="29" spans="1:11" ht="15.75">
      <c r="A29" s="117"/>
      <c r="B29" s="118"/>
      <c r="C29" s="102" t="s">
        <v>355</v>
      </c>
      <c r="D29" s="102" t="s">
        <v>356</v>
      </c>
      <c r="E29" s="102" t="s">
        <v>357</v>
      </c>
      <c r="F29" s="102" t="s">
        <v>358</v>
      </c>
      <c r="G29" s="102" t="s">
        <v>359</v>
      </c>
      <c r="H29" s="102" t="s">
        <v>115</v>
      </c>
      <c r="I29" s="102" t="s">
        <v>360</v>
      </c>
      <c r="J29" s="102" t="s">
        <v>115</v>
      </c>
      <c r="K29" s="119"/>
    </row>
    <row r="30" spans="1:11" ht="15.75">
      <c r="A30" s="120"/>
      <c r="B30" s="121"/>
      <c r="C30" s="105"/>
      <c r="D30" s="105"/>
      <c r="E30" s="105"/>
      <c r="F30" s="105"/>
      <c r="G30" s="105"/>
      <c r="H30" s="105"/>
      <c r="I30" s="105"/>
      <c r="J30" s="105"/>
      <c r="K30" s="89"/>
    </row>
    <row r="31" spans="1:11" ht="15.75">
      <c r="A31" s="89" t="s">
        <v>344</v>
      </c>
      <c r="B31" s="89"/>
      <c r="C31" s="90">
        <v>1991</v>
      </c>
      <c r="D31" s="90"/>
      <c r="E31" s="90"/>
      <c r="F31" s="90"/>
      <c r="G31" s="90"/>
      <c r="H31" s="106">
        <f>SUM(C31:G31)</f>
        <v>1991</v>
      </c>
      <c r="I31" s="106"/>
      <c r="J31" s="106">
        <f>SUM(I31)</f>
        <v>0</v>
      </c>
      <c r="K31" s="122">
        <f>SUM(H31,I31)</f>
        <v>1991</v>
      </c>
    </row>
    <row r="32" spans="1:12" ht="15.75">
      <c r="A32" s="89" t="s">
        <v>361</v>
      </c>
      <c r="B32" s="89"/>
      <c r="C32" s="90"/>
      <c r="D32" s="90">
        <v>1014</v>
      </c>
      <c r="E32" s="90">
        <v>19992</v>
      </c>
      <c r="F32" s="90">
        <v>10727</v>
      </c>
      <c r="G32" s="90">
        <v>163</v>
      </c>
      <c r="H32" s="106">
        <f>SUM(C32:G32)</f>
        <v>31896</v>
      </c>
      <c r="I32" s="90">
        <v>750</v>
      </c>
      <c r="J32" s="106">
        <f>SUM(I32)</f>
        <v>750</v>
      </c>
      <c r="K32" s="122">
        <f>SUM(H32,I32)</f>
        <v>32646</v>
      </c>
      <c r="L32" s="95"/>
    </row>
    <row r="33" spans="1:12" ht="15.75">
      <c r="A33" s="89" t="s">
        <v>350</v>
      </c>
      <c r="B33" s="89"/>
      <c r="C33" s="90"/>
      <c r="D33" s="90"/>
      <c r="E33" s="90"/>
      <c r="F33" s="90"/>
      <c r="G33" s="90">
        <v>17313</v>
      </c>
      <c r="H33" s="106">
        <f>SUM(C33:G33)</f>
        <v>17313</v>
      </c>
      <c r="I33" s="90"/>
      <c r="J33" s="106">
        <f>SUM(I33)</f>
        <v>0</v>
      </c>
      <c r="K33" s="122">
        <f>SUM(H33,I33)</f>
        <v>17313</v>
      </c>
      <c r="L33" s="95"/>
    </row>
    <row r="34" spans="1:12" ht="15.75">
      <c r="A34" s="93" t="s">
        <v>351</v>
      </c>
      <c r="B34" s="94"/>
      <c r="C34" s="124"/>
      <c r="D34" s="124"/>
      <c r="E34" s="124">
        <v>741</v>
      </c>
      <c r="F34" s="124"/>
      <c r="G34" s="124"/>
      <c r="H34" s="106">
        <f>SUM(C34:G34)</f>
        <v>741</v>
      </c>
      <c r="I34" s="124"/>
      <c r="J34" s="106">
        <f>SUM(I34)</f>
        <v>0</v>
      </c>
      <c r="K34" s="122">
        <f>SUM(H34,I34)</f>
        <v>741</v>
      </c>
      <c r="L34" s="95"/>
    </row>
    <row r="35" spans="1:11" ht="16.5" thickBot="1">
      <c r="A35" s="107" t="s">
        <v>362</v>
      </c>
      <c r="B35" s="107"/>
      <c r="C35" s="108">
        <f aca="true" t="shared" si="3" ref="C35:K35">SUM(C31:C33)</f>
        <v>1991</v>
      </c>
      <c r="D35" s="108">
        <f t="shared" si="3"/>
        <v>1014</v>
      </c>
      <c r="E35" s="108">
        <f>SUM(E31:E34)</f>
        <v>20733</v>
      </c>
      <c r="F35" s="108">
        <f t="shared" si="3"/>
        <v>10727</v>
      </c>
      <c r="G35" s="108">
        <f t="shared" si="3"/>
        <v>17476</v>
      </c>
      <c r="H35" s="108">
        <f t="shared" si="3"/>
        <v>51200</v>
      </c>
      <c r="I35" s="108">
        <f t="shared" si="3"/>
        <v>750</v>
      </c>
      <c r="J35" s="108">
        <f t="shared" si="3"/>
        <v>750</v>
      </c>
      <c r="K35" s="123">
        <f>SUM(K31:K34)</f>
        <v>52691</v>
      </c>
    </row>
  </sheetData>
  <sheetProtection/>
  <mergeCells count="30">
    <mergeCell ref="A28:B30"/>
    <mergeCell ref="A22:B22"/>
    <mergeCell ref="A34:B34"/>
    <mergeCell ref="A12:B12"/>
    <mergeCell ref="A23:B23"/>
    <mergeCell ref="J29:J30"/>
    <mergeCell ref="A15:B15"/>
    <mergeCell ref="A20:B20"/>
    <mergeCell ref="D29:D30"/>
    <mergeCell ref="E29:E30"/>
    <mergeCell ref="F29:F30"/>
    <mergeCell ref="G29:G30"/>
    <mergeCell ref="H29:H30"/>
    <mergeCell ref="C28:H28"/>
    <mergeCell ref="I28:J28"/>
    <mergeCell ref="K28:K29"/>
    <mergeCell ref="C29:C30"/>
    <mergeCell ref="K6:K7"/>
    <mergeCell ref="L6:L7"/>
    <mergeCell ref="I29:I30"/>
    <mergeCell ref="A4:L4"/>
    <mergeCell ref="A6:B7"/>
    <mergeCell ref="C6:C7"/>
    <mergeCell ref="D6:D7"/>
    <mergeCell ref="E6:E7"/>
    <mergeCell ref="F6:F7"/>
    <mergeCell ref="G6:G7"/>
    <mergeCell ref="H6:H7"/>
    <mergeCell ref="I6:I7"/>
    <mergeCell ref="J6:J7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5"/>
  <sheetViews>
    <sheetView view="pageBreakPreview" zoomScale="60" zoomScalePageLayoutView="0" workbookViewId="0" topLeftCell="A4">
      <selection activeCell="B25" sqref="B25"/>
    </sheetView>
  </sheetViews>
  <sheetFormatPr defaultColWidth="8.796875" defaultRowHeight="15"/>
  <cols>
    <col min="1" max="1" width="47.5" style="9" customWidth="1"/>
    <col min="2" max="3" width="22.5" style="9" customWidth="1"/>
  </cols>
  <sheetData>
    <row r="1" spans="1:3" ht="18.75">
      <c r="A1" s="31"/>
      <c r="B1" s="31"/>
      <c r="C1" s="31" t="s">
        <v>274</v>
      </c>
    </row>
    <row r="2" spans="1:3" ht="18.75">
      <c r="A2" s="31"/>
      <c r="B2" s="31"/>
      <c r="C2" s="31" t="s">
        <v>275</v>
      </c>
    </row>
    <row r="3" spans="1:3" ht="18.75">
      <c r="A3" s="31"/>
      <c r="B3" s="31"/>
      <c r="C3" s="31"/>
    </row>
    <row r="4" spans="1:3" ht="18.75">
      <c r="A4" s="31"/>
      <c r="B4" s="31"/>
      <c r="C4" s="31"/>
    </row>
    <row r="5" spans="1:3" ht="18.75">
      <c r="A5" s="39" t="s">
        <v>276</v>
      </c>
      <c r="B5" s="39" t="s">
        <v>277</v>
      </c>
      <c r="C5" s="39" t="s">
        <v>278</v>
      </c>
    </row>
    <row r="6" spans="1:3" ht="18.75">
      <c r="A6" s="39"/>
      <c r="B6" s="39"/>
      <c r="C6" s="39"/>
    </row>
    <row r="7" spans="1:3" ht="18.75">
      <c r="A7" s="40"/>
      <c r="B7" s="39"/>
      <c r="C7" s="39"/>
    </row>
    <row r="8" spans="1:3" ht="18.75">
      <c r="A8" s="39" t="s">
        <v>279</v>
      </c>
      <c r="B8" s="14">
        <v>10665</v>
      </c>
      <c r="C8" s="14">
        <v>10656</v>
      </c>
    </row>
    <row r="9" spans="1:3" ht="18.75">
      <c r="A9" s="39"/>
      <c r="B9" s="14"/>
      <c r="C9" s="14"/>
    </row>
    <row r="10" spans="1:3" ht="18.75">
      <c r="A10" s="39" t="s">
        <v>280</v>
      </c>
      <c r="B10" s="14">
        <v>0</v>
      </c>
      <c r="C10" s="16" t="s">
        <v>445</v>
      </c>
    </row>
    <row r="11" spans="1:3" ht="18.75">
      <c r="A11" s="39" t="s">
        <v>281</v>
      </c>
      <c r="B11" s="14"/>
      <c r="C11" s="14"/>
    </row>
    <row r="12" spans="1:3" ht="18.75">
      <c r="A12" s="39" t="s">
        <v>282</v>
      </c>
      <c r="B12" s="14">
        <v>62</v>
      </c>
      <c r="C12" s="14">
        <v>83</v>
      </c>
    </row>
    <row r="13" spans="1:3" ht="18.75">
      <c r="A13" s="39"/>
      <c r="B13" s="14"/>
      <c r="C13" s="14"/>
    </row>
    <row r="14" spans="1:3" ht="18.75">
      <c r="A14" s="42" t="s">
        <v>283</v>
      </c>
      <c r="B14" s="15">
        <v>10727</v>
      </c>
      <c r="C14" s="15">
        <v>10739</v>
      </c>
    </row>
    <row r="15" spans="1:3" ht="18.75">
      <c r="A15" s="39" t="s">
        <v>288</v>
      </c>
      <c r="B15" s="14">
        <v>0</v>
      </c>
      <c r="C15" s="16" t="s">
        <v>445</v>
      </c>
    </row>
    <row r="16" spans="1:3" ht="18.75">
      <c r="A16" s="42" t="s">
        <v>284</v>
      </c>
      <c r="B16" s="15">
        <v>10727</v>
      </c>
      <c r="C16" s="15">
        <v>10739</v>
      </c>
    </row>
    <row r="17" spans="1:3" ht="18.75">
      <c r="A17" s="39"/>
      <c r="B17" s="14"/>
      <c r="C17" s="14"/>
    </row>
    <row r="18" spans="1:3" ht="18.75">
      <c r="A18" s="42" t="s">
        <v>285</v>
      </c>
      <c r="B18" s="15">
        <v>10727</v>
      </c>
      <c r="C18" s="15">
        <v>10739</v>
      </c>
    </row>
    <row r="19" spans="1:3" ht="18.75">
      <c r="A19" s="39" t="s">
        <v>286</v>
      </c>
      <c r="B19" s="14">
        <v>10727</v>
      </c>
      <c r="C19" s="14">
        <v>10739</v>
      </c>
    </row>
    <row r="20" spans="1:3" ht="18.75">
      <c r="A20" s="39" t="s">
        <v>287</v>
      </c>
      <c r="B20" s="39"/>
      <c r="C20" s="41"/>
    </row>
    <row r="21" ht="18.75">
      <c r="C21" s="14"/>
    </row>
    <row r="22" ht="18.75">
      <c r="C22" s="14"/>
    </row>
    <row r="23" spans="1:3" ht="18.75">
      <c r="A23" s="45" t="s">
        <v>241</v>
      </c>
      <c r="B23" s="22">
        <v>27</v>
      </c>
      <c r="C23" s="14"/>
    </row>
    <row r="24" spans="1:3" ht="18.75">
      <c r="A24" s="45" t="s">
        <v>242</v>
      </c>
      <c r="B24" s="46">
        <v>10629</v>
      </c>
      <c r="C24" s="14"/>
    </row>
    <row r="25" spans="1:3" ht="18.75">
      <c r="A25" s="47" t="s">
        <v>243</v>
      </c>
      <c r="B25" s="25">
        <f>SUM(B23:B24)</f>
        <v>10656</v>
      </c>
      <c r="C25" s="14"/>
    </row>
  </sheetData>
  <sheetProtection/>
  <printOptions/>
  <pageMargins left="0.7" right="0.7" top="0.75" bottom="0.75" header="0.3" footer="0.3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9"/>
  <sheetViews>
    <sheetView view="pageBreakPreview" zoomScale="60" zoomScalePageLayoutView="0" workbookViewId="0" topLeftCell="A1">
      <selection activeCell="D28" sqref="D28"/>
    </sheetView>
  </sheetViews>
  <sheetFormatPr defaultColWidth="8.796875" defaultRowHeight="15"/>
  <cols>
    <col min="1" max="1" width="2.5" style="0" customWidth="1"/>
    <col min="2" max="2" width="34.3984375" style="9" customWidth="1"/>
    <col min="3" max="3" width="21.19921875" style="37" customWidth="1"/>
    <col min="4" max="4" width="21.19921875" style="14" customWidth="1"/>
  </cols>
  <sheetData>
    <row r="1" ht="18.75">
      <c r="D1" s="14" t="s">
        <v>289</v>
      </c>
    </row>
    <row r="2" ht="18.75">
      <c r="D2" s="14" t="s">
        <v>275</v>
      </c>
    </row>
    <row r="4" spans="1:4" ht="18.75">
      <c r="A4" s="1"/>
      <c r="B4" s="52" t="s">
        <v>290</v>
      </c>
      <c r="C4" s="48" t="s">
        <v>291</v>
      </c>
      <c r="D4" s="49" t="s">
        <v>292</v>
      </c>
    </row>
    <row r="5" spans="2:4" ht="18.75">
      <c r="B5" s="52"/>
      <c r="C5" s="52" t="s">
        <v>293</v>
      </c>
      <c r="D5" s="52"/>
    </row>
    <row r="6" spans="2:4" ht="19.5">
      <c r="B6" s="50" t="s">
        <v>294</v>
      </c>
      <c r="C6" s="39"/>
      <c r="D6" s="41"/>
    </row>
    <row r="7" spans="2:4" s="1" customFormat="1" ht="19.5">
      <c r="B7" s="50"/>
      <c r="C7" s="39"/>
      <c r="D7" s="41"/>
    </row>
    <row r="8" spans="2:4" s="1" customFormat="1" ht="18.75">
      <c r="B8" s="39" t="s">
        <v>295</v>
      </c>
      <c r="C8" s="17">
        <v>87074</v>
      </c>
      <c r="D8" s="87">
        <v>87621</v>
      </c>
    </row>
    <row r="9" spans="2:4" s="1" customFormat="1" ht="18.75">
      <c r="B9" s="39" t="s">
        <v>446</v>
      </c>
      <c r="C9" s="17">
        <v>0</v>
      </c>
      <c r="D9" s="87">
        <v>792</v>
      </c>
    </row>
    <row r="10" spans="2:4" ht="18.75">
      <c r="B10" s="39" t="s">
        <v>296</v>
      </c>
      <c r="C10" s="14">
        <v>1828</v>
      </c>
      <c r="D10" s="14">
        <v>842</v>
      </c>
    </row>
    <row r="11" spans="2:4" ht="18.75">
      <c r="B11" s="39" t="s">
        <v>297</v>
      </c>
      <c r="C11" s="14">
        <v>1517</v>
      </c>
      <c r="D11" s="14">
        <v>1517</v>
      </c>
    </row>
    <row r="12" spans="2:4" ht="18.75">
      <c r="B12" s="42" t="s">
        <v>298</v>
      </c>
      <c r="C12" s="43">
        <f>SUM(C8:C11)</f>
        <v>90419</v>
      </c>
      <c r="D12" s="43">
        <f>SUM(D8:D11)</f>
        <v>90772</v>
      </c>
    </row>
    <row r="13" spans="2:3" ht="18.75">
      <c r="B13" s="39"/>
      <c r="C13" s="14"/>
    </row>
    <row r="14" spans="2:4" ht="18.75">
      <c r="B14" s="39" t="s">
        <v>299</v>
      </c>
      <c r="C14" s="14">
        <v>185</v>
      </c>
      <c r="D14" s="14">
        <v>222</v>
      </c>
    </row>
    <row r="15" spans="2:4" s="1" customFormat="1" ht="18.75">
      <c r="B15" s="39" t="s">
        <v>300</v>
      </c>
      <c r="C15" s="17">
        <v>318</v>
      </c>
      <c r="D15" s="14">
        <v>4</v>
      </c>
    </row>
    <row r="16" spans="2:4" ht="18.75">
      <c r="B16" s="39" t="s">
        <v>301</v>
      </c>
      <c r="C16" s="14">
        <v>56</v>
      </c>
      <c r="D16" s="14">
        <v>27</v>
      </c>
    </row>
    <row r="17" spans="2:4" ht="18.75">
      <c r="B17" s="39" t="s">
        <v>302</v>
      </c>
      <c r="C17" s="14">
        <v>10609</v>
      </c>
      <c r="D17" s="14">
        <v>10629</v>
      </c>
    </row>
    <row r="18" spans="2:4" ht="18.75">
      <c r="B18" s="39" t="s">
        <v>303</v>
      </c>
      <c r="C18" s="14">
        <v>63</v>
      </c>
      <c r="D18" s="14">
        <v>83</v>
      </c>
    </row>
    <row r="19" spans="2:4" s="1" customFormat="1" ht="18.75">
      <c r="B19" s="42" t="s">
        <v>304</v>
      </c>
      <c r="C19" s="43">
        <f>SUM(C14:C18)</f>
        <v>11231</v>
      </c>
      <c r="D19" s="43">
        <f>SUM(D14:D18)</f>
        <v>10965</v>
      </c>
    </row>
    <row r="20" spans="2:3" ht="18.75">
      <c r="B20" s="39"/>
      <c r="C20" s="14"/>
    </row>
    <row r="21" spans="1:4" ht="18.75">
      <c r="A21" t="s">
        <v>7</v>
      </c>
      <c r="B21" s="42" t="s">
        <v>305</v>
      </c>
      <c r="C21" s="43">
        <f>SUM(C12,C19)</f>
        <v>101650</v>
      </c>
      <c r="D21" s="43">
        <f>SUM(D12,D19)</f>
        <v>101737</v>
      </c>
    </row>
    <row r="22" spans="2:3" ht="18.75">
      <c r="B22" s="39"/>
      <c r="C22" s="14"/>
    </row>
    <row r="23" spans="2:3" ht="18.75">
      <c r="B23" s="39"/>
      <c r="C23" s="14"/>
    </row>
    <row r="24" spans="2:3" ht="19.5">
      <c r="B24" s="50" t="s">
        <v>306</v>
      </c>
      <c r="C24" s="14"/>
    </row>
    <row r="25" spans="2:3" ht="18.75">
      <c r="B25" s="39"/>
      <c r="C25" s="14"/>
    </row>
    <row r="26" spans="2:4" s="1" customFormat="1" ht="18.75">
      <c r="B26" s="39" t="s">
        <v>307</v>
      </c>
      <c r="C26" s="17">
        <v>145641</v>
      </c>
      <c r="D26" s="87">
        <v>145641</v>
      </c>
    </row>
    <row r="27" spans="2:4" ht="18.75">
      <c r="B27" s="39" t="s">
        <v>308</v>
      </c>
      <c r="C27" s="14">
        <v>-46255</v>
      </c>
      <c r="D27" s="14">
        <v>-46067</v>
      </c>
    </row>
    <row r="28" spans="2:4" ht="18.75">
      <c r="B28" s="42" t="s">
        <v>309</v>
      </c>
      <c r="C28" s="43">
        <f>C26+C27</f>
        <v>99386</v>
      </c>
      <c r="D28" s="43">
        <f>D26+D27</f>
        <v>99574</v>
      </c>
    </row>
    <row r="29" spans="2:3" ht="18.75">
      <c r="B29" s="39"/>
      <c r="C29" s="14"/>
    </row>
    <row r="30" spans="2:3" ht="18.75">
      <c r="B30" s="42" t="s">
        <v>310</v>
      </c>
      <c r="C30" s="14"/>
    </row>
    <row r="31" spans="2:3" ht="18.75">
      <c r="B31" s="42"/>
      <c r="C31" s="14"/>
    </row>
    <row r="32" spans="2:4" ht="18.75">
      <c r="B32" s="39" t="s">
        <v>311</v>
      </c>
      <c r="C32" s="14">
        <v>73</v>
      </c>
      <c r="D32" s="14">
        <v>73</v>
      </c>
    </row>
    <row r="33" spans="2:4" ht="18.75">
      <c r="B33" s="39" t="s">
        <v>312</v>
      </c>
      <c r="C33" s="14">
        <v>63</v>
      </c>
      <c r="D33" s="14">
        <v>0</v>
      </c>
    </row>
    <row r="34" spans="2:4" ht="18.75">
      <c r="B34" s="39" t="s">
        <v>313</v>
      </c>
      <c r="C34" s="14">
        <v>699</v>
      </c>
      <c r="D34" s="14">
        <v>741</v>
      </c>
    </row>
    <row r="35" spans="2:4" ht="18.75">
      <c r="B35" s="42" t="s">
        <v>314</v>
      </c>
      <c r="C35" s="43">
        <f>SUM(C32:C34)</f>
        <v>835</v>
      </c>
      <c r="D35" s="43">
        <f>SUM(D32:D34)</f>
        <v>814</v>
      </c>
    </row>
    <row r="36" spans="2:3" ht="18.75">
      <c r="B36" s="42"/>
      <c r="C36" s="14"/>
    </row>
    <row r="37" spans="2:4" ht="18.75">
      <c r="B37" s="42" t="s">
        <v>315</v>
      </c>
      <c r="C37" s="15">
        <v>1429</v>
      </c>
      <c r="D37" s="15">
        <v>1349</v>
      </c>
    </row>
    <row r="38" spans="2:3" ht="18.75">
      <c r="B38" s="39"/>
      <c r="C38" s="14"/>
    </row>
    <row r="39" spans="2:4" ht="18.75">
      <c r="B39" s="42" t="s">
        <v>316</v>
      </c>
      <c r="C39" s="43">
        <f>SUM(C28,C30,C35,C37)</f>
        <v>101650</v>
      </c>
      <c r="D39" s="43">
        <f>SUM(D28,D30,D35,D37)</f>
        <v>101737</v>
      </c>
    </row>
  </sheetData>
  <sheetProtection/>
  <mergeCells count="2">
    <mergeCell ref="B4:B5"/>
    <mergeCell ref="C5:D5"/>
  </mergeCells>
  <printOptions/>
  <pageMargins left="0.75" right="0.75" top="1" bottom="1" header="0.5" footer="0.5"/>
  <pageSetup horizontalDpi="300" verticalDpi="3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E19" sqref="E19"/>
    </sheetView>
  </sheetViews>
  <sheetFormatPr defaultColWidth="8.796875" defaultRowHeight="15"/>
  <cols>
    <col min="1" max="1" width="54.8984375" style="9" bestFit="1" customWidth="1"/>
    <col min="2" max="3" width="17" style="9" customWidth="1"/>
  </cols>
  <sheetData>
    <row r="1" spans="1:3" ht="15.75">
      <c r="A1" s="53" t="s">
        <v>317</v>
      </c>
      <c r="B1" s="53"/>
      <c r="C1" s="53"/>
    </row>
    <row r="2" spans="1:3" ht="15.75">
      <c r="A2" s="53"/>
      <c r="B2" s="53"/>
      <c r="C2" s="53"/>
    </row>
    <row r="3" spans="1:3" ht="18.75">
      <c r="A3" s="44"/>
      <c r="B3" s="44"/>
      <c r="C3" s="44"/>
    </row>
    <row r="4" spans="1:3" ht="18.75">
      <c r="A4" s="44"/>
      <c r="B4" s="44"/>
      <c r="C4" s="44" t="s">
        <v>318</v>
      </c>
    </row>
    <row r="5" spans="1:3" ht="18.75">
      <c r="A5" s="44"/>
      <c r="B5" s="44"/>
      <c r="C5" s="44"/>
    </row>
    <row r="6" spans="1:3" ht="18.75">
      <c r="A6" s="52" t="s">
        <v>290</v>
      </c>
      <c r="B6" s="48" t="s">
        <v>291</v>
      </c>
      <c r="C6" s="48" t="s">
        <v>292</v>
      </c>
    </row>
    <row r="7" spans="1:3" ht="18.75">
      <c r="A7" s="52"/>
      <c r="B7" s="52" t="s">
        <v>293</v>
      </c>
      <c r="C7" s="52"/>
    </row>
    <row r="8" spans="1:3" ht="18.75">
      <c r="A8" s="48"/>
      <c r="B8" s="39"/>
      <c r="C8" s="44"/>
    </row>
    <row r="9" spans="1:3" ht="18.75">
      <c r="A9" s="51" t="s">
        <v>319</v>
      </c>
      <c r="B9" s="44"/>
      <c r="C9" s="44"/>
    </row>
    <row r="10" spans="1:3" ht="18.75">
      <c r="A10" s="44" t="s">
        <v>320</v>
      </c>
      <c r="B10" s="9">
        <v>185</v>
      </c>
      <c r="C10" s="9">
        <v>222</v>
      </c>
    </row>
    <row r="11" spans="1:3" ht="18.75">
      <c r="A11" s="44" t="s">
        <v>447</v>
      </c>
      <c r="B11" s="9">
        <v>318</v>
      </c>
      <c r="C11" s="9">
        <v>4</v>
      </c>
    </row>
    <row r="12" spans="1:3" ht="18.75">
      <c r="A12" s="51" t="s">
        <v>321</v>
      </c>
      <c r="B12" s="51">
        <f>SUM(B10:B11)</f>
        <v>503</v>
      </c>
      <c r="C12" s="51">
        <f>SUM(C10:C11)</f>
        <v>226</v>
      </c>
    </row>
    <row r="13" ht="18.75">
      <c r="A13" s="44"/>
    </row>
    <row r="14" ht="18.75">
      <c r="A14" s="44"/>
    </row>
    <row r="15" ht="18.75">
      <c r="A15" s="44"/>
    </row>
    <row r="16" ht="18.75">
      <c r="A16" s="44"/>
    </row>
    <row r="17" ht="18.75">
      <c r="A17" s="44"/>
    </row>
    <row r="18" ht="18.75">
      <c r="A18" s="51" t="s">
        <v>322</v>
      </c>
    </row>
    <row r="19" spans="1:3" ht="18.75">
      <c r="A19" s="44" t="s">
        <v>323</v>
      </c>
      <c r="B19" s="9">
        <v>63</v>
      </c>
      <c r="C19" s="9">
        <v>0</v>
      </c>
    </row>
    <row r="20" spans="1:3" ht="18.75">
      <c r="A20" s="44" t="s">
        <v>324</v>
      </c>
      <c r="B20" s="9">
        <v>73</v>
      </c>
      <c r="C20" s="9">
        <v>0</v>
      </c>
    </row>
    <row r="21" spans="1:3" ht="18.75">
      <c r="A21" s="44" t="s">
        <v>313</v>
      </c>
      <c r="B21" s="9">
        <v>699</v>
      </c>
      <c r="C21" s="9">
        <v>741</v>
      </c>
    </row>
    <row r="22" spans="1:3" ht="18.75">
      <c r="A22" s="51" t="s">
        <v>325</v>
      </c>
      <c r="B22" s="32">
        <f>SUM(B19:B21)</f>
        <v>835</v>
      </c>
      <c r="C22" s="32">
        <f>SUM(C19:C21)</f>
        <v>741</v>
      </c>
    </row>
    <row r="23" spans="1:3" ht="18.75">
      <c r="A23" s="44"/>
      <c r="B23" s="44"/>
      <c r="C23" s="44"/>
    </row>
  </sheetData>
  <sheetProtection/>
  <mergeCells count="3">
    <mergeCell ref="A1:C2"/>
    <mergeCell ref="A6:A7"/>
    <mergeCell ref="B7:C7"/>
  </mergeCells>
  <printOptions/>
  <pageMargins left="0.7" right="0.7" top="0.75" bottom="0.75" header="0.3" footer="0.3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qwertz</dc:creator>
  <cp:keywords/>
  <dc:description/>
  <cp:lastModifiedBy>Reka</cp:lastModifiedBy>
  <cp:lastPrinted>2018-05-16T11:50:40Z</cp:lastPrinted>
  <dcterms:created xsi:type="dcterms:W3CDTF">2003-02-02T14:52:32Z</dcterms:created>
  <dcterms:modified xsi:type="dcterms:W3CDTF">2018-05-16T11:50:41Z</dcterms:modified>
  <cp:category/>
  <cp:version/>
  <cp:contentType/>
  <cp:contentStatus/>
</cp:coreProperties>
</file>