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3. sz. mell" sheetId="16" r:id="rId16"/>
    <sheet name="5.3.1. sz. mell" sheetId="17" r:id="rId17"/>
    <sheet name="5.3.2. sz. mell" sheetId="18" r:id="rId18"/>
    <sheet name="5.4. sz. mell " sheetId="19" r:id="rId19"/>
    <sheet name="5.5. sz. mell" sheetId="20" r:id="rId20"/>
    <sheet name="Munka1" sheetId="21" r:id="rId21"/>
    <sheet name="Munka2" sheetId="22" r:id="rId22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'5.3. sz. mell'!$1:$6</definedName>
    <definedName name="_xlnm.Print_Titles" localSheetId="16">'5.3.1. sz. mell'!$1:$6</definedName>
    <definedName name="_xlnm.Print_Titles" localSheetId="17">'5.3.2. sz. mell'!$1:$6</definedName>
    <definedName name="_xlnm.Print_Titles" localSheetId="18">'5.4. sz. mell '!$1:$6</definedName>
    <definedName name="_xlnm.Print_Titles" localSheetId="19">'5.5.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<sst xmlns="http://schemas.openxmlformats.org/spreadsheetml/2006/main" count="3493" uniqueCount="508">
  <si>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</si>
  <si>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</si>
  <si>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</si>
  <si>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</si>
  <si>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</si>
  <si>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</si>
  <si>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</si>
  <si>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</si>
  <si>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</si>
  <si>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</si>
  <si>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</si>
  <si>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</si>
  <si>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</si>
  <si>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</si>
  <si>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</si>
  <si>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</si>
  <si>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</si>
  <si>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</si>
  <si>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</si>
  <si>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</si>
  <si>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</si>
  <si>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</si>
  <si>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</si>
  <si>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</si>
  <si>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</si>
  <si>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</si>
  <si>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</si>
  <si>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</si>
  <si>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</si>
  <si>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</si>
  <si>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</si>
  <si>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</si>
  <si>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</si>
  <si>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</si>
  <si>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</si>
  <si>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</si>
  <si>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</si>
  <si>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</si>
  <si>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</si>
  <si>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</si>
  <si>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</si>
  <si>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</si>
  <si>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</si>
  <si>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</si>
  <si>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</si>
  <si>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</si>
  <si>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</si>
  <si>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</si>
  <si>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</si>
  <si>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</si>
  <si>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</si>
  <si>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</si>
  <si>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</si>
  <si>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</si>
  <si>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</si>
  <si>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</si>
  <si>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</si>
  <si>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</si>
  <si>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</si>
  <si>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</si>
  <si>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</si>
  <si>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</si>
  <si>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</si>
  <si>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</si>
  <si>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</si>
  <si>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</si>
  <si>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</si>
  <si>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</si>
  <si>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</si>
  <si>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</si>
  <si>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</si>
  <si>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</si>
  <si>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</si>
  <si>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</si>
  <si>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</si>
  <si>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</si>
  <si>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</si>
  <si>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</si>
  <si>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</si>
  <si>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</si>
  <si>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</si>
  <si>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</si>
  <si>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</si>
  <si>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</si>
  <si>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</si>
  <si>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</si>
  <si>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</si>
  <si>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</si>
  <si>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</si>
  <si>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</si>
  <si>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</si>
  <si>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</si>
  <si>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</si>
  <si>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</si>
  <si>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</si>
  <si>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</si>
  <si>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</si>
  <si>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</si>
  <si>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</si>
  <si>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</si>
  <si>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</si>
  <si>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</si>
  <si>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</si>
  <si>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</si>
  <si>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</si>
  <si>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</si>
  <si>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</si>
  <si>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</si>
  <si>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</si>
  <si>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</si>
  <si>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</si>
  <si>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</si>
  <si>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</si>
  <si>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</si>
  <si>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</si>
  <si>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</si>
  <si>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</si>
  <si>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</si>
  <si>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</si>
  <si>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</si>
  <si>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</si>
  <si>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</si>
  <si>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</si>
  <si>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</si>
  <si>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</si>
  <si>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</si>
  <si>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</si>
  <si>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</si>
  <si>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</si>
  <si>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</si>
  <si>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</si>
  <si>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</si>
  <si>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</si>
  <si>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</si>
  <si>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</si>
  <si>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</si>
  <si>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</si>
  <si>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</si>
  <si>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</si>
  <si>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</si>
  <si>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</si>
  <si>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</si>
  <si>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</si>
  <si>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</si>
  <si>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</si>
  <si>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</si>
  <si>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</si>
  <si>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</si>
  <si>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</si>
  <si>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</si>
  <si>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</si>
  <si>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</si>
  <si>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</si>
  <si>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</si>
  <si>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</si>
  <si>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</si>
  <si>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</si>
  <si>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</si>
  <si>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</si>
  <si>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</si>
  <si>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</si>
  <si>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</si>
  <si>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</si>
  <si>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</si>
  <si>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</si>
  <si>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</si>
  <si>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</si>
  <si>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</si>
  <si>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</si>
  <si>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</si>
  <si>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</si>
  <si>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</si>
  <si>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</si>
  <si>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</si>
  <si>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</si>
  <si>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</si>
  <si>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</si>
  <si>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</si>
  <si>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</si>
  <si>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</si>
  <si>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</si>
  <si>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</si>
  <si>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</si>
  <si>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</si>
  <si>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</si>
  <si>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</si>
  <si>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</si>
  <si>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</si>
  <si>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</si>
  <si>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</si>
  <si>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</si>
  <si>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</si>
  <si>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</si>
  <si>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</si>
  <si>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</si>
  <si>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</si>
  <si>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</si>
  <si>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</si>
  <si>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</si>
  <si>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</si>
  <si>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</si>
  <si>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</si>
  <si>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</si>
  <si>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</si>
  <si>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</si>
  <si>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</si>
  <si>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</si>
  <si>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</si>
  <si>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</si>
  <si>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</si>
  <si>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</si>
  <si>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</si>
  <si>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</si>
  <si>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</si>
  <si>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</si>
  <si>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</si>
  <si>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</si>
  <si>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</si>
  <si>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</si>
  <si>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</si>
  <si>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</si>
  <si>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</si>
  <si>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</si>
  <si>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</si>
  <si>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</si>
  <si>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</si>
  <si>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</si>
  <si>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</si>
  <si>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</si>
  <si>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</si>
  <si>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</si>
  <si>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</si>
  <si>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</si>
  <si>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</si>
  <si>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</si>
  <si>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</si>
  <si>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</si>
  <si>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</si>
  <si>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</si>
  <si>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</si>
  <si>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</si>
  <si>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</si>
  <si>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</si>
  <si>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</si>
  <si>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</si>
  <si>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</si>
  <si>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</si>
  <si>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</si>
  <si>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</si>
  <si>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</si>
  <si>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</si>
  <si>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</si>
  <si>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</si>
  <si>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</si>
  <si>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</si>
  <si>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</si>
  <si>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</si>
  <si>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</si>
  <si>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</si>
  <si>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</si>
  <si>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</si>
  <si>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</si>
  <si>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</si>
  <si>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</si>
  <si>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</si>
  <si>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</si>
  <si>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</si>
  <si>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</si>
  <si>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</si>
  <si>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</si>
  <si>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</si>
  <si>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</si>
  <si>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</si>
  <si>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</si>
  <si>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</si>
  <si>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</si>
  <si>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</si>
  <si>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</si>
  <si>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</si>
  <si>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</si>
  <si>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</si>
  <si>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</si>
  <si>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</si>
  <si>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</si>
  <si>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</si>
  <si>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</si>
  <si>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</si>
  <si>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</si>
  <si>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</si>
  <si>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</si>
  <si>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</si>
  <si>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</si>
  <si>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</si>
  <si>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</si>
  <si>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</si>
  <si>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</si>
  <si>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</si>
  <si>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</si>
  <si>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</si>
  <si>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</si>
  <si>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</si>
  <si>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</si>
  <si>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</si>
  <si>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</si>
  <si>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</si>
  <si>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</si>
  <si>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</si>
  <si>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</si>
  <si>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</si>
  <si>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</si>
  <si>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</si>
  <si>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</si>
  <si>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</si>
  <si>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</si>
  <si>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</si>
  <si>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</si>
  <si>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</si>
  <si>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</si>
  <si>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</si>
  <si>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</si>
  <si>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</si>
  <si>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</si>
  <si>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</si>
  <si>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</si>
  <si>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</si>
  <si>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</si>
  <si>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</si>
  <si>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</si>
  <si>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</si>
  <si>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</si>
  <si>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</si>
  <si>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</si>
  <si>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</si>
  <si>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</si>
  <si>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</si>
  <si>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</si>
  <si>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</si>
  <si>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</si>
  <si>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</si>
  <si>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</si>
  <si>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</si>
  <si>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</si>
  <si>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</si>
  <si>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</si>
  <si>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</si>
  <si>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</si>
  <si>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</si>
  <si>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</si>
  <si>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</si>
  <si>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</si>
  <si>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</si>
  <si>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</si>
  <si>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</si>
  <si>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</si>
  <si>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</si>
  <si>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</si>
  <si>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</si>
  <si>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</si>
  <si>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</si>
  <si>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</si>
  <si>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</si>
  <si>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</si>
  <si>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</si>
  <si>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</si>
  <si>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</si>
  <si>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</si>
  <si>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</si>
  <si>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</si>
  <si>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</si>
  <si>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</si>
  <si>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</si>
  <si>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</si>
  <si>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</si>
  <si>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</si>
  <si>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</si>
  <si>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</si>
  <si>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</si>
  <si>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</si>
  <si>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</si>
  <si>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</si>
  <si>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</si>
  <si>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</si>
  <si>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</si>
  <si>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</si>
  <si>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</si>
  <si>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</si>
  <si>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</si>
  <si>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</si>
  <si>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</si>
  <si>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</si>
  <si>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</si>
  <si>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</si>
  <si>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</si>
  <si>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</si>
  <si>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</si>
  <si>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</si>
  <si>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</si>
  <si>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</si>
  <si>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</si>
  <si>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</si>
  <si>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</si>
  <si>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</si>
  <si>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</si>
  <si>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</si>
  <si>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</si>
  <si>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</si>
  <si>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</si>
  <si>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</si>
  <si>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</si>
  <si>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</si>
  <si>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</si>
  <si>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</si>
  <si>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</si>
  <si>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</si>
  <si>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</si>
  <si>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</si>
  <si>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</si>
  <si>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</si>
  <si>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</si>
  <si>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</si>
  <si>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</si>
  <si>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</si>
  <si>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</si>
  <si>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</si>
  <si>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</si>
  <si>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</si>
  <si>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</si>
  <si>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</si>
  <si>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</si>
  <si>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</si>
  <si>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</si>
  <si>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</si>
  <si>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</si>
  <si>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</si>
  <si>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</si>
  <si>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</si>
  <si>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</si>
  <si>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</si>
  <si>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</si>
  <si>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</si>
  <si>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</si>
  <si>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</si>
  <si>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</si>
  <si>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</si>
  <si>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</si>
  <si>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</si>
  <si>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</si>
  <si>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</si>
  <si>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</si>
  <si>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</si>
  <si>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</si>
  <si>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</si>
  <si>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</si>
  <si>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</si>
  <si>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</si>
  <si>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</si>
  <si>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</si>
  <si>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</si>
  <si>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</si>
  <si>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</si>
  <si>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</si>
  <si>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</si>
  <si>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</si>
  <si>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</si>
  <si>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</si>
  <si>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</si>
  <si>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</si>
  <si>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</si>
  <si>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</si>
  <si>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</si>
  <si>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</si>
  <si>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</si>
  <si>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</si>
  <si>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</si>
  <si>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</si>
  <si>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</si>
  <si>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</si>
  <si>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</si>
  <si>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</si>
  <si>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</si>
  <si>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5.3.1. melléklet</t>
  </si>
  <si>
    <t>5.3.2.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</si>
  <si>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</si>
  <si>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</si>
  <si>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</si>
  <si>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</si>
  <si>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</si>
  <si>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</si>
  <si>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</si>
  <si>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</si>
  <si>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</si>
  <si>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</si>
  <si>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Polgármesteri  hivatal</t>
  </si>
  <si>
    <t>Egyesített Szociális Intézmény</t>
  </si>
  <si>
    <t>Tavirózsa Óvoda</t>
  </si>
  <si>
    <t>Tulipán Bölcsőde</t>
  </si>
  <si>
    <t>5.5. melléklet</t>
  </si>
  <si>
    <t>Zöld Város projekt</t>
  </si>
  <si>
    <t>Iparterület bővítés</t>
  </si>
  <si>
    <t>Termelői piac</t>
  </si>
  <si>
    <t>Orvosi rendelő építés</t>
  </si>
  <si>
    <t>Meggyültetvény</t>
  </si>
  <si>
    <t>Boglyasi út építése</t>
  </si>
  <si>
    <t>Közfoglalkoztatáshoz gép, eszköz beszerzés</t>
  </si>
  <si>
    <t>2017-2018</t>
  </si>
  <si>
    <t>2017</t>
  </si>
  <si>
    <t>Kiskastély felújítás</t>
  </si>
  <si>
    <t>Általános Iskola energetikai felújítás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</si>
</sst>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16" borderId="59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472</v>
      </c>
      <c r="B1" s="81"/>
    </row>
    <row r="2" spans="1:2" ht="12.75">
      <c r="A2" s="81"/>
      <c r="B2" s="81"/>
    </row>
    <row r="3" spans="1:2" ht="12.75">
      <c r="A3" s="278"/>
      <c r="B3" s="278"/>
    </row>
    <row r="4" spans="1:2" ht="15.75">
      <c r="A4" s="83"/>
      <c r="B4" s="282"/>
    </row>
    <row r="5" spans="1:2" ht="15.75">
      <c r="A5" s="83"/>
      <c r="B5" s="282"/>
    </row>
    <row r="6" spans="1:2" s="71" customFormat="1" ht="15.75">
      <c r="A6" s="83" t="s">
        <v>489</v>
      </c>
      <c r="B6" s="278"/>
    </row>
    <row r="7" spans="1:2" s="71" customFormat="1" ht="12.75">
      <c r="A7" s="278"/>
      <c r="B7" s="278"/>
    </row>
    <row r="8" spans="1:2" s="71" customFormat="1" ht="12.75">
      <c r="A8" s="278"/>
      <c r="B8" s="278"/>
    </row>
    <row r="9" spans="1:2" ht="12.75">
      <c r="A9" s="278" t="s">
        <v>441</v>
      </c>
      <c r="B9" s="278" t="s">
        <v>419</v>
      </c>
    </row>
    <row r="10" spans="1:2" ht="12.75">
      <c r="A10" s="278" t="s">
        <v>439</v>
      </c>
      <c r="B10" s="278" t="s">
        <v>425</v>
      </c>
    </row>
    <row r="11" spans="1:2" ht="12.75">
      <c r="A11" s="278" t="s">
        <v>440</v>
      </c>
      <c r="B11" s="278" t="s">
        <v>426</v>
      </c>
    </row>
    <row r="12" spans="1:2" ht="12.75">
      <c r="A12" s="278"/>
      <c r="B12" s="278"/>
    </row>
    <row r="13" spans="1:2" ht="15.75">
      <c r="A13" s="83" t="str">
        <f>+CONCATENATE(LEFT(A6,4),". évi előirányzat módosítások BEVÉTELEK")</f>
        <v>2017. évi előirányzat módosítások BEVÉTELEK</v>
      </c>
      <c r="B13" s="282"/>
    </row>
    <row r="14" spans="1:2" ht="12.75">
      <c r="A14" s="278"/>
      <c r="B14" s="278"/>
    </row>
    <row r="15" spans="1:2" s="71" customFormat="1" ht="12.75">
      <c r="A15" s="278" t="s">
        <v>442</v>
      </c>
      <c r="B15" s="278" t="s">
        <v>420</v>
      </c>
    </row>
    <row r="16" spans="1:2" ht="12.75">
      <c r="A16" s="278" t="s">
        <v>443</v>
      </c>
      <c r="B16" s="278" t="s">
        <v>427</v>
      </c>
    </row>
    <row r="17" spans="1:2" ht="12.75">
      <c r="A17" s="278" t="s">
        <v>444</v>
      </c>
      <c r="B17" s="278" t="s">
        <v>428</v>
      </c>
    </row>
    <row r="18" spans="1:2" ht="12.75">
      <c r="A18" s="278"/>
      <c r="B18" s="278"/>
    </row>
    <row r="19" spans="1:2" ht="14.25">
      <c r="A19" s="285" t="str">
        <f>+CONCATENATE(LEFT(A6,4),". módosítás utáni módosított előrirányzatok BEVÉTELEK")</f>
        <v>2017. módosítás utáni módosított előrirányzatok BEVÉTELEK</v>
      </c>
      <c r="B19" s="282"/>
    </row>
    <row r="20" spans="1:2" ht="12.75">
      <c r="A20" s="278"/>
      <c r="B20" s="278"/>
    </row>
    <row r="21" spans="1:2" ht="12.75">
      <c r="A21" s="278" t="s">
        <v>445</v>
      </c>
      <c r="B21" s="278" t="s">
        <v>421</v>
      </c>
    </row>
    <row r="22" spans="1:2" ht="12.75">
      <c r="A22" s="278" t="s">
        <v>446</v>
      </c>
      <c r="B22" s="278" t="s">
        <v>429</v>
      </c>
    </row>
    <row r="23" spans="1:2" ht="12.75">
      <c r="A23" s="278" t="s">
        <v>447</v>
      </c>
      <c r="B23" s="278" t="s">
        <v>430</v>
      </c>
    </row>
    <row r="24" spans="1:2" ht="12.75">
      <c r="A24" s="278"/>
      <c r="B24" s="278"/>
    </row>
    <row r="25" spans="1:2" ht="15.75">
      <c r="A25" s="83" t="str">
        <f>+CONCATENATE(LEFT(A6,4),". évi eredeti előirányzat KIADÁSOK")</f>
        <v>2017.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448</v>
      </c>
      <c r="B27" s="278" t="s">
        <v>422</v>
      </c>
    </row>
    <row r="28" spans="1:2" ht="12.75">
      <c r="A28" s="278" t="s">
        <v>449</v>
      </c>
      <c r="B28" s="278" t="s">
        <v>431</v>
      </c>
    </row>
    <row r="29" spans="1:2" ht="12.75">
      <c r="A29" s="278" t="s">
        <v>450</v>
      </c>
      <c r="B29" s="278" t="s">
        <v>432</v>
      </c>
    </row>
    <row r="30" spans="1:2" ht="12.75">
      <c r="A30" s="278"/>
      <c r="B30" s="278"/>
    </row>
    <row r="31" spans="1:2" ht="15.75">
      <c r="A31" s="83" t="str">
        <f>+CONCATENATE(LEFT(A6,4),". évi előirányzat módosítások KIADÁSOK")</f>
        <v>2017. évi előirányzat módosítások KIADÁSOK</v>
      </c>
      <c r="B31" s="282"/>
    </row>
    <row r="32" spans="1:2" ht="12.75">
      <c r="A32" s="278"/>
      <c r="B32" s="278"/>
    </row>
    <row r="33" spans="1:2" ht="12.75">
      <c r="A33" s="278" t="s">
        <v>451</v>
      </c>
      <c r="B33" s="278" t="s">
        <v>423</v>
      </c>
    </row>
    <row r="34" spans="1:2" ht="12.75">
      <c r="A34" s="278" t="s">
        <v>452</v>
      </c>
      <c r="B34" s="278" t="s">
        <v>433</v>
      </c>
    </row>
    <row r="35" spans="1:2" ht="12.75">
      <c r="A35" s="278" t="s">
        <v>453</v>
      </c>
      <c r="B35" s="278" t="s">
        <v>434</v>
      </c>
    </row>
    <row r="36" spans="1:2" ht="12.75">
      <c r="A36" s="278"/>
      <c r="B36" s="278"/>
    </row>
    <row r="37" spans="1:2" ht="15.75">
      <c r="A37" s="284" t="str">
        <f>+CONCATENATE(LEFT(A6,4),". módosítás utáni módosított előirányzatok KIADÁSOK")</f>
        <v>2017. módosítás utáni módosított előirányzatok KIADÁSOK</v>
      </c>
      <c r="B37" s="282"/>
    </row>
    <row r="38" spans="1:2" ht="12.75">
      <c r="A38" s="278"/>
      <c r="B38" s="278"/>
    </row>
    <row r="39" spans="1:2" ht="12.75">
      <c r="A39" s="278" t="s">
        <v>454</v>
      </c>
      <c r="B39" s="278" t="s">
        <v>424</v>
      </c>
    </row>
    <row r="40" spans="1:2" ht="12.75">
      <c r="A40" s="278" t="s">
        <v>455</v>
      </c>
      <c r="B40" s="278" t="s">
        <v>435</v>
      </c>
    </row>
    <row r="41" spans="1:2" ht="12.75">
      <c r="A41" s="278" t="s">
        <v>456</v>
      </c>
      <c r="B41" s="278" t="s">
        <v>436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3">
      <selection activeCell="F9" sqref="F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0" t="s">
        <v>1</v>
      </c>
      <c r="B1" s="360"/>
      <c r="C1" s="360"/>
      <c r="D1" s="360"/>
      <c r="E1" s="360"/>
      <c r="F1" s="360"/>
      <c r="G1" s="360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437</v>
      </c>
    </row>
    <row r="5" spans="1:7" ht="15.75" customHeight="1">
      <c r="A5" s="43" t="s">
        <v>506</v>
      </c>
      <c r="B5" s="44">
        <v>49882045</v>
      </c>
      <c r="C5" s="231" t="s">
        <v>504</v>
      </c>
      <c r="D5" s="44"/>
      <c r="E5" s="44">
        <v>49882045</v>
      </c>
      <c r="F5" s="44"/>
      <c r="G5" s="45">
        <f>E5+F5</f>
        <v>49882045</v>
      </c>
    </row>
    <row r="6" spans="1:7" ht="15.75" customHeight="1">
      <c r="A6" s="43" t="s">
        <v>507</v>
      </c>
      <c r="B6" s="44">
        <v>188946740</v>
      </c>
      <c r="C6" s="231" t="s">
        <v>504</v>
      </c>
      <c r="D6" s="44"/>
      <c r="E6" s="44">
        <v>188946740</v>
      </c>
      <c r="F6" s="44">
        <v>-50773785</v>
      </c>
      <c r="G6" s="45">
        <f aca="true" t="shared" si="0" ref="G6:G23">E6+F6</f>
        <v>138172955</v>
      </c>
    </row>
    <row r="7" spans="1:7" ht="15.75" customHeight="1">
      <c r="A7" s="43"/>
      <c r="B7" s="44"/>
      <c r="C7" s="231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31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31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1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1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1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1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238828785</v>
      </c>
      <c r="C24" s="59"/>
      <c r="D24" s="76">
        <f>SUM(D5:D23)</f>
        <v>0</v>
      </c>
      <c r="E24" s="76"/>
      <c r="F24" s="76">
        <f>SUM(F5:F23)</f>
        <v>-50773785</v>
      </c>
      <c r="G24" s="49">
        <f>SUM(G5:G23)</f>
        <v>188055000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31">
      <selection activeCell="D54" sqref="D54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474</v>
      </c>
    </row>
    <row r="2" spans="1:5" s="53" customFormat="1" ht="21" customHeight="1" thickBot="1">
      <c r="A2" s="287" t="s">
        <v>44</v>
      </c>
      <c r="B2" s="364" t="s">
        <v>124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295</v>
      </c>
      <c r="C3" s="364"/>
      <c r="D3" s="364"/>
      <c r="E3" s="289" t="s">
        <v>38</v>
      </c>
    </row>
    <row r="4" spans="1:5" s="54" customFormat="1" ht="15.75" customHeight="1" thickBot="1">
      <c r="A4" s="87"/>
      <c r="B4" s="87"/>
      <c r="C4" s="88"/>
      <c r="E4" s="338" t="str">
        <f>'4.sz.mell.'!G2</f>
        <v>Forintban!</v>
      </c>
    </row>
    <row r="5" spans="1:5" ht="36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146</v>
      </c>
      <c r="C8" s="167">
        <f>+C9+C10+C11+C12+C13+C14</f>
        <v>310488583</v>
      </c>
      <c r="D8" s="255">
        <f>+D9+D10+D11+D12+D13+D14</f>
        <v>277749</v>
      </c>
      <c r="E8" s="103">
        <f>+E9+E10+E11+E12+E13+E14</f>
        <v>310766332</v>
      </c>
    </row>
    <row r="9" spans="1:5" s="55" customFormat="1" ht="12" customHeight="1">
      <c r="A9" s="198" t="s">
        <v>63</v>
      </c>
      <c r="B9" s="181" t="s">
        <v>147</v>
      </c>
      <c r="C9" s="169">
        <v>87029684</v>
      </c>
      <c r="D9" s="256">
        <v>277749</v>
      </c>
      <c r="E9" s="211">
        <f aca="true" t="shared" si="0" ref="E9:E14">C9+D9</f>
        <v>87307433</v>
      </c>
    </row>
    <row r="10" spans="1:5" s="56" customFormat="1" ht="12" customHeight="1">
      <c r="A10" s="199" t="s">
        <v>64</v>
      </c>
      <c r="B10" s="182" t="s">
        <v>148</v>
      </c>
      <c r="C10" s="168">
        <v>83502900</v>
      </c>
      <c r="D10" s="257"/>
      <c r="E10" s="304">
        <f t="shared" si="0"/>
        <v>83502900</v>
      </c>
    </row>
    <row r="11" spans="1:5" s="56" customFormat="1" ht="12" customHeight="1">
      <c r="A11" s="199" t="s">
        <v>65</v>
      </c>
      <c r="B11" s="182" t="s">
        <v>149</v>
      </c>
      <c r="C11" s="168">
        <v>135717479</v>
      </c>
      <c r="D11" s="257"/>
      <c r="E11" s="304">
        <f t="shared" si="0"/>
        <v>135717479</v>
      </c>
    </row>
    <row r="12" spans="1:5" s="56" customFormat="1" ht="12" customHeight="1">
      <c r="A12" s="199" t="s">
        <v>66</v>
      </c>
      <c r="B12" s="182" t="s">
        <v>150</v>
      </c>
      <c r="C12" s="168">
        <v>4238520</v>
      </c>
      <c r="D12" s="257"/>
      <c r="E12" s="304">
        <f t="shared" si="0"/>
        <v>4238520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151</v>
      </c>
      <c r="C15" s="167">
        <f>+C16+C17+C18+C19+C20</f>
        <v>437665000</v>
      </c>
      <c r="D15" s="255">
        <f>+D16+D17+D18+D19+D20</f>
        <v>14087000</v>
      </c>
      <c r="E15" s="103">
        <f>+E16+E17+E18+E19+E20</f>
        <v>451752000</v>
      </c>
    </row>
    <row r="16" spans="1:5" s="55" customFormat="1" ht="12" customHeight="1">
      <c r="A16" s="198" t="s">
        <v>69</v>
      </c>
      <c r="B16" s="181" t="s">
        <v>152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153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317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318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154</v>
      </c>
      <c r="C20" s="168">
        <v>437665000</v>
      </c>
      <c r="D20" s="257">
        <v>14087000</v>
      </c>
      <c r="E20" s="304">
        <f t="shared" si="1"/>
        <v>451752000</v>
      </c>
    </row>
    <row r="21" spans="1:5" s="56" customFormat="1" ht="12" customHeight="1" thickBot="1">
      <c r="A21" s="200" t="s">
        <v>79</v>
      </c>
      <c r="B21" s="183" t="s">
        <v>155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7">
        <f>+C23+C24+C25+C26+C27</f>
        <v>787393000</v>
      </c>
      <c r="D22" s="255">
        <f>+D23+D24+D25+D26+D27</f>
        <v>0</v>
      </c>
      <c r="E22" s="103">
        <f>+E23+E24+E25+E26+E27</f>
        <v>787393000</v>
      </c>
    </row>
    <row r="23" spans="1:5" s="56" customFormat="1" ht="12" customHeight="1">
      <c r="A23" s="198" t="s">
        <v>52</v>
      </c>
      <c r="B23" s="181" t="s">
        <v>157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158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319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320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159</v>
      </c>
      <c r="C27" s="168">
        <v>787393000</v>
      </c>
      <c r="D27" s="257"/>
      <c r="E27" s="304">
        <f t="shared" si="2"/>
        <v>787393000</v>
      </c>
    </row>
    <row r="28" spans="1:5" s="56" customFormat="1" ht="12" customHeight="1" thickBot="1">
      <c r="A28" s="200" t="s">
        <v>97</v>
      </c>
      <c r="B28" s="183" t="s">
        <v>160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158900000</v>
      </c>
      <c r="D29" s="173">
        <f>+D30+D31+D32+D33+D34+D35+D36</f>
        <v>0</v>
      </c>
      <c r="E29" s="210">
        <f>+E30+E31+E32+E33+E34+E35+E36</f>
        <v>158900000</v>
      </c>
    </row>
    <row r="30" spans="1:5" s="56" customFormat="1" ht="12" customHeight="1">
      <c r="A30" s="198" t="s">
        <v>161</v>
      </c>
      <c r="B30" s="181" t="s">
        <v>461</v>
      </c>
      <c r="C30" s="169">
        <v>18000000</v>
      </c>
      <c r="D30" s="169"/>
      <c r="E30" s="211">
        <f t="shared" si="2"/>
        <v>18000000</v>
      </c>
    </row>
    <row r="31" spans="1:5" s="56" customFormat="1" ht="12" customHeight="1">
      <c r="A31" s="199" t="s">
        <v>162</v>
      </c>
      <c r="B31" s="182" t="s">
        <v>462</v>
      </c>
      <c r="C31" s="168">
        <v>2000000</v>
      </c>
      <c r="D31" s="168"/>
      <c r="E31" s="304">
        <f t="shared" si="2"/>
        <v>2000000</v>
      </c>
    </row>
    <row r="32" spans="1:5" s="56" customFormat="1" ht="12" customHeight="1">
      <c r="A32" s="199" t="s">
        <v>163</v>
      </c>
      <c r="B32" s="182" t="s">
        <v>463</v>
      </c>
      <c r="C32" s="168">
        <v>130000000</v>
      </c>
      <c r="D32" s="168"/>
      <c r="E32" s="304">
        <f t="shared" si="2"/>
        <v>130000000</v>
      </c>
    </row>
    <row r="33" spans="1:5" s="56" customFormat="1" ht="12" customHeight="1">
      <c r="A33" s="199" t="s">
        <v>164</v>
      </c>
      <c r="B33" s="182" t="s">
        <v>464</v>
      </c>
      <c r="C33" s="168">
        <v>1600000</v>
      </c>
      <c r="D33" s="168"/>
      <c r="E33" s="304">
        <f t="shared" si="2"/>
        <v>1600000</v>
      </c>
    </row>
    <row r="34" spans="1:5" s="56" customFormat="1" ht="12" customHeight="1">
      <c r="A34" s="199" t="s">
        <v>465</v>
      </c>
      <c r="B34" s="182" t="s">
        <v>165</v>
      </c>
      <c r="C34" s="168">
        <v>6300000</v>
      </c>
      <c r="D34" s="168"/>
      <c r="E34" s="304">
        <f t="shared" si="2"/>
        <v>6300000</v>
      </c>
    </row>
    <row r="35" spans="1:5" s="56" customFormat="1" ht="12" customHeight="1">
      <c r="A35" s="199" t="s">
        <v>466</v>
      </c>
      <c r="B35" s="182" t="s">
        <v>166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167</v>
      </c>
      <c r="C36" s="170">
        <v>1000000</v>
      </c>
      <c r="D36" s="170"/>
      <c r="E36" s="305">
        <f t="shared" si="2"/>
        <v>1000000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11637417</v>
      </c>
      <c r="D37" s="255">
        <f>SUM(D38:D48)</f>
        <v>4140251</v>
      </c>
      <c r="E37" s="103">
        <f>SUM(E38:E48)</f>
        <v>15777668</v>
      </c>
    </row>
    <row r="38" spans="1:5" s="56" customFormat="1" ht="12" customHeight="1">
      <c r="A38" s="198" t="s">
        <v>56</v>
      </c>
      <c r="B38" s="181" t="s">
        <v>170</v>
      </c>
      <c r="C38" s="169"/>
      <c r="D38" s="256">
        <v>2800000</v>
      </c>
      <c r="E38" s="211">
        <f t="shared" si="2"/>
        <v>2800000</v>
      </c>
    </row>
    <row r="39" spans="1:5" s="56" customFormat="1" ht="12" customHeight="1">
      <c r="A39" s="199" t="s">
        <v>57</v>
      </c>
      <c r="B39" s="182" t="s">
        <v>171</v>
      </c>
      <c r="C39" s="168">
        <v>1500000</v>
      </c>
      <c r="D39" s="257"/>
      <c r="E39" s="304">
        <f t="shared" si="2"/>
        <v>1500000</v>
      </c>
    </row>
    <row r="40" spans="1:5" s="56" customFormat="1" ht="12" customHeight="1">
      <c r="A40" s="199" t="s">
        <v>58</v>
      </c>
      <c r="B40" s="182" t="s">
        <v>172</v>
      </c>
      <c r="C40" s="168"/>
      <c r="D40" s="257">
        <v>210000</v>
      </c>
      <c r="E40" s="304">
        <f t="shared" si="2"/>
        <v>210000</v>
      </c>
    </row>
    <row r="41" spans="1:5" s="56" customFormat="1" ht="12" customHeight="1">
      <c r="A41" s="199" t="s">
        <v>100</v>
      </c>
      <c r="B41" s="182" t="s">
        <v>173</v>
      </c>
      <c r="C41" s="168">
        <v>5800000</v>
      </c>
      <c r="D41" s="257">
        <v>-277332</v>
      </c>
      <c r="E41" s="304">
        <f t="shared" si="2"/>
        <v>5522668</v>
      </c>
    </row>
    <row r="42" spans="1:5" s="56" customFormat="1" ht="12" customHeight="1">
      <c r="A42" s="199" t="s">
        <v>101</v>
      </c>
      <c r="B42" s="182" t="s">
        <v>174</v>
      </c>
      <c r="C42" s="168">
        <v>2000000</v>
      </c>
      <c r="D42" s="257"/>
      <c r="E42" s="304">
        <f t="shared" si="2"/>
        <v>2000000</v>
      </c>
    </row>
    <row r="43" spans="1:5" s="56" customFormat="1" ht="12" customHeight="1">
      <c r="A43" s="199" t="s">
        <v>102</v>
      </c>
      <c r="B43" s="182" t="s">
        <v>175</v>
      </c>
      <c r="C43" s="168">
        <v>2257000</v>
      </c>
      <c r="D43" s="257"/>
      <c r="E43" s="304">
        <f t="shared" si="2"/>
        <v>2257000</v>
      </c>
    </row>
    <row r="44" spans="1:5" s="56" customFormat="1" ht="12" customHeight="1">
      <c r="A44" s="199" t="s">
        <v>103</v>
      </c>
      <c r="B44" s="182" t="s">
        <v>176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177</v>
      </c>
      <c r="C45" s="168">
        <v>80</v>
      </c>
      <c r="D45" s="257"/>
      <c r="E45" s="304">
        <f t="shared" si="2"/>
        <v>80</v>
      </c>
    </row>
    <row r="46" spans="1:5" s="56" customFormat="1" ht="12" customHeight="1">
      <c r="A46" s="199" t="s">
        <v>168</v>
      </c>
      <c r="B46" s="182" t="s">
        <v>178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169</v>
      </c>
      <c r="B47" s="183" t="s">
        <v>328</v>
      </c>
      <c r="C47" s="172"/>
      <c r="D47" s="292">
        <v>704000</v>
      </c>
      <c r="E47" s="307">
        <f t="shared" si="2"/>
        <v>704000</v>
      </c>
    </row>
    <row r="48" spans="1:5" s="56" customFormat="1" ht="12" customHeight="1" thickBot="1">
      <c r="A48" s="200" t="s">
        <v>327</v>
      </c>
      <c r="B48" s="183" t="s">
        <v>179</v>
      </c>
      <c r="C48" s="172">
        <v>80337</v>
      </c>
      <c r="D48" s="292">
        <v>703583</v>
      </c>
      <c r="E48" s="307">
        <f t="shared" si="2"/>
        <v>783920</v>
      </c>
    </row>
    <row r="49" spans="1:5" s="56" customFormat="1" ht="12" customHeight="1" thickBot="1">
      <c r="A49" s="25" t="s">
        <v>12</v>
      </c>
      <c r="B49" s="19" t="s">
        <v>180</v>
      </c>
      <c r="C49" s="167">
        <f>SUM(C50:C54)</f>
        <v>0</v>
      </c>
      <c r="D49" s="255">
        <f>SUM(D50:D54)</f>
        <v>6500000</v>
      </c>
      <c r="E49" s="103">
        <f>SUM(E50:E54)</f>
        <v>6500000</v>
      </c>
    </row>
    <row r="50" spans="1:5" s="56" customFormat="1" ht="12" customHeight="1">
      <c r="A50" s="198" t="s">
        <v>59</v>
      </c>
      <c r="B50" s="181" t="s">
        <v>184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185</v>
      </c>
      <c r="C51" s="171"/>
      <c r="D51" s="291">
        <v>6500000</v>
      </c>
      <c r="E51" s="306">
        <f t="shared" si="2"/>
        <v>6500000</v>
      </c>
    </row>
    <row r="52" spans="1:5" s="56" customFormat="1" ht="12" customHeight="1">
      <c r="A52" s="199" t="s">
        <v>181</v>
      </c>
      <c r="B52" s="182" t="s">
        <v>186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182</v>
      </c>
      <c r="B53" s="182" t="s">
        <v>187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183</v>
      </c>
      <c r="B54" s="183" t="s">
        <v>188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190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321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193</v>
      </c>
      <c r="B58" s="182" t="s">
        <v>191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194</v>
      </c>
      <c r="B59" s="183" t="s">
        <v>192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195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197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322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198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196</v>
      </c>
      <c r="B64" s="183" t="s">
        <v>199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3">
        <f>+C8+C15+C22+C29+C37+C49+C55+C60</f>
        <v>1706084000</v>
      </c>
      <c r="D65" s="259">
        <f>+D8+D15+D22+D29+D37+D49+D55+D60</f>
        <v>25005000</v>
      </c>
      <c r="E65" s="210">
        <f>+E8+E15+E22+E29+E37+E49+E55+E60</f>
        <v>1731089000</v>
      </c>
    </row>
    <row r="66" spans="1:5" s="56" customFormat="1" ht="12" customHeight="1" thickBot="1">
      <c r="A66" s="201" t="s">
        <v>291</v>
      </c>
      <c r="B66" s="104" t="s">
        <v>202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233</v>
      </c>
      <c r="B67" s="181" t="s">
        <v>203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242</v>
      </c>
      <c r="B68" s="182" t="s">
        <v>204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243</v>
      </c>
      <c r="B69" s="184" t="s">
        <v>205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206</v>
      </c>
      <c r="B70" s="104" t="s">
        <v>207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208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209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234</v>
      </c>
      <c r="B73" s="182" t="s">
        <v>210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235</v>
      </c>
      <c r="B74" s="183" t="s">
        <v>211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212</v>
      </c>
      <c r="B75" s="104" t="s">
        <v>213</v>
      </c>
      <c r="C75" s="167">
        <f>SUM(C76:C77)</f>
        <v>0</v>
      </c>
      <c r="D75" s="167">
        <f>SUM(D76:D77)</f>
        <v>579046</v>
      </c>
      <c r="E75" s="103">
        <f>SUM(E76:E77)</f>
        <v>579046</v>
      </c>
    </row>
    <row r="76" spans="1:5" s="56" customFormat="1" ht="12" customHeight="1">
      <c r="A76" s="198" t="s">
        <v>236</v>
      </c>
      <c r="B76" s="181" t="s">
        <v>214</v>
      </c>
      <c r="C76" s="171"/>
      <c r="D76" s="171">
        <v>579046</v>
      </c>
      <c r="E76" s="306">
        <f>C76+D76</f>
        <v>579046</v>
      </c>
    </row>
    <row r="77" spans="1:5" s="56" customFormat="1" ht="12" customHeight="1" thickBot="1">
      <c r="A77" s="200" t="s">
        <v>237</v>
      </c>
      <c r="B77" s="183" t="s">
        <v>215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216</v>
      </c>
      <c r="B78" s="104" t="s">
        <v>217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238</v>
      </c>
      <c r="B79" s="181" t="s">
        <v>218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239</v>
      </c>
      <c r="B80" s="182" t="s">
        <v>219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240</v>
      </c>
      <c r="B81" s="183" t="s">
        <v>220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221</v>
      </c>
      <c r="B82" s="104" t="s">
        <v>241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222</v>
      </c>
      <c r="B83" s="181" t="s">
        <v>223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224</v>
      </c>
      <c r="B84" s="182" t="s">
        <v>225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226</v>
      </c>
      <c r="B85" s="182" t="s">
        <v>227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228</v>
      </c>
      <c r="B86" s="183" t="s">
        <v>229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230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231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0</v>
      </c>
      <c r="D89" s="173">
        <f>+D66+D70+D75+D78+D82+D88+D87</f>
        <v>579046</v>
      </c>
      <c r="E89" s="210">
        <f>+E66+E70+E75+E78+E82+E88+E87</f>
        <v>579046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1706084000</v>
      </c>
      <c r="D90" s="173">
        <f>+D65+D89</f>
        <v>25584046</v>
      </c>
      <c r="E90" s="210">
        <f>+E65+E89</f>
        <v>1731668046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582289257</v>
      </c>
      <c r="D93" s="166">
        <f>+D94+D95+D96+D97+D98+D111</f>
        <v>41764963</v>
      </c>
      <c r="E93" s="240">
        <f>+E94+E95+E96+E97+E98+E111</f>
        <v>624054220</v>
      </c>
    </row>
    <row r="94" spans="1:5" ht="12" customHeight="1">
      <c r="A94" s="206" t="s">
        <v>63</v>
      </c>
      <c r="B94" s="8" t="s">
        <v>36</v>
      </c>
      <c r="C94" s="244">
        <v>350147257</v>
      </c>
      <c r="D94" s="244">
        <v>1692543</v>
      </c>
      <c r="E94" s="309">
        <f aca="true" t="shared" si="4" ref="E94:E113">C94+D94</f>
        <v>351839800</v>
      </c>
    </row>
    <row r="95" spans="1:5" ht="12" customHeight="1">
      <c r="A95" s="199" t="s">
        <v>64</v>
      </c>
      <c r="B95" s="6" t="s">
        <v>108</v>
      </c>
      <c r="C95" s="168">
        <v>49043000</v>
      </c>
      <c r="D95" s="168"/>
      <c r="E95" s="304">
        <f t="shared" si="4"/>
        <v>49043000</v>
      </c>
    </row>
    <row r="96" spans="1:5" ht="12" customHeight="1">
      <c r="A96" s="199" t="s">
        <v>65</v>
      </c>
      <c r="B96" s="6" t="s">
        <v>82</v>
      </c>
      <c r="C96" s="170">
        <v>154079000</v>
      </c>
      <c r="D96" s="168">
        <v>39510133</v>
      </c>
      <c r="E96" s="305">
        <f t="shared" si="4"/>
        <v>193589133</v>
      </c>
    </row>
    <row r="97" spans="1:5" ht="12" customHeight="1">
      <c r="A97" s="199" t="s">
        <v>66</v>
      </c>
      <c r="B97" s="9" t="s">
        <v>109</v>
      </c>
      <c r="C97" s="170">
        <v>19920000</v>
      </c>
      <c r="D97" s="258"/>
      <c r="E97" s="305">
        <f t="shared" si="4"/>
        <v>19920000</v>
      </c>
    </row>
    <row r="98" spans="1:5" ht="12" customHeight="1">
      <c r="A98" s="199" t="s">
        <v>74</v>
      </c>
      <c r="B98" s="17" t="s">
        <v>110</v>
      </c>
      <c r="C98" s="170">
        <v>5100000</v>
      </c>
      <c r="D98" s="258">
        <v>562287</v>
      </c>
      <c r="E98" s="305">
        <f t="shared" si="4"/>
        <v>5662287</v>
      </c>
    </row>
    <row r="99" spans="1:5" ht="12" customHeight="1">
      <c r="A99" s="199" t="s">
        <v>67</v>
      </c>
      <c r="B99" s="6" t="s">
        <v>392</v>
      </c>
      <c r="C99" s="170"/>
      <c r="D99" s="258">
        <v>562287</v>
      </c>
      <c r="E99" s="305">
        <f t="shared" si="4"/>
        <v>562287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247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248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249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250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251</v>
      </c>
      <c r="C106" s="170"/>
      <c r="D106" s="258"/>
      <c r="E106" s="305">
        <f t="shared" si="4"/>
        <v>0</v>
      </c>
    </row>
    <row r="107" spans="1:5" ht="12" customHeight="1">
      <c r="A107" s="199" t="s">
        <v>245</v>
      </c>
      <c r="B107" s="68" t="s">
        <v>252</v>
      </c>
      <c r="C107" s="168"/>
      <c r="D107" s="258"/>
      <c r="E107" s="305">
        <f t="shared" si="4"/>
        <v>0</v>
      </c>
    </row>
    <row r="108" spans="1:5" ht="12" customHeight="1">
      <c r="A108" s="207" t="s">
        <v>246</v>
      </c>
      <c r="B108" s="69" t="s">
        <v>253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254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255</v>
      </c>
      <c r="C110" s="168">
        <v>5100000</v>
      </c>
      <c r="D110" s="257"/>
      <c r="E110" s="304">
        <f t="shared" si="4"/>
        <v>5100000</v>
      </c>
    </row>
    <row r="111" spans="1:5" ht="12" customHeight="1">
      <c r="A111" s="199" t="s">
        <v>335</v>
      </c>
      <c r="B111" s="9" t="s">
        <v>37</v>
      </c>
      <c r="C111" s="168">
        <v>4000000</v>
      </c>
      <c r="D111" s="257"/>
      <c r="E111" s="304">
        <f t="shared" si="4"/>
        <v>4000000</v>
      </c>
    </row>
    <row r="112" spans="1:5" ht="12" customHeight="1">
      <c r="A112" s="200" t="s">
        <v>336</v>
      </c>
      <c r="B112" s="6" t="s">
        <v>393</v>
      </c>
      <c r="C112" s="170">
        <v>3000000</v>
      </c>
      <c r="D112" s="258"/>
      <c r="E112" s="305">
        <f t="shared" si="4"/>
        <v>3000000</v>
      </c>
    </row>
    <row r="113" spans="1:5" ht="12" customHeight="1" thickBot="1">
      <c r="A113" s="208" t="s">
        <v>337</v>
      </c>
      <c r="B113" s="70" t="s">
        <v>394</v>
      </c>
      <c r="C113" s="245">
        <v>1000000</v>
      </c>
      <c r="D113" s="296"/>
      <c r="E113" s="310">
        <f t="shared" si="4"/>
        <v>1000000</v>
      </c>
    </row>
    <row r="114" spans="1:5" ht="12" customHeight="1" thickBot="1">
      <c r="A114" s="25" t="s">
        <v>8</v>
      </c>
      <c r="B114" s="23" t="s">
        <v>256</v>
      </c>
      <c r="C114" s="167">
        <f>+C115+C117+C119</f>
        <v>787634000</v>
      </c>
      <c r="D114" s="255">
        <f>+D115+D117+D119</f>
        <v>-13492266</v>
      </c>
      <c r="E114" s="103">
        <f>+E115+E117+E119</f>
        <v>774141734</v>
      </c>
    </row>
    <row r="115" spans="1:5" ht="12" customHeight="1">
      <c r="A115" s="198" t="s">
        <v>69</v>
      </c>
      <c r="B115" s="6" t="s">
        <v>127</v>
      </c>
      <c r="C115" s="169">
        <v>548205215</v>
      </c>
      <c r="D115" s="256">
        <v>37281519</v>
      </c>
      <c r="E115" s="211">
        <f aca="true" t="shared" si="5" ref="E115:E127">C115+D115</f>
        <v>585486734</v>
      </c>
    </row>
    <row r="116" spans="1:5" ht="12" customHeight="1">
      <c r="A116" s="198" t="s">
        <v>70</v>
      </c>
      <c r="B116" s="10" t="s">
        <v>260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>
        <v>238828785</v>
      </c>
      <c r="D117" s="257">
        <v>-50773785</v>
      </c>
      <c r="E117" s="304">
        <f t="shared" si="5"/>
        <v>188055000</v>
      </c>
    </row>
    <row r="118" spans="1:5" ht="12" customHeight="1">
      <c r="A118" s="198" t="s">
        <v>72</v>
      </c>
      <c r="B118" s="10" t="s">
        <v>261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>
        <v>600000</v>
      </c>
      <c r="D119" s="257"/>
      <c r="E119" s="304">
        <f t="shared" si="5"/>
        <v>600000</v>
      </c>
    </row>
    <row r="120" spans="1:5" ht="12" customHeight="1">
      <c r="A120" s="198" t="s">
        <v>79</v>
      </c>
      <c r="B120" s="105" t="s">
        <v>323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266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249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265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264</v>
      </c>
      <c r="C124" s="168"/>
      <c r="D124" s="257"/>
      <c r="E124" s="304">
        <f t="shared" si="5"/>
        <v>0</v>
      </c>
    </row>
    <row r="125" spans="1:5" ht="12" customHeight="1">
      <c r="A125" s="198" t="s">
        <v>257</v>
      </c>
      <c r="B125" s="68" t="s">
        <v>252</v>
      </c>
      <c r="C125" s="168"/>
      <c r="D125" s="257"/>
      <c r="E125" s="304">
        <f t="shared" si="5"/>
        <v>0</v>
      </c>
    </row>
    <row r="126" spans="1:5" ht="12" customHeight="1">
      <c r="A126" s="198" t="s">
        <v>258</v>
      </c>
      <c r="B126" s="68" t="s">
        <v>263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259</v>
      </c>
      <c r="B127" s="68" t="s">
        <v>262</v>
      </c>
      <c r="C127" s="170">
        <v>600000</v>
      </c>
      <c r="D127" s="258"/>
      <c r="E127" s="305">
        <f t="shared" si="5"/>
        <v>600000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1369923257</v>
      </c>
      <c r="D128" s="255">
        <f>+D93+D114</f>
        <v>28272697</v>
      </c>
      <c r="E128" s="103">
        <f>+E93+E114</f>
        <v>1398195954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10137000</v>
      </c>
      <c r="D129" s="255">
        <f>+D130+D131+D132</f>
        <v>457</v>
      </c>
      <c r="E129" s="103">
        <f>+E130+E131+E132</f>
        <v>10137457</v>
      </c>
    </row>
    <row r="130" spans="1:5" s="57" customFormat="1" ht="12" customHeight="1">
      <c r="A130" s="198" t="s">
        <v>161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162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163</v>
      </c>
      <c r="B132" s="5" t="s">
        <v>397</v>
      </c>
      <c r="C132" s="168">
        <v>10137000</v>
      </c>
      <c r="D132" s="257">
        <v>457</v>
      </c>
      <c r="E132" s="304">
        <f>C132+D132</f>
        <v>10137457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326023743</v>
      </c>
      <c r="D140" s="259">
        <f>+D141+D142+D144+D145+D143</f>
        <v>-2689108</v>
      </c>
      <c r="E140" s="210">
        <f>+E141+E142+E144+E145+E143</f>
        <v>323334635</v>
      </c>
      <c r="K140" s="102"/>
    </row>
    <row r="141" spans="1:5" ht="12.75">
      <c r="A141" s="198" t="s">
        <v>59</v>
      </c>
      <c r="B141" s="7" t="s">
        <v>267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268</v>
      </c>
      <c r="C142" s="168">
        <v>11177743</v>
      </c>
      <c r="D142" s="257"/>
      <c r="E142" s="304">
        <f>C142+D142</f>
        <v>11177743</v>
      </c>
    </row>
    <row r="143" spans="1:5" ht="12" customHeight="1">
      <c r="A143" s="198" t="s">
        <v>181</v>
      </c>
      <c r="B143" s="7" t="s">
        <v>411</v>
      </c>
      <c r="C143" s="168">
        <v>314846000</v>
      </c>
      <c r="D143" s="257">
        <v>-2689108</v>
      </c>
      <c r="E143" s="304">
        <f>C143+D143</f>
        <v>312156892</v>
      </c>
    </row>
    <row r="144" spans="1:5" s="57" customFormat="1" ht="12" customHeight="1">
      <c r="A144" s="198" t="s">
        <v>182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183</v>
      </c>
      <c r="B145" s="5" t="s">
        <v>287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193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194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336160743</v>
      </c>
      <c r="D154" s="262">
        <f>+D129+D133+D140+D146+D152+D153</f>
        <v>-2688651</v>
      </c>
      <c r="E154" s="243">
        <f>+E129+E133+E140+E146+E152+E153</f>
        <v>333472092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1706084000</v>
      </c>
      <c r="D155" s="262">
        <f>+D128+D154</f>
        <v>25584046</v>
      </c>
      <c r="E155" s="243">
        <f>+E128+E154</f>
        <v>1731668046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>
        <v>23</v>
      </c>
      <c r="D157" s="295"/>
      <c r="E157" s="311">
        <f>C157+D157</f>
        <v>23</v>
      </c>
    </row>
    <row r="158" spans="1:5" ht="14.25" customHeight="1" thickBot="1">
      <c r="A158" s="100" t="s">
        <v>123</v>
      </c>
      <c r="B158" s="101"/>
      <c r="C158" s="295">
        <v>320</v>
      </c>
      <c r="D158" s="295"/>
      <c r="E158" s="311">
        <f>C158+D158</f>
        <v>320</v>
      </c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82">
      <selection activeCell="D149" sqref="D149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475</v>
      </c>
    </row>
    <row r="2" spans="1:5" s="53" customFormat="1" ht="21" customHeight="1" thickBot="1">
      <c r="A2" s="287" t="s">
        <v>44</v>
      </c>
      <c r="B2" s="364" t="s">
        <v>124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314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 sz. mell'!E4</f>
        <v>Forintban!</v>
      </c>
    </row>
    <row r="5" spans="1:5" ht="36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146</v>
      </c>
      <c r="C8" s="167">
        <f>+C9+C10+C11+C12+C13+C14</f>
        <v>243829103</v>
      </c>
      <c r="D8" s="255">
        <f>+D9+D10+D11+D12+D13+D14</f>
        <v>277749</v>
      </c>
      <c r="E8" s="103">
        <f>+E9+E10+E11+E12+E13+E14</f>
        <v>244106852</v>
      </c>
    </row>
    <row r="9" spans="1:5" s="55" customFormat="1" ht="12" customHeight="1">
      <c r="A9" s="198" t="s">
        <v>63</v>
      </c>
      <c r="B9" s="181" t="s">
        <v>147</v>
      </c>
      <c r="C9" s="169">
        <v>87029684</v>
      </c>
      <c r="D9" s="256">
        <v>277749</v>
      </c>
      <c r="E9" s="211">
        <f aca="true" t="shared" si="0" ref="E9:E14">C9+D9</f>
        <v>87307433</v>
      </c>
    </row>
    <row r="10" spans="1:5" s="56" customFormat="1" ht="12" customHeight="1">
      <c r="A10" s="199" t="s">
        <v>64</v>
      </c>
      <c r="B10" s="182" t="s">
        <v>148</v>
      </c>
      <c r="C10" s="168">
        <v>83502900</v>
      </c>
      <c r="D10" s="257"/>
      <c r="E10" s="304">
        <f t="shared" si="0"/>
        <v>83502900</v>
      </c>
    </row>
    <row r="11" spans="1:5" s="56" customFormat="1" ht="12" customHeight="1">
      <c r="A11" s="199" t="s">
        <v>65</v>
      </c>
      <c r="B11" s="182" t="s">
        <v>149</v>
      </c>
      <c r="C11" s="168">
        <v>69057999</v>
      </c>
      <c r="D11" s="257"/>
      <c r="E11" s="304">
        <f t="shared" si="0"/>
        <v>69057999</v>
      </c>
    </row>
    <row r="12" spans="1:5" s="56" customFormat="1" ht="12" customHeight="1">
      <c r="A12" s="199" t="s">
        <v>66</v>
      </c>
      <c r="B12" s="182" t="s">
        <v>150</v>
      </c>
      <c r="C12" s="168">
        <v>4238520</v>
      </c>
      <c r="D12" s="257"/>
      <c r="E12" s="304">
        <f t="shared" si="0"/>
        <v>4238520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151</v>
      </c>
      <c r="C15" s="167">
        <f>+C16+C17+C18+C19+C20</f>
        <v>437665000</v>
      </c>
      <c r="D15" s="255">
        <f>+D16+D17+D18+D19+D20</f>
        <v>14087000</v>
      </c>
      <c r="E15" s="103">
        <f>+E16+E17+E18+E19+E20</f>
        <v>451752000</v>
      </c>
    </row>
    <row r="16" spans="1:5" s="55" customFormat="1" ht="12" customHeight="1">
      <c r="A16" s="198" t="s">
        <v>69</v>
      </c>
      <c r="B16" s="181" t="s">
        <v>152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153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317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318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154</v>
      </c>
      <c r="C20" s="168">
        <v>437665000</v>
      </c>
      <c r="D20" s="257">
        <v>14087000</v>
      </c>
      <c r="E20" s="304">
        <f t="shared" si="1"/>
        <v>451752000</v>
      </c>
    </row>
    <row r="21" spans="1:5" s="56" customFormat="1" ht="12" customHeight="1" thickBot="1">
      <c r="A21" s="200" t="s">
        <v>79</v>
      </c>
      <c r="B21" s="183" t="s">
        <v>155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7">
        <f>+C23+C24+C25+C26+C27</f>
        <v>787393000</v>
      </c>
      <c r="D22" s="255">
        <f>+D23+D24+D25+D26+D27</f>
        <v>0</v>
      </c>
      <c r="E22" s="103">
        <f>+E23+E24+E25+E26+E27</f>
        <v>787393000</v>
      </c>
    </row>
    <row r="23" spans="1:5" s="56" customFormat="1" ht="12" customHeight="1">
      <c r="A23" s="198" t="s">
        <v>52</v>
      </c>
      <c r="B23" s="181" t="s">
        <v>157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158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319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320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159</v>
      </c>
      <c r="C27" s="168">
        <v>787393000</v>
      </c>
      <c r="D27" s="257"/>
      <c r="E27" s="304">
        <f t="shared" si="2"/>
        <v>787393000</v>
      </c>
    </row>
    <row r="28" spans="1:5" s="56" customFormat="1" ht="12" customHeight="1" thickBot="1">
      <c r="A28" s="200" t="s">
        <v>97</v>
      </c>
      <c r="B28" s="183" t="s">
        <v>160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158900000</v>
      </c>
      <c r="D29" s="173">
        <f>+D30+D31+D32+D33+D34+D35+D36</f>
        <v>0</v>
      </c>
      <c r="E29" s="210">
        <f>+E30+E31+E32+E33+E34+E35+E36</f>
        <v>158900000</v>
      </c>
    </row>
    <row r="30" spans="1:5" s="56" customFormat="1" ht="12" customHeight="1">
      <c r="A30" s="198" t="s">
        <v>161</v>
      </c>
      <c r="B30" s="181" t="s">
        <v>461</v>
      </c>
      <c r="C30" s="169">
        <v>18000000</v>
      </c>
      <c r="D30" s="169"/>
      <c r="E30" s="211">
        <f t="shared" si="2"/>
        <v>18000000</v>
      </c>
    </row>
    <row r="31" spans="1:5" s="56" customFormat="1" ht="12" customHeight="1">
      <c r="A31" s="199" t="s">
        <v>162</v>
      </c>
      <c r="B31" s="182" t="s">
        <v>462</v>
      </c>
      <c r="C31" s="168">
        <v>2000000</v>
      </c>
      <c r="D31" s="168"/>
      <c r="E31" s="304">
        <f t="shared" si="2"/>
        <v>2000000</v>
      </c>
    </row>
    <row r="32" spans="1:5" s="56" customFormat="1" ht="12" customHeight="1">
      <c r="A32" s="199" t="s">
        <v>163</v>
      </c>
      <c r="B32" s="182" t="s">
        <v>463</v>
      </c>
      <c r="C32" s="168">
        <v>130000000</v>
      </c>
      <c r="D32" s="168"/>
      <c r="E32" s="304">
        <f t="shared" si="2"/>
        <v>130000000</v>
      </c>
    </row>
    <row r="33" spans="1:5" s="56" customFormat="1" ht="12" customHeight="1">
      <c r="A33" s="199" t="s">
        <v>164</v>
      </c>
      <c r="B33" s="182" t="s">
        <v>464</v>
      </c>
      <c r="C33" s="168">
        <v>1600000</v>
      </c>
      <c r="D33" s="168"/>
      <c r="E33" s="304">
        <f t="shared" si="2"/>
        <v>1600000</v>
      </c>
    </row>
    <row r="34" spans="1:5" s="56" customFormat="1" ht="12" customHeight="1">
      <c r="A34" s="199" t="s">
        <v>465</v>
      </c>
      <c r="B34" s="182" t="s">
        <v>165</v>
      </c>
      <c r="C34" s="168">
        <v>6300000</v>
      </c>
      <c r="D34" s="168"/>
      <c r="E34" s="304">
        <f t="shared" si="2"/>
        <v>6300000</v>
      </c>
    </row>
    <row r="35" spans="1:5" s="56" customFormat="1" ht="12" customHeight="1">
      <c r="A35" s="199" t="s">
        <v>466</v>
      </c>
      <c r="B35" s="182" t="s">
        <v>166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167</v>
      </c>
      <c r="C36" s="170">
        <v>1000000</v>
      </c>
      <c r="D36" s="170"/>
      <c r="E36" s="305">
        <f t="shared" si="2"/>
        <v>1000000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11637417</v>
      </c>
      <c r="D37" s="255">
        <f>SUM(D38:D48)</f>
        <v>4140251</v>
      </c>
      <c r="E37" s="103">
        <f>SUM(E38:E48)</f>
        <v>15777668</v>
      </c>
    </row>
    <row r="38" spans="1:5" s="56" customFormat="1" ht="12" customHeight="1">
      <c r="A38" s="198" t="s">
        <v>56</v>
      </c>
      <c r="B38" s="181" t="s">
        <v>170</v>
      </c>
      <c r="C38" s="169"/>
      <c r="D38" s="256">
        <v>2800000</v>
      </c>
      <c r="E38" s="211">
        <f t="shared" si="2"/>
        <v>2800000</v>
      </c>
    </row>
    <row r="39" spans="1:5" s="56" customFormat="1" ht="12" customHeight="1">
      <c r="A39" s="199" t="s">
        <v>57</v>
      </c>
      <c r="B39" s="182" t="s">
        <v>171</v>
      </c>
      <c r="C39" s="168">
        <v>1500000</v>
      </c>
      <c r="D39" s="257"/>
      <c r="E39" s="304">
        <f t="shared" si="2"/>
        <v>1500000</v>
      </c>
    </row>
    <row r="40" spans="1:5" s="56" customFormat="1" ht="12" customHeight="1">
      <c r="A40" s="199" t="s">
        <v>58</v>
      </c>
      <c r="B40" s="182" t="s">
        <v>172</v>
      </c>
      <c r="C40" s="168"/>
      <c r="D40" s="257">
        <v>210000</v>
      </c>
      <c r="E40" s="304">
        <f t="shared" si="2"/>
        <v>210000</v>
      </c>
    </row>
    <row r="41" spans="1:5" s="56" customFormat="1" ht="12" customHeight="1">
      <c r="A41" s="199" t="s">
        <v>100</v>
      </c>
      <c r="B41" s="182" t="s">
        <v>173</v>
      </c>
      <c r="C41" s="168">
        <v>5800000</v>
      </c>
      <c r="D41" s="257">
        <v>-277332</v>
      </c>
      <c r="E41" s="304">
        <f t="shared" si="2"/>
        <v>5522668</v>
      </c>
    </row>
    <row r="42" spans="1:5" s="56" customFormat="1" ht="12" customHeight="1">
      <c r="A42" s="199" t="s">
        <v>101</v>
      </c>
      <c r="B42" s="182" t="s">
        <v>174</v>
      </c>
      <c r="C42" s="168">
        <v>2000000</v>
      </c>
      <c r="D42" s="257"/>
      <c r="E42" s="304">
        <f t="shared" si="2"/>
        <v>2000000</v>
      </c>
    </row>
    <row r="43" spans="1:5" s="56" customFormat="1" ht="12" customHeight="1">
      <c r="A43" s="199" t="s">
        <v>102</v>
      </c>
      <c r="B43" s="182" t="s">
        <v>175</v>
      </c>
      <c r="C43" s="168">
        <v>2257000</v>
      </c>
      <c r="D43" s="257"/>
      <c r="E43" s="304">
        <f t="shared" si="2"/>
        <v>2257000</v>
      </c>
    </row>
    <row r="44" spans="1:5" s="56" customFormat="1" ht="12" customHeight="1">
      <c r="A44" s="199" t="s">
        <v>103</v>
      </c>
      <c r="B44" s="182" t="s">
        <v>176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177</v>
      </c>
      <c r="C45" s="168">
        <v>80</v>
      </c>
      <c r="D45" s="257"/>
      <c r="E45" s="304">
        <f t="shared" si="2"/>
        <v>80</v>
      </c>
    </row>
    <row r="46" spans="1:5" s="56" customFormat="1" ht="12" customHeight="1">
      <c r="A46" s="199" t="s">
        <v>168</v>
      </c>
      <c r="B46" s="182" t="s">
        <v>178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169</v>
      </c>
      <c r="B47" s="183" t="s">
        <v>328</v>
      </c>
      <c r="C47" s="172"/>
      <c r="D47" s="292">
        <v>704000</v>
      </c>
      <c r="E47" s="307">
        <f t="shared" si="2"/>
        <v>704000</v>
      </c>
    </row>
    <row r="48" spans="1:5" s="56" customFormat="1" ht="12" customHeight="1" thickBot="1">
      <c r="A48" s="200" t="s">
        <v>327</v>
      </c>
      <c r="B48" s="183" t="s">
        <v>179</v>
      </c>
      <c r="C48" s="172">
        <v>80337</v>
      </c>
      <c r="D48" s="292">
        <v>703583</v>
      </c>
      <c r="E48" s="307">
        <f t="shared" si="2"/>
        <v>783920</v>
      </c>
    </row>
    <row r="49" spans="1:5" s="56" customFormat="1" ht="12" customHeight="1" thickBot="1">
      <c r="A49" s="25" t="s">
        <v>12</v>
      </c>
      <c r="B49" s="19" t="s">
        <v>180</v>
      </c>
      <c r="C49" s="167">
        <f>SUM(C50:C54)</f>
        <v>0</v>
      </c>
      <c r="D49" s="255">
        <f>SUM(D50:D54)</f>
        <v>6500000</v>
      </c>
      <c r="E49" s="103">
        <f>SUM(E50:E54)</f>
        <v>6500000</v>
      </c>
    </row>
    <row r="50" spans="1:5" s="56" customFormat="1" ht="12" customHeight="1">
      <c r="A50" s="198" t="s">
        <v>59</v>
      </c>
      <c r="B50" s="181" t="s">
        <v>184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185</v>
      </c>
      <c r="C51" s="171"/>
      <c r="D51" s="291">
        <v>6500000</v>
      </c>
      <c r="E51" s="306">
        <f t="shared" si="2"/>
        <v>6500000</v>
      </c>
    </row>
    <row r="52" spans="1:5" s="56" customFormat="1" ht="12" customHeight="1">
      <c r="A52" s="199" t="s">
        <v>181</v>
      </c>
      <c r="B52" s="182" t="s">
        <v>186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182</v>
      </c>
      <c r="B53" s="182" t="s">
        <v>187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183</v>
      </c>
      <c r="B54" s="183" t="s">
        <v>188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190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321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193</v>
      </c>
      <c r="B58" s="182" t="s">
        <v>191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194</v>
      </c>
      <c r="B59" s="183" t="s">
        <v>192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195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197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322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198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196</v>
      </c>
      <c r="B64" s="183" t="s">
        <v>199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3">
        <f>+C8+C15+C22+C29+C37+C49+C55+C60</f>
        <v>1639424520</v>
      </c>
      <c r="D65" s="259">
        <f>+D8+D15+D22+D29+D37+D49+D55+D60</f>
        <v>25005000</v>
      </c>
      <c r="E65" s="210">
        <f>+E8+E15+E22+E29+E37+E49+E55+E60</f>
        <v>1664429520</v>
      </c>
    </row>
    <row r="66" spans="1:5" s="56" customFormat="1" ht="12" customHeight="1" thickBot="1">
      <c r="A66" s="201" t="s">
        <v>291</v>
      </c>
      <c r="B66" s="104" t="s">
        <v>202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233</v>
      </c>
      <c r="B67" s="181" t="s">
        <v>203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242</v>
      </c>
      <c r="B68" s="182" t="s">
        <v>204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243</v>
      </c>
      <c r="B69" s="184" t="s">
        <v>205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206</v>
      </c>
      <c r="B70" s="104" t="s">
        <v>207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208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209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234</v>
      </c>
      <c r="B73" s="182" t="s">
        <v>210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235</v>
      </c>
      <c r="B74" s="183" t="s">
        <v>211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212</v>
      </c>
      <c r="B75" s="104" t="s">
        <v>213</v>
      </c>
      <c r="C75" s="167">
        <f>SUM(C76:C77)</f>
        <v>0</v>
      </c>
      <c r="D75" s="167">
        <f>SUM(D76:D77)</f>
        <v>579046</v>
      </c>
      <c r="E75" s="103">
        <f>SUM(E76:E77)</f>
        <v>579046</v>
      </c>
    </row>
    <row r="76" spans="1:5" s="56" customFormat="1" ht="12" customHeight="1">
      <c r="A76" s="198" t="s">
        <v>236</v>
      </c>
      <c r="B76" s="181" t="s">
        <v>214</v>
      </c>
      <c r="C76" s="171"/>
      <c r="D76" s="171">
        <v>579046</v>
      </c>
      <c r="E76" s="306">
        <f>C76+D76</f>
        <v>579046</v>
      </c>
    </row>
    <row r="77" spans="1:5" s="56" customFormat="1" ht="12" customHeight="1" thickBot="1">
      <c r="A77" s="200" t="s">
        <v>237</v>
      </c>
      <c r="B77" s="183" t="s">
        <v>215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216</v>
      </c>
      <c r="B78" s="104" t="s">
        <v>217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238</v>
      </c>
      <c r="B79" s="181" t="s">
        <v>218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239</v>
      </c>
      <c r="B80" s="182" t="s">
        <v>219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240</v>
      </c>
      <c r="B81" s="183" t="s">
        <v>220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221</v>
      </c>
      <c r="B82" s="104" t="s">
        <v>241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222</v>
      </c>
      <c r="B83" s="181" t="s">
        <v>223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224</v>
      </c>
      <c r="B84" s="182" t="s">
        <v>225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226</v>
      </c>
      <c r="B85" s="182" t="s">
        <v>227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228</v>
      </c>
      <c r="B86" s="183" t="s">
        <v>229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230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231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0</v>
      </c>
      <c r="D89" s="173">
        <f>+D66+D70+D75+D78+D82+D88+D87</f>
        <v>579046</v>
      </c>
      <c r="E89" s="210">
        <f>+E66+E70+E75+E78+E82+E88+E87</f>
        <v>579046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1639424520</v>
      </c>
      <c r="D90" s="173">
        <f>+D65+D89</f>
        <v>25584046</v>
      </c>
      <c r="E90" s="210">
        <f>+E65+E89</f>
        <v>1665008566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557269257</v>
      </c>
      <c r="D93" s="166">
        <f>+D94+D95+D96+D97+D98+D111</f>
        <v>41202676</v>
      </c>
      <c r="E93" s="240">
        <f>+E94+E95+E96+E97+E98+E111</f>
        <v>598471933</v>
      </c>
    </row>
    <row r="94" spans="1:5" ht="12" customHeight="1">
      <c r="A94" s="206" t="s">
        <v>63</v>
      </c>
      <c r="B94" s="8" t="s">
        <v>36</v>
      </c>
      <c r="C94" s="244">
        <v>350147257</v>
      </c>
      <c r="D94" s="244">
        <v>1692543</v>
      </c>
      <c r="E94" s="309">
        <f aca="true" t="shared" si="4" ref="E94:E113">C94+D94</f>
        <v>351839800</v>
      </c>
    </row>
    <row r="95" spans="1:5" ht="12" customHeight="1">
      <c r="A95" s="199" t="s">
        <v>64</v>
      </c>
      <c r="B95" s="6" t="s">
        <v>108</v>
      </c>
      <c r="C95" s="168">
        <v>49043000</v>
      </c>
      <c r="D95" s="168"/>
      <c r="E95" s="304">
        <f t="shared" si="4"/>
        <v>49043000</v>
      </c>
    </row>
    <row r="96" spans="1:5" ht="12" customHeight="1">
      <c r="A96" s="199" t="s">
        <v>65</v>
      </c>
      <c r="B96" s="6" t="s">
        <v>82</v>
      </c>
      <c r="C96" s="170">
        <v>154079000</v>
      </c>
      <c r="D96" s="168">
        <v>39510133</v>
      </c>
      <c r="E96" s="305">
        <f t="shared" si="4"/>
        <v>193589133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247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248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249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250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251</v>
      </c>
      <c r="C106" s="170"/>
      <c r="D106" s="258"/>
      <c r="E106" s="305">
        <f t="shared" si="4"/>
        <v>0</v>
      </c>
    </row>
    <row r="107" spans="1:5" ht="12" customHeight="1">
      <c r="A107" s="199" t="s">
        <v>245</v>
      </c>
      <c r="B107" s="68" t="s">
        <v>252</v>
      </c>
      <c r="C107" s="168"/>
      <c r="D107" s="258"/>
      <c r="E107" s="305">
        <f t="shared" si="4"/>
        <v>0</v>
      </c>
    </row>
    <row r="108" spans="1:5" ht="12" customHeight="1">
      <c r="A108" s="207" t="s">
        <v>246</v>
      </c>
      <c r="B108" s="69" t="s">
        <v>253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254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255</v>
      </c>
      <c r="C110" s="168"/>
      <c r="D110" s="257"/>
      <c r="E110" s="304">
        <f t="shared" si="4"/>
        <v>0</v>
      </c>
    </row>
    <row r="111" spans="1:5" ht="12" customHeight="1">
      <c r="A111" s="199" t="s">
        <v>335</v>
      </c>
      <c r="B111" s="9" t="s">
        <v>37</v>
      </c>
      <c r="C111" s="168">
        <v>4000000</v>
      </c>
      <c r="D111" s="257"/>
      <c r="E111" s="304">
        <f t="shared" si="4"/>
        <v>4000000</v>
      </c>
    </row>
    <row r="112" spans="1:5" ht="12" customHeight="1">
      <c r="A112" s="200" t="s">
        <v>336</v>
      </c>
      <c r="B112" s="6" t="s">
        <v>393</v>
      </c>
      <c r="C112" s="170">
        <v>3000000</v>
      </c>
      <c r="D112" s="258"/>
      <c r="E112" s="305">
        <f t="shared" si="4"/>
        <v>3000000</v>
      </c>
    </row>
    <row r="113" spans="1:5" ht="12" customHeight="1" thickBot="1">
      <c r="A113" s="208" t="s">
        <v>337</v>
      </c>
      <c r="B113" s="70" t="s">
        <v>394</v>
      </c>
      <c r="C113" s="245">
        <v>1000000</v>
      </c>
      <c r="D113" s="296"/>
      <c r="E113" s="310">
        <f t="shared" si="4"/>
        <v>1000000</v>
      </c>
    </row>
    <row r="114" spans="1:5" ht="12" customHeight="1" thickBot="1">
      <c r="A114" s="25" t="s">
        <v>8</v>
      </c>
      <c r="B114" s="23" t="s">
        <v>256</v>
      </c>
      <c r="C114" s="167">
        <f>+C115+C117+C119</f>
        <v>787634000</v>
      </c>
      <c r="D114" s="255">
        <f>+D115+D117+D119</f>
        <v>-13492266</v>
      </c>
      <c r="E114" s="103">
        <f>+E115+E117+E119</f>
        <v>774141734</v>
      </c>
    </row>
    <row r="115" spans="1:5" ht="12" customHeight="1">
      <c r="A115" s="198" t="s">
        <v>69</v>
      </c>
      <c r="B115" s="6" t="s">
        <v>127</v>
      </c>
      <c r="C115" s="169">
        <v>548205215</v>
      </c>
      <c r="D115" s="256">
        <v>37281519</v>
      </c>
      <c r="E115" s="211">
        <f aca="true" t="shared" si="5" ref="E115:E127">C115+D115</f>
        <v>585486734</v>
      </c>
    </row>
    <row r="116" spans="1:5" ht="12" customHeight="1">
      <c r="A116" s="198" t="s">
        <v>70</v>
      </c>
      <c r="B116" s="10" t="s">
        <v>260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>
        <v>238828785</v>
      </c>
      <c r="D117" s="257">
        <v>-50773785</v>
      </c>
      <c r="E117" s="304">
        <f t="shared" si="5"/>
        <v>188055000</v>
      </c>
    </row>
    <row r="118" spans="1:5" ht="12" customHeight="1">
      <c r="A118" s="198" t="s">
        <v>72</v>
      </c>
      <c r="B118" s="10" t="s">
        <v>261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>
        <v>600000</v>
      </c>
      <c r="D119" s="257"/>
      <c r="E119" s="304">
        <f t="shared" si="5"/>
        <v>600000</v>
      </c>
    </row>
    <row r="120" spans="1:5" ht="12" customHeight="1">
      <c r="A120" s="198" t="s">
        <v>79</v>
      </c>
      <c r="B120" s="105" t="s">
        <v>323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266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249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265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264</v>
      </c>
      <c r="C124" s="168"/>
      <c r="D124" s="257"/>
      <c r="E124" s="304">
        <f t="shared" si="5"/>
        <v>0</v>
      </c>
    </row>
    <row r="125" spans="1:5" ht="12" customHeight="1">
      <c r="A125" s="198" t="s">
        <v>257</v>
      </c>
      <c r="B125" s="68" t="s">
        <v>252</v>
      </c>
      <c r="C125" s="168"/>
      <c r="D125" s="257"/>
      <c r="E125" s="304">
        <f t="shared" si="5"/>
        <v>0</v>
      </c>
    </row>
    <row r="126" spans="1:5" ht="12" customHeight="1">
      <c r="A126" s="198" t="s">
        <v>258</v>
      </c>
      <c r="B126" s="68" t="s">
        <v>263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259</v>
      </c>
      <c r="B127" s="68" t="s">
        <v>262</v>
      </c>
      <c r="C127" s="170">
        <v>600000</v>
      </c>
      <c r="D127" s="258"/>
      <c r="E127" s="305">
        <f t="shared" si="5"/>
        <v>600000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1344903257</v>
      </c>
      <c r="D128" s="255">
        <f>+D93+D114</f>
        <v>27710410</v>
      </c>
      <c r="E128" s="103">
        <f>+E93+E114</f>
        <v>1372613667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10137000</v>
      </c>
      <c r="D129" s="255">
        <f>+D130+D131+D132</f>
        <v>457</v>
      </c>
      <c r="E129" s="103">
        <f>+E130+E131+E132</f>
        <v>10137457</v>
      </c>
    </row>
    <row r="130" spans="1:5" s="57" customFormat="1" ht="12" customHeight="1">
      <c r="A130" s="198" t="s">
        <v>161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162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163</v>
      </c>
      <c r="B132" s="5" t="s">
        <v>397</v>
      </c>
      <c r="C132" s="168">
        <v>10137000</v>
      </c>
      <c r="D132" s="257">
        <v>457</v>
      </c>
      <c r="E132" s="304">
        <f>C132+D132</f>
        <v>10137457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326023743</v>
      </c>
      <c r="D140" s="259">
        <f>+D141+D142+D144+D145+D143</f>
        <v>-2689108</v>
      </c>
      <c r="E140" s="210">
        <f>+E141+E142+E144+E145+E143</f>
        <v>323334635</v>
      </c>
      <c r="K140" s="102"/>
    </row>
    <row r="141" spans="1:5" ht="12.75">
      <c r="A141" s="198" t="s">
        <v>59</v>
      </c>
      <c r="B141" s="7" t="s">
        <v>267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268</v>
      </c>
      <c r="C142" s="168">
        <v>11177743</v>
      </c>
      <c r="D142" s="257"/>
      <c r="E142" s="304">
        <f>C142+D142</f>
        <v>11177743</v>
      </c>
    </row>
    <row r="143" spans="1:5" ht="12" customHeight="1">
      <c r="A143" s="198" t="s">
        <v>181</v>
      </c>
      <c r="B143" s="7" t="s">
        <v>411</v>
      </c>
      <c r="C143" s="168">
        <v>314846000</v>
      </c>
      <c r="D143" s="257">
        <v>-2689108</v>
      </c>
      <c r="E143" s="304">
        <f>C143+D143</f>
        <v>312156892</v>
      </c>
    </row>
    <row r="144" spans="1:5" s="57" customFormat="1" ht="12" customHeight="1">
      <c r="A144" s="198" t="s">
        <v>182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183</v>
      </c>
      <c r="B145" s="5" t="s">
        <v>287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193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194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336160743</v>
      </c>
      <c r="D154" s="262">
        <f>+D129+D133+D140+D146+D152+D153</f>
        <v>-2688651</v>
      </c>
      <c r="E154" s="243">
        <f>+E129+E133+E140+E146+E152+E153</f>
        <v>333472092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1681064000</v>
      </c>
      <c r="D155" s="262">
        <f>+D128+D154</f>
        <v>25021759</v>
      </c>
      <c r="E155" s="243">
        <f>+E128+E154</f>
        <v>1706085759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67">
      <selection activeCell="G120" sqref="G120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476</v>
      </c>
    </row>
    <row r="2" spans="1:5" s="53" customFormat="1" ht="21" customHeight="1" thickBot="1">
      <c r="A2" s="287" t="s">
        <v>44</v>
      </c>
      <c r="B2" s="364" t="s">
        <v>124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315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36.75" thickBot="1">
      <c r="A5" s="174" t="s">
        <v>122</v>
      </c>
      <c r="B5" s="89" t="s">
        <v>487</v>
      </c>
      <c r="C5" s="325" t="s">
        <v>413</v>
      </c>
      <c r="D5" s="326" t="s">
        <v>471</v>
      </c>
      <c r="E5" s="327" t="s">
        <v>485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146</v>
      </c>
      <c r="C8" s="167">
        <f>+C9+C10+C11+C12+C13+C14</f>
        <v>42484480</v>
      </c>
      <c r="D8" s="255">
        <f>+D9+D10+D11+D12+D13+D14</f>
        <v>0</v>
      </c>
      <c r="E8" s="103">
        <f>+E9+E10+E11+E12+E13+E14</f>
        <v>42484480</v>
      </c>
    </row>
    <row r="9" spans="1:5" s="55" customFormat="1" ht="12" customHeight="1">
      <c r="A9" s="198" t="s">
        <v>63</v>
      </c>
      <c r="B9" s="181" t="s">
        <v>147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148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149</v>
      </c>
      <c r="C11" s="168">
        <v>42484480</v>
      </c>
      <c r="D11" s="257"/>
      <c r="E11" s="304">
        <f t="shared" si="0"/>
        <v>42484480</v>
      </c>
    </row>
    <row r="12" spans="1:5" s="56" customFormat="1" ht="12" customHeight="1">
      <c r="A12" s="199" t="s">
        <v>66</v>
      </c>
      <c r="B12" s="182" t="s">
        <v>150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151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152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153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317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318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154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155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157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158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319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320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159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160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161</v>
      </c>
      <c r="B30" s="181" t="s">
        <v>461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162</v>
      </c>
      <c r="B31" s="182" t="s">
        <v>462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163</v>
      </c>
      <c r="B32" s="182" t="s">
        <v>463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164</v>
      </c>
      <c r="B33" s="182" t="s">
        <v>464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465</v>
      </c>
      <c r="B34" s="182" t="s">
        <v>165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466</v>
      </c>
      <c r="B35" s="182" t="s">
        <v>166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167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170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171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172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173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174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175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176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177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168</v>
      </c>
      <c r="B46" s="182" t="s">
        <v>178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169</v>
      </c>
      <c r="B47" s="183" t="s">
        <v>328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327</v>
      </c>
      <c r="B48" s="183" t="s">
        <v>179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180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184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185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181</v>
      </c>
      <c r="B52" s="182" t="s">
        <v>186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182</v>
      </c>
      <c r="B53" s="182" t="s">
        <v>187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183</v>
      </c>
      <c r="B54" s="183" t="s">
        <v>188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190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321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193</v>
      </c>
      <c r="B58" s="182" t="s">
        <v>191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194</v>
      </c>
      <c r="B59" s="183" t="s">
        <v>192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195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197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322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198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196</v>
      </c>
      <c r="B64" s="183" t="s">
        <v>199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3">
        <f>+C8+C15+C22+C29+C37+C49+C55+C60</f>
        <v>42484480</v>
      </c>
      <c r="D65" s="259">
        <f>+D8+D15+D22+D29+D37+D49+D55+D60</f>
        <v>0</v>
      </c>
      <c r="E65" s="210">
        <f>+E8+E15+E22+E29+E37+E49+E55+E60</f>
        <v>42484480</v>
      </c>
    </row>
    <row r="66" spans="1:5" s="56" customFormat="1" ht="12" customHeight="1" thickBot="1">
      <c r="A66" s="201" t="s">
        <v>291</v>
      </c>
      <c r="B66" s="104" t="s">
        <v>202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233</v>
      </c>
      <c r="B67" s="181" t="s">
        <v>203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242</v>
      </c>
      <c r="B68" s="182" t="s">
        <v>204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243</v>
      </c>
      <c r="B69" s="184" t="s">
        <v>205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206</v>
      </c>
      <c r="B70" s="104" t="s">
        <v>207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208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209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234</v>
      </c>
      <c r="B73" s="182" t="s">
        <v>210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235</v>
      </c>
      <c r="B74" s="183" t="s">
        <v>211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212</v>
      </c>
      <c r="B75" s="104" t="s">
        <v>213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236</v>
      </c>
      <c r="B76" s="181" t="s">
        <v>214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237</v>
      </c>
      <c r="B77" s="183" t="s">
        <v>215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216</v>
      </c>
      <c r="B78" s="104" t="s">
        <v>217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238</v>
      </c>
      <c r="B79" s="181" t="s">
        <v>218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239</v>
      </c>
      <c r="B80" s="182" t="s">
        <v>219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240</v>
      </c>
      <c r="B81" s="183" t="s">
        <v>220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221</v>
      </c>
      <c r="B82" s="104" t="s">
        <v>241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222</v>
      </c>
      <c r="B83" s="181" t="s">
        <v>223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224</v>
      </c>
      <c r="B84" s="182" t="s">
        <v>225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226</v>
      </c>
      <c r="B85" s="182" t="s">
        <v>227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228</v>
      </c>
      <c r="B86" s="183" t="s">
        <v>229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230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231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42484480</v>
      </c>
      <c r="D90" s="173">
        <f>+D65+D89</f>
        <v>0</v>
      </c>
      <c r="E90" s="210">
        <f>+E65+E89</f>
        <v>42484480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5100000</v>
      </c>
      <c r="D93" s="166">
        <f>+D94+D95+D96+D97+D98+D111</f>
        <v>0</v>
      </c>
      <c r="E93" s="240">
        <f>+E94+E95+E96+E97+E98+E111</f>
        <v>5100000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>
        <v>5100000</v>
      </c>
      <c r="D98" s="258"/>
      <c r="E98" s="305">
        <f t="shared" si="4"/>
        <v>5100000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247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248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249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250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251</v>
      </c>
      <c r="C106" s="170"/>
      <c r="D106" s="258"/>
      <c r="E106" s="305">
        <f t="shared" si="4"/>
        <v>0</v>
      </c>
    </row>
    <row r="107" spans="1:5" ht="12" customHeight="1">
      <c r="A107" s="199" t="s">
        <v>245</v>
      </c>
      <c r="B107" s="68" t="s">
        <v>252</v>
      </c>
      <c r="C107" s="168"/>
      <c r="D107" s="258"/>
      <c r="E107" s="305">
        <f t="shared" si="4"/>
        <v>0</v>
      </c>
    </row>
    <row r="108" spans="1:5" ht="12" customHeight="1">
      <c r="A108" s="207" t="s">
        <v>246</v>
      </c>
      <c r="B108" s="69" t="s">
        <v>253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254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255</v>
      </c>
      <c r="C110" s="168">
        <v>5100000</v>
      </c>
      <c r="D110" s="257"/>
      <c r="E110" s="304">
        <f t="shared" si="4"/>
        <v>5100000</v>
      </c>
    </row>
    <row r="111" spans="1:5" ht="12" customHeight="1">
      <c r="A111" s="199" t="s">
        <v>335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336</v>
      </c>
      <c r="B112" s="6" t="s">
        <v>393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256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127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260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261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323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266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249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265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264</v>
      </c>
      <c r="C124" s="168"/>
      <c r="D124" s="257"/>
      <c r="E124" s="304">
        <f t="shared" si="5"/>
        <v>0</v>
      </c>
    </row>
    <row r="125" spans="1:5" ht="12" customHeight="1">
      <c r="A125" s="198" t="s">
        <v>257</v>
      </c>
      <c r="B125" s="68" t="s">
        <v>252</v>
      </c>
      <c r="C125" s="168"/>
      <c r="D125" s="257"/>
      <c r="E125" s="304">
        <f t="shared" si="5"/>
        <v>0</v>
      </c>
    </row>
    <row r="126" spans="1:5" ht="12" customHeight="1">
      <c r="A126" s="198" t="s">
        <v>258</v>
      </c>
      <c r="B126" s="68" t="s">
        <v>263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259</v>
      </c>
      <c r="B127" s="68" t="s">
        <v>262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5100000</v>
      </c>
      <c r="D128" s="255">
        <f>+D93+D114</f>
        <v>0</v>
      </c>
      <c r="E128" s="103">
        <f>+E93+E114</f>
        <v>5100000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161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162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163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267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268</v>
      </c>
      <c r="C142" s="168"/>
      <c r="D142" s="257"/>
      <c r="E142" s="304">
        <f>C142+D142</f>
        <v>0</v>
      </c>
    </row>
    <row r="143" spans="1:5" ht="12" customHeight="1">
      <c r="A143" s="198" t="s">
        <v>181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182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183</v>
      </c>
      <c r="B145" s="5" t="s">
        <v>287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193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194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5100000</v>
      </c>
      <c r="D155" s="262">
        <f>+D128+D154</f>
        <v>0</v>
      </c>
      <c r="E155" s="243">
        <f>+E128+E154</f>
        <v>5100000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70">
      <selection activeCell="C97" sqref="C97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477</v>
      </c>
    </row>
    <row r="2" spans="1:5" s="53" customFormat="1" ht="21" customHeight="1" thickBot="1">
      <c r="A2" s="287" t="s">
        <v>44</v>
      </c>
      <c r="B2" s="364" t="s">
        <v>124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410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36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146</v>
      </c>
      <c r="C8" s="167">
        <f>+C9+C10+C11+C12+C13+C14</f>
        <v>24175000</v>
      </c>
      <c r="D8" s="255">
        <f>+D9+D10+D11+D12+D13+D14</f>
        <v>0</v>
      </c>
      <c r="E8" s="103">
        <f>+E9+E10+E11+E12+E13+E14</f>
        <v>24175000</v>
      </c>
    </row>
    <row r="9" spans="1:5" s="55" customFormat="1" ht="12" customHeight="1">
      <c r="A9" s="198" t="s">
        <v>63</v>
      </c>
      <c r="B9" s="181" t="s">
        <v>147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148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149</v>
      </c>
      <c r="C11" s="168">
        <v>24175000</v>
      </c>
      <c r="D11" s="257"/>
      <c r="E11" s="304">
        <f t="shared" si="0"/>
        <v>24175000</v>
      </c>
    </row>
    <row r="12" spans="1:5" s="56" customFormat="1" ht="12" customHeight="1">
      <c r="A12" s="199" t="s">
        <v>66</v>
      </c>
      <c r="B12" s="182" t="s">
        <v>150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387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325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151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152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153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317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318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154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155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157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158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319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320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159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160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468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161</v>
      </c>
      <c r="B30" s="181" t="s">
        <v>461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162</v>
      </c>
      <c r="B31" s="182" t="s">
        <v>462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163</v>
      </c>
      <c r="B32" s="182" t="s">
        <v>463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164</v>
      </c>
      <c r="B33" s="182" t="s">
        <v>464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465</v>
      </c>
      <c r="B34" s="182" t="s">
        <v>165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466</v>
      </c>
      <c r="B35" s="182" t="s">
        <v>166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467</v>
      </c>
      <c r="B36" s="183" t="s">
        <v>167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170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171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172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173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174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175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176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177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168</v>
      </c>
      <c r="B46" s="182" t="s">
        <v>178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169</v>
      </c>
      <c r="B47" s="183" t="s">
        <v>328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327</v>
      </c>
      <c r="B48" s="183" t="s">
        <v>179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180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184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185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181</v>
      </c>
      <c r="B52" s="182" t="s">
        <v>186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182</v>
      </c>
      <c r="B53" s="182" t="s">
        <v>187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183</v>
      </c>
      <c r="B54" s="183" t="s">
        <v>188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190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321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193</v>
      </c>
      <c r="B58" s="182" t="s">
        <v>191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194</v>
      </c>
      <c r="B59" s="183" t="s">
        <v>192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195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197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322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198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196</v>
      </c>
      <c r="B64" s="183" t="s">
        <v>199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3">
        <f>+C8+C15+C22+C29+C37+C49+C55+C60</f>
        <v>24175000</v>
      </c>
      <c r="D65" s="259">
        <f>+D8+D15+D22+D29+D37+D49+D55+D60</f>
        <v>0</v>
      </c>
      <c r="E65" s="210">
        <f>+E8+E15+E22+E29+E37+E49+E55+E60</f>
        <v>24175000</v>
      </c>
    </row>
    <row r="66" spans="1:5" s="56" customFormat="1" ht="12" customHeight="1" thickBot="1">
      <c r="A66" s="201" t="s">
        <v>291</v>
      </c>
      <c r="B66" s="104" t="s">
        <v>202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233</v>
      </c>
      <c r="B67" s="181" t="s">
        <v>203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242</v>
      </c>
      <c r="B68" s="182" t="s">
        <v>204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243</v>
      </c>
      <c r="B69" s="184" t="s">
        <v>205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206</v>
      </c>
      <c r="B70" s="104" t="s">
        <v>207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208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209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234</v>
      </c>
      <c r="B73" s="182" t="s">
        <v>210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235</v>
      </c>
      <c r="B74" s="183" t="s">
        <v>211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212</v>
      </c>
      <c r="B75" s="104" t="s">
        <v>213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236</v>
      </c>
      <c r="B76" s="181" t="s">
        <v>214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237</v>
      </c>
      <c r="B77" s="183" t="s">
        <v>215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216</v>
      </c>
      <c r="B78" s="104" t="s">
        <v>217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238</v>
      </c>
      <c r="B79" s="181" t="s">
        <v>218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239</v>
      </c>
      <c r="B80" s="182" t="s">
        <v>219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240</v>
      </c>
      <c r="B81" s="183" t="s">
        <v>220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221</v>
      </c>
      <c r="B82" s="104" t="s">
        <v>241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222</v>
      </c>
      <c r="B83" s="181" t="s">
        <v>223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224</v>
      </c>
      <c r="B84" s="182" t="s">
        <v>225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226</v>
      </c>
      <c r="B85" s="182" t="s">
        <v>227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228</v>
      </c>
      <c r="B86" s="183" t="s">
        <v>229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230</v>
      </c>
      <c r="B87" s="104" t="s">
        <v>367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388</v>
      </c>
      <c r="B88" s="104" t="s">
        <v>231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389</v>
      </c>
      <c r="B89" s="188" t="s">
        <v>370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390</v>
      </c>
      <c r="B90" s="189" t="s">
        <v>391</v>
      </c>
      <c r="C90" s="173">
        <f>+C65+C89</f>
        <v>24175000</v>
      </c>
      <c r="D90" s="173">
        <f>+D65+D89</f>
        <v>0</v>
      </c>
      <c r="E90" s="210">
        <f>+E65+E89</f>
        <v>24175000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395</v>
      </c>
      <c r="C93" s="166">
        <f>+C94+C95+C96+C97+C98+C111</f>
        <v>19920000</v>
      </c>
      <c r="D93" s="166">
        <f>+D94+D95+D96+D97+D98+D111</f>
        <v>0</v>
      </c>
      <c r="E93" s="240">
        <f>+E94+E95+E96+E97+E98+E111</f>
        <v>19920000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>
        <v>19920000</v>
      </c>
      <c r="D97" s="258"/>
      <c r="E97" s="305">
        <f t="shared" si="4"/>
        <v>19920000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392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333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332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247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248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249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250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251</v>
      </c>
      <c r="C106" s="170"/>
      <c r="D106" s="258"/>
      <c r="E106" s="305">
        <f t="shared" si="4"/>
        <v>0</v>
      </c>
    </row>
    <row r="107" spans="1:5" ht="12" customHeight="1">
      <c r="A107" s="199" t="s">
        <v>245</v>
      </c>
      <c r="B107" s="68" t="s">
        <v>252</v>
      </c>
      <c r="C107" s="168"/>
      <c r="D107" s="258"/>
      <c r="E107" s="305">
        <f t="shared" si="4"/>
        <v>0</v>
      </c>
    </row>
    <row r="108" spans="1:5" ht="12" customHeight="1">
      <c r="A108" s="207" t="s">
        <v>246</v>
      </c>
      <c r="B108" s="69" t="s">
        <v>253</v>
      </c>
      <c r="C108" s="170"/>
      <c r="D108" s="258"/>
      <c r="E108" s="305">
        <f t="shared" si="4"/>
        <v>0</v>
      </c>
    </row>
    <row r="109" spans="1:5" ht="12" customHeight="1">
      <c r="A109" s="199" t="s">
        <v>330</v>
      </c>
      <c r="B109" s="69" t="s">
        <v>254</v>
      </c>
      <c r="C109" s="170"/>
      <c r="D109" s="258"/>
      <c r="E109" s="305">
        <f t="shared" si="4"/>
        <v>0</v>
      </c>
    </row>
    <row r="110" spans="1:5" ht="12" customHeight="1">
      <c r="A110" s="199" t="s">
        <v>331</v>
      </c>
      <c r="B110" s="68" t="s">
        <v>255</v>
      </c>
      <c r="C110" s="168"/>
      <c r="D110" s="257"/>
      <c r="E110" s="304">
        <f t="shared" si="4"/>
        <v>0</v>
      </c>
    </row>
    <row r="111" spans="1:5" ht="12" customHeight="1">
      <c r="A111" s="199" t="s">
        <v>335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336</v>
      </c>
      <c r="B112" s="6" t="s">
        <v>393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337</v>
      </c>
      <c r="B113" s="70" t="s">
        <v>394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256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127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260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261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323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266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249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265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264</v>
      </c>
      <c r="C124" s="168"/>
      <c r="D124" s="257"/>
      <c r="E124" s="304">
        <f t="shared" si="5"/>
        <v>0</v>
      </c>
    </row>
    <row r="125" spans="1:5" ht="12" customHeight="1">
      <c r="A125" s="198" t="s">
        <v>257</v>
      </c>
      <c r="B125" s="68" t="s">
        <v>252</v>
      </c>
      <c r="C125" s="168"/>
      <c r="D125" s="257"/>
      <c r="E125" s="304">
        <f t="shared" si="5"/>
        <v>0</v>
      </c>
    </row>
    <row r="126" spans="1:5" ht="12" customHeight="1">
      <c r="A126" s="198" t="s">
        <v>258</v>
      </c>
      <c r="B126" s="68" t="s">
        <v>263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259</v>
      </c>
      <c r="B127" s="68" t="s">
        <v>262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7">
        <f>+C93+C114</f>
        <v>19920000</v>
      </c>
      <c r="D128" s="255">
        <f>+D93+D114</f>
        <v>0</v>
      </c>
      <c r="E128" s="103">
        <f>+E93+E114</f>
        <v>19920000</v>
      </c>
    </row>
    <row r="129" spans="1:5" ht="12" customHeight="1" thickBot="1">
      <c r="A129" s="25" t="s">
        <v>10</v>
      </c>
      <c r="B129" s="61" t="s">
        <v>341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161</v>
      </c>
      <c r="B130" s="7" t="s">
        <v>398</v>
      </c>
      <c r="C130" s="168"/>
      <c r="D130" s="257"/>
      <c r="E130" s="304">
        <f>C130+D130</f>
        <v>0</v>
      </c>
    </row>
    <row r="131" spans="1:5" ht="12" customHeight="1">
      <c r="A131" s="198" t="s">
        <v>162</v>
      </c>
      <c r="B131" s="7" t="s">
        <v>349</v>
      </c>
      <c r="C131" s="168"/>
      <c r="D131" s="257"/>
      <c r="E131" s="304">
        <f>C131+D131</f>
        <v>0</v>
      </c>
    </row>
    <row r="132" spans="1:5" ht="12" customHeight="1" thickBot="1">
      <c r="A132" s="207" t="s">
        <v>163</v>
      </c>
      <c r="B132" s="5" t="s">
        <v>397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351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343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344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396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346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347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412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267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268</v>
      </c>
      <c r="C142" s="168"/>
      <c r="D142" s="257"/>
      <c r="E142" s="304">
        <f>C142+D142</f>
        <v>0</v>
      </c>
    </row>
    <row r="143" spans="1:5" ht="12" customHeight="1">
      <c r="A143" s="198" t="s">
        <v>181</v>
      </c>
      <c r="B143" s="7" t="s">
        <v>411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182</v>
      </c>
      <c r="B144" s="7" t="s">
        <v>356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183</v>
      </c>
      <c r="B145" s="5" t="s">
        <v>287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352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359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193</v>
      </c>
      <c r="B149" s="7" t="s">
        <v>354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194</v>
      </c>
      <c r="B150" s="7" t="s">
        <v>399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358</v>
      </c>
      <c r="B151" s="5" t="s">
        <v>361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362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363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364</v>
      </c>
      <c r="C155" s="249">
        <f>+C128+C154</f>
        <v>19920000</v>
      </c>
      <c r="D155" s="262">
        <f>+D128+D154</f>
        <v>0</v>
      </c>
      <c r="E155" s="243">
        <f>+E128+E154</f>
        <v>19920000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400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workbookViewId="0" topLeftCell="A43">
      <selection activeCell="D51" sqref="D51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478</v>
      </c>
    </row>
    <row r="2" spans="1:5" s="218" customFormat="1" ht="24.75" thickBot="1">
      <c r="A2" s="77" t="s">
        <v>438</v>
      </c>
      <c r="B2" s="365" t="s">
        <v>492</v>
      </c>
      <c r="C2" s="366"/>
      <c r="D2" s="367"/>
      <c r="E2" s="298" t="s">
        <v>42</v>
      </c>
    </row>
    <row r="3" spans="1:5" s="218" customFormat="1" ht="24.75" thickBot="1">
      <c r="A3" s="77" t="s">
        <v>121</v>
      </c>
      <c r="B3" s="365" t="s">
        <v>295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/>
      <c r="D10" s="111"/>
      <c r="E10" s="321">
        <f aca="true" t="shared" si="0" ref="E10:E18">C10+D10</f>
        <v>0</v>
      </c>
    </row>
    <row r="11" spans="1:5" s="153" customFormat="1" ht="12" customHeight="1">
      <c r="A11" s="214" t="s">
        <v>65</v>
      </c>
      <c r="B11" s="6" t="s">
        <v>172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296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297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177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113"/>
      <c r="E19" s="331">
        <f>C19+D19</f>
        <v>0</v>
      </c>
    </row>
    <row r="20" spans="1:5" s="153" customFormat="1" ht="21" customHeight="1" thickBot="1">
      <c r="A20" s="78" t="s">
        <v>8</v>
      </c>
      <c r="B20" s="90" t="s">
        <v>298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111"/>
      <c r="E21" s="321">
        <f>C21+D21</f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111"/>
      <c r="E22" s="321">
        <f>C22+D22</f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111"/>
      <c r="E23" s="321">
        <f>C23+D23</f>
        <v>0</v>
      </c>
    </row>
    <row r="24" spans="1:5" s="221" customFormat="1" ht="12" customHeight="1" thickBot="1">
      <c r="A24" s="214" t="s">
        <v>72</v>
      </c>
      <c r="B24" s="6" t="s">
        <v>402</v>
      </c>
      <c r="C24" s="111"/>
      <c r="D24" s="111"/>
      <c r="E24" s="321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403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157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162</v>
      </c>
      <c r="B28" s="216" t="s">
        <v>299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163</v>
      </c>
      <c r="B29" s="217" t="s">
        <v>302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164</v>
      </c>
      <c r="B30" s="66" t="s">
        <v>404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303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184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185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186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272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304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305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306</v>
      </c>
      <c r="C38" s="114">
        <f>+C39+C40+C41</f>
        <v>80315000</v>
      </c>
      <c r="D38" s="114">
        <f>+D39+D40+D41</f>
        <v>2208771</v>
      </c>
      <c r="E38" s="148">
        <f>+E39+E40+E41</f>
        <v>82523771</v>
      </c>
    </row>
    <row r="39" spans="1:5" s="153" customFormat="1" ht="12" customHeight="1">
      <c r="A39" s="215" t="s">
        <v>307</v>
      </c>
      <c r="B39" s="216" t="s">
        <v>134</v>
      </c>
      <c r="C39" s="274"/>
      <c r="D39" s="274">
        <v>2208771</v>
      </c>
      <c r="E39" s="323">
        <f>C39+D39</f>
        <v>2208771</v>
      </c>
    </row>
    <row r="40" spans="1:5" s="153" customFormat="1" ht="12" customHeight="1">
      <c r="A40" s="215" t="s">
        <v>308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309</v>
      </c>
      <c r="B41" s="66" t="s">
        <v>310</v>
      </c>
      <c r="C41" s="52">
        <v>80315000</v>
      </c>
      <c r="D41" s="52"/>
      <c r="E41" s="332">
        <f>C41+D41</f>
        <v>80315000</v>
      </c>
    </row>
    <row r="42" spans="1:5" s="221" customFormat="1" ht="15" customHeight="1" thickBot="1">
      <c r="A42" s="91" t="s">
        <v>16</v>
      </c>
      <c r="B42" s="92" t="s">
        <v>311</v>
      </c>
      <c r="C42" s="300">
        <f>+C37+C38</f>
        <v>80315000</v>
      </c>
      <c r="D42" s="300">
        <f>+D37+D38</f>
        <v>2208771</v>
      </c>
      <c r="E42" s="151">
        <f>+E37+E38</f>
        <v>82523771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1" t="s">
        <v>40</v>
      </c>
      <c r="B45" s="362"/>
      <c r="C45" s="362"/>
      <c r="D45" s="362"/>
      <c r="E45" s="363"/>
    </row>
    <row r="46" spans="1:5" s="222" customFormat="1" ht="12" customHeight="1" thickBot="1">
      <c r="A46" s="80" t="s">
        <v>7</v>
      </c>
      <c r="B46" s="61" t="s">
        <v>312</v>
      </c>
      <c r="C46" s="114">
        <f>SUM(C47:C51)</f>
        <v>80315000</v>
      </c>
      <c r="D46" s="114">
        <f>SUM(D47:D51)</f>
        <v>2208771</v>
      </c>
      <c r="E46" s="148">
        <f>SUM(E47:E51)</f>
        <v>82523771</v>
      </c>
    </row>
    <row r="47" spans="1:5" ht="12" customHeight="1">
      <c r="A47" s="214" t="s">
        <v>63</v>
      </c>
      <c r="B47" s="7" t="s">
        <v>36</v>
      </c>
      <c r="C47" s="274">
        <v>55624000</v>
      </c>
      <c r="D47" s="274"/>
      <c r="E47" s="323">
        <f>C47+D47</f>
        <v>55624000</v>
      </c>
    </row>
    <row r="48" spans="1:5" ht="12" customHeight="1">
      <c r="A48" s="214" t="s">
        <v>64</v>
      </c>
      <c r="B48" s="6" t="s">
        <v>108</v>
      </c>
      <c r="C48" s="51">
        <v>12541000</v>
      </c>
      <c r="D48" s="51"/>
      <c r="E48" s="319">
        <f>C48+D48</f>
        <v>12541000</v>
      </c>
    </row>
    <row r="49" spans="1:5" ht="12" customHeight="1">
      <c r="A49" s="214" t="s">
        <v>65</v>
      </c>
      <c r="B49" s="6" t="s">
        <v>82</v>
      </c>
      <c r="C49" s="51">
        <v>12150000</v>
      </c>
      <c r="D49" s="51">
        <v>2208771</v>
      </c>
      <c r="E49" s="319">
        <f>C49+D49</f>
        <v>14358771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313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127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405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409</v>
      </c>
      <c r="C58" s="300">
        <f>+C46+C52+C57</f>
        <v>80315000</v>
      </c>
      <c r="D58" s="300">
        <f>+D46+D52+D57</f>
        <v>2208771</v>
      </c>
      <c r="E58" s="151">
        <f>+E46+E52+E57</f>
        <v>82523771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400</v>
      </c>
      <c r="B60" s="101"/>
      <c r="C60" s="295">
        <v>21</v>
      </c>
      <c r="D60" s="295"/>
      <c r="E60" s="311">
        <f>C60+D60</f>
        <v>21</v>
      </c>
    </row>
    <row r="61" spans="1:5" ht="14.25" customHeight="1" thickBot="1">
      <c r="A61" s="100" t="s">
        <v>123</v>
      </c>
      <c r="B61" s="101"/>
      <c r="C61" s="295">
        <v>0</v>
      </c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31">
      <selection activeCell="D50" sqref="D5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479</v>
      </c>
    </row>
    <row r="2" spans="1:5" s="218" customFormat="1" ht="25.5" customHeight="1" thickBot="1">
      <c r="A2" s="77" t="s">
        <v>438</v>
      </c>
      <c r="B2" s="365" t="s">
        <v>493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295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e">
        <f>#REF!</f>
        <v>#REF!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38750000</v>
      </c>
      <c r="D8" s="114">
        <f>SUM(D9:D19)</f>
        <v>1220000</v>
      </c>
      <c r="E8" s="148">
        <f>SUM(E9:E19)</f>
        <v>39970000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172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>
        <v>38750000</v>
      </c>
      <c r="D13" s="266">
        <v>1220000</v>
      </c>
      <c r="E13" s="321">
        <f t="shared" si="0"/>
        <v>39970000</v>
      </c>
    </row>
    <row r="14" spans="1:5" s="153" customFormat="1" ht="12" customHeight="1">
      <c r="A14" s="214" t="s">
        <v>67</v>
      </c>
      <c r="B14" s="6" t="s">
        <v>296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297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177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298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301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299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162</v>
      </c>
      <c r="B28" s="217" t="s">
        <v>302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163</v>
      </c>
      <c r="B29" s="66" t="s">
        <v>407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303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184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185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186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272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304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38750000</v>
      </c>
      <c r="D36" s="268">
        <f>+D8+D20+D25+D26+D30+D34+D35</f>
        <v>1220000</v>
      </c>
      <c r="E36" s="148">
        <f>C36+D36</f>
        <v>39970000</v>
      </c>
    </row>
    <row r="37" spans="1:5" s="153" customFormat="1" ht="12" customHeight="1" thickBot="1">
      <c r="A37" s="91" t="s">
        <v>15</v>
      </c>
      <c r="B37" s="61" t="s">
        <v>306</v>
      </c>
      <c r="C37" s="114">
        <f>+C38+C39+C40</f>
        <v>87072000</v>
      </c>
      <c r="D37" s="268">
        <f>+D38+D39+D40</f>
        <v>3020000</v>
      </c>
      <c r="E37" s="148">
        <f>+E8+E20+E25+E26+E31+E35+E36</f>
        <v>79940000</v>
      </c>
    </row>
    <row r="38" spans="1:5" s="153" customFormat="1" ht="12" customHeight="1">
      <c r="A38" s="215" t="s">
        <v>307</v>
      </c>
      <c r="B38" s="216" t="s">
        <v>134</v>
      </c>
      <c r="C38" s="274"/>
      <c r="D38" s="63">
        <v>3855533</v>
      </c>
      <c r="E38" s="336"/>
    </row>
    <row r="39" spans="1:5" s="153" customFormat="1" ht="12" customHeight="1">
      <c r="A39" s="215" t="s">
        <v>308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309</v>
      </c>
      <c r="B40" s="66" t="s">
        <v>310</v>
      </c>
      <c r="C40" s="52">
        <v>87072000</v>
      </c>
      <c r="D40" s="303">
        <v>-835533</v>
      </c>
      <c r="E40" s="344">
        <f>C40+D40</f>
        <v>86236467</v>
      </c>
    </row>
    <row r="41" spans="1:5" s="221" customFormat="1" ht="15" customHeight="1" thickBot="1">
      <c r="A41" s="91" t="s">
        <v>16</v>
      </c>
      <c r="B41" s="92" t="s">
        <v>311</v>
      </c>
      <c r="C41" s="300">
        <f>+C36+C37</f>
        <v>125822000</v>
      </c>
      <c r="D41" s="297">
        <f>+D36+D37</f>
        <v>4240000</v>
      </c>
      <c r="E41" s="337">
        <f>C41+D41</f>
        <v>130062000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312</v>
      </c>
      <c r="C45" s="114">
        <f>SUM(C46:C50)</f>
        <v>125822000</v>
      </c>
      <c r="D45" s="268">
        <f>SUM(D46:D50)</f>
        <v>4240000</v>
      </c>
      <c r="E45" s="148">
        <f>SUM(E46:E50)</f>
        <v>130062000</v>
      </c>
    </row>
    <row r="46" spans="1:5" ht="12" customHeight="1">
      <c r="A46" s="214" t="s">
        <v>63</v>
      </c>
      <c r="B46" s="7" t="s">
        <v>36</v>
      </c>
      <c r="C46" s="274">
        <v>73162000</v>
      </c>
      <c r="D46" s="63"/>
      <c r="E46" s="323">
        <f>C46+D46</f>
        <v>73162000</v>
      </c>
    </row>
    <row r="47" spans="1:5" ht="12" customHeight="1">
      <c r="A47" s="214" t="s">
        <v>64</v>
      </c>
      <c r="B47" s="6" t="s">
        <v>108</v>
      </c>
      <c r="C47" s="51">
        <v>16062000</v>
      </c>
      <c r="D47" s="64"/>
      <c r="E47" s="319">
        <f>C47+D47</f>
        <v>16062000</v>
      </c>
    </row>
    <row r="48" spans="1:5" ht="12" customHeight="1">
      <c r="A48" s="214" t="s">
        <v>65</v>
      </c>
      <c r="B48" s="6" t="s">
        <v>82</v>
      </c>
      <c r="C48" s="51">
        <v>36598000</v>
      </c>
      <c r="D48" s="64">
        <v>4240000</v>
      </c>
      <c r="E48" s="319">
        <f>C48+D48</f>
        <v>40838000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313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125822000</v>
      </c>
      <c r="D57" s="297">
        <f>+D45+D51+D56</f>
        <v>4240000</v>
      </c>
      <c r="E57" s="151">
        <f>+E45+E51+E56</f>
        <v>130062000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32</v>
      </c>
      <c r="D59" s="295"/>
      <c r="E59" s="311">
        <f>C59+D59</f>
        <v>32</v>
      </c>
    </row>
    <row r="60" spans="1:5" ht="13.5" thickBot="1">
      <c r="A60" s="100" t="s">
        <v>123</v>
      </c>
      <c r="B60" s="101"/>
      <c r="C60" s="295">
        <v>0</v>
      </c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B3" sqref="B3:D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480</v>
      </c>
    </row>
    <row r="2" spans="1:5" s="218" customFormat="1" ht="25.5" customHeight="1" thickBot="1">
      <c r="A2" s="77" t="s">
        <v>438</v>
      </c>
      <c r="B2" s="365" t="s">
        <v>493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314</v>
      </c>
      <c r="C3" s="366"/>
      <c r="D3" s="367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e">
        <f>'5.3. sz. mell'!E4</f>
        <v>#REF!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5200000</v>
      </c>
      <c r="D8" s="114">
        <f>SUM(D9:D19)</f>
        <v>0</v>
      </c>
      <c r="E8" s="148">
        <f>SUM(E9:E19)</f>
        <v>5200000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172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>
        <v>5200000</v>
      </c>
      <c r="D13" s="266"/>
      <c r="E13" s="321">
        <f t="shared" si="0"/>
        <v>5200000</v>
      </c>
    </row>
    <row r="14" spans="1:5" s="153" customFormat="1" ht="12" customHeight="1">
      <c r="A14" s="214" t="s">
        <v>67</v>
      </c>
      <c r="B14" s="6" t="s">
        <v>296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297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177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298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301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299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162</v>
      </c>
      <c r="B28" s="217" t="s">
        <v>302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163</v>
      </c>
      <c r="B29" s="66" t="s">
        <v>407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303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184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185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186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272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304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5200000</v>
      </c>
      <c r="D36" s="268">
        <f>+D8+D20+D25+D26+D30+D34+D35</f>
        <v>0</v>
      </c>
      <c r="E36" s="148">
        <f>C36+D36</f>
        <v>5200000</v>
      </c>
    </row>
    <row r="37" spans="1:5" s="153" customFormat="1" ht="12" customHeight="1" thickBot="1">
      <c r="A37" s="91" t="s">
        <v>15</v>
      </c>
      <c r="B37" s="61" t="s">
        <v>306</v>
      </c>
      <c r="C37" s="114">
        <f>+C38+C39+C40</f>
        <v>29432000</v>
      </c>
      <c r="D37" s="268">
        <f>+D38+D39+D40</f>
        <v>0</v>
      </c>
      <c r="E37" s="148">
        <f>+E8+E20+E25+E26+E31+E35+E36</f>
        <v>10400000</v>
      </c>
    </row>
    <row r="38" spans="1:5" s="153" customFormat="1" ht="12" customHeight="1">
      <c r="A38" s="215" t="s">
        <v>307</v>
      </c>
      <c r="B38" s="216" t="s">
        <v>134</v>
      </c>
      <c r="C38" s="274"/>
      <c r="D38" s="63"/>
      <c r="E38" s="336"/>
    </row>
    <row r="39" spans="1:5" s="153" customFormat="1" ht="12" customHeight="1">
      <c r="A39" s="215" t="s">
        <v>308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309</v>
      </c>
      <c r="B40" s="66" t="s">
        <v>310</v>
      </c>
      <c r="C40" s="52">
        <v>29432000</v>
      </c>
      <c r="D40" s="303"/>
      <c r="E40" s="344">
        <f>C40+D40</f>
        <v>29432000</v>
      </c>
    </row>
    <row r="41" spans="1:5" s="221" customFormat="1" ht="15" customHeight="1" thickBot="1">
      <c r="A41" s="91" t="s">
        <v>16</v>
      </c>
      <c r="B41" s="92" t="s">
        <v>311</v>
      </c>
      <c r="C41" s="300">
        <f>+C36+C37</f>
        <v>34632000</v>
      </c>
      <c r="D41" s="297">
        <f>+D36+D37</f>
        <v>0</v>
      </c>
      <c r="E41" s="337">
        <f>C41+D41</f>
        <v>34632000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312</v>
      </c>
      <c r="C45" s="114">
        <f>SUM(C46:C50)</f>
        <v>34632000</v>
      </c>
      <c r="D45" s="268">
        <f>SUM(D46:D50)</f>
        <v>0</v>
      </c>
      <c r="E45" s="148">
        <f>SUM(E46:E50)</f>
        <v>34632000</v>
      </c>
    </row>
    <row r="46" spans="1:5" ht="12" customHeight="1">
      <c r="A46" s="214" t="s">
        <v>63</v>
      </c>
      <c r="B46" s="7" t="s">
        <v>36</v>
      </c>
      <c r="C46" s="274">
        <v>22463000</v>
      </c>
      <c r="D46" s="63"/>
      <c r="E46" s="323">
        <f>C46+D46</f>
        <v>22463000</v>
      </c>
    </row>
    <row r="47" spans="1:5" ht="12" customHeight="1">
      <c r="A47" s="214" t="s">
        <v>64</v>
      </c>
      <c r="B47" s="6" t="s">
        <v>108</v>
      </c>
      <c r="C47" s="51">
        <v>4893000</v>
      </c>
      <c r="D47" s="64"/>
      <c r="E47" s="319">
        <f>C47+D47</f>
        <v>4893000</v>
      </c>
    </row>
    <row r="48" spans="1:5" ht="12" customHeight="1">
      <c r="A48" s="214" t="s">
        <v>65</v>
      </c>
      <c r="B48" s="6" t="s">
        <v>82</v>
      </c>
      <c r="C48" s="51">
        <v>7276000</v>
      </c>
      <c r="D48" s="64"/>
      <c r="E48" s="319">
        <f>C48+D48</f>
        <v>7276000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313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34632000</v>
      </c>
      <c r="D57" s="297">
        <f>+D45+D51+D56</f>
        <v>0</v>
      </c>
      <c r="E57" s="151">
        <f>+E45+E51+E56</f>
        <v>34632000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11</v>
      </c>
      <c r="D59" s="295"/>
      <c r="E59" s="311">
        <f>C59+D59</f>
        <v>11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B2" sqref="B2:D2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481</v>
      </c>
    </row>
    <row r="2" spans="1:5" s="218" customFormat="1" ht="25.5" customHeight="1" thickBot="1">
      <c r="A2" s="77" t="s">
        <v>438</v>
      </c>
      <c r="B2" s="365" t="s">
        <v>493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315</v>
      </c>
      <c r="C3" s="366"/>
      <c r="D3" s="367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e">
        <f>'5.3.1. sz. mell'!E4</f>
        <v>#REF!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33550000</v>
      </c>
      <c r="D8" s="114">
        <f>SUM(D9:D19)</f>
        <v>1220000</v>
      </c>
      <c r="E8" s="148">
        <f>SUM(E9:E19)</f>
        <v>34770000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172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>
        <v>33550000</v>
      </c>
      <c r="D13" s="266">
        <v>1220000</v>
      </c>
      <c r="E13" s="321">
        <f t="shared" si="0"/>
        <v>34770000</v>
      </c>
    </row>
    <row r="14" spans="1:5" s="153" customFormat="1" ht="12" customHeight="1">
      <c r="A14" s="214" t="s">
        <v>67</v>
      </c>
      <c r="B14" s="6" t="s">
        <v>296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297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177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298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301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299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162</v>
      </c>
      <c r="B28" s="217" t="s">
        <v>302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163</v>
      </c>
      <c r="B29" s="66" t="s">
        <v>407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303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184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185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186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272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304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33550000</v>
      </c>
      <c r="D36" s="268">
        <f>+D8+D20+D25+D26+D30+D34+D35</f>
        <v>1220000</v>
      </c>
      <c r="E36" s="148">
        <f>C36+D36</f>
        <v>34770000</v>
      </c>
    </row>
    <row r="37" spans="1:5" s="153" customFormat="1" ht="12" customHeight="1" thickBot="1">
      <c r="A37" s="91" t="s">
        <v>15</v>
      </c>
      <c r="B37" s="61" t="s">
        <v>306</v>
      </c>
      <c r="C37" s="114">
        <f>+C38+C39+C40</f>
        <v>57640000</v>
      </c>
      <c r="D37" s="268">
        <f>+D38+D39+D40</f>
        <v>3020000</v>
      </c>
      <c r="E37" s="148">
        <f>+E8+E20+E25+E26+E31+E35+E36</f>
        <v>69540000</v>
      </c>
    </row>
    <row r="38" spans="1:5" s="153" customFormat="1" ht="12" customHeight="1">
      <c r="A38" s="215" t="s">
        <v>307</v>
      </c>
      <c r="B38" s="216" t="s">
        <v>134</v>
      </c>
      <c r="C38" s="274"/>
      <c r="D38" s="63">
        <v>3855533</v>
      </c>
      <c r="E38" s="336"/>
    </row>
    <row r="39" spans="1:5" s="153" customFormat="1" ht="12" customHeight="1">
      <c r="A39" s="215" t="s">
        <v>308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309</v>
      </c>
      <c r="B40" s="66" t="s">
        <v>310</v>
      </c>
      <c r="C40" s="52">
        <v>57640000</v>
      </c>
      <c r="D40" s="303">
        <v>-835533</v>
      </c>
      <c r="E40" s="344">
        <f>C40+D40</f>
        <v>56804467</v>
      </c>
    </row>
    <row r="41" spans="1:5" s="221" customFormat="1" ht="15" customHeight="1" thickBot="1">
      <c r="A41" s="91" t="s">
        <v>16</v>
      </c>
      <c r="B41" s="92" t="s">
        <v>311</v>
      </c>
      <c r="C41" s="300">
        <f>+C36+C37</f>
        <v>91190000</v>
      </c>
      <c r="D41" s="297">
        <f>+D36+D37</f>
        <v>4240000</v>
      </c>
      <c r="E41" s="337">
        <f>C41+D41</f>
        <v>95430000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312</v>
      </c>
      <c r="C45" s="114">
        <f>SUM(C46:C50)</f>
        <v>91190000</v>
      </c>
      <c r="D45" s="268">
        <f>SUM(D46:D50)</f>
        <v>4240000</v>
      </c>
      <c r="E45" s="148">
        <f>SUM(E46:E50)</f>
        <v>95430000</v>
      </c>
    </row>
    <row r="46" spans="1:5" ht="12" customHeight="1">
      <c r="A46" s="214" t="s">
        <v>63</v>
      </c>
      <c r="B46" s="7" t="s">
        <v>36</v>
      </c>
      <c r="C46" s="274">
        <v>50699000</v>
      </c>
      <c r="D46" s="63"/>
      <c r="E46" s="323">
        <f>C46+D46</f>
        <v>50699000</v>
      </c>
    </row>
    <row r="47" spans="1:5" ht="12" customHeight="1">
      <c r="A47" s="214" t="s">
        <v>64</v>
      </c>
      <c r="B47" s="6" t="s">
        <v>108</v>
      </c>
      <c r="C47" s="51">
        <v>11169000</v>
      </c>
      <c r="D47" s="64"/>
      <c r="E47" s="319">
        <f>C47+D47</f>
        <v>11169000</v>
      </c>
    </row>
    <row r="48" spans="1:5" ht="12" customHeight="1">
      <c r="A48" s="214" t="s">
        <v>65</v>
      </c>
      <c r="B48" s="6" t="s">
        <v>82</v>
      </c>
      <c r="C48" s="51">
        <v>29322000</v>
      </c>
      <c r="D48" s="64">
        <v>4240000</v>
      </c>
      <c r="E48" s="319">
        <f>C48+D48</f>
        <v>33562000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313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91190000</v>
      </c>
      <c r="D57" s="297">
        <f>+D45+D51+D56</f>
        <v>4240000</v>
      </c>
      <c r="E57" s="151">
        <f>+E45+E51+E56</f>
        <v>95430000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21</v>
      </c>
      <c r="D59" s="295"/>
      <c r="E59" s="311">
        <f>C59+D59</f>
        <v>21</v>
      </c>
    </row>
    <row r="60" spans="1:5" ht="13.5" thickBot="1">
      <c r="A60" s="100" t="s">
        <v>123</v>
      </c>
      <c r="B60" s="101"/>
      <c r="C60" s="295">
        <v>0</v>
      </c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31">
      <selection activeCell="D63" sqref="D6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486</v>
      </c>
    </row>
    <row r="2" spans="1:5" s="218" customFormat="1" ht="25.5" customHeight="1" thickBot="1">
      <c r="A2" s="77" t="s">
        <v>438</v>
      </c>
      <c r="B2" s="365" t="s">
        <v>494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295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e">
        <f>#REF!</f>
        <v>#REF!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29963000</v>
      </c>
      <c r="D8" s="114">
        <f>SUM(D9:D19)</f>
        <v>0</v>
      </c>
      <c r="E8" s="148">
        <f>SUM(E9:E19)</f>
        <v>29963000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>
        <v>20000000</v>
      </c>
      <c r="D10" s="266"/>
      <c r="E10" s="321">
        <f aca="true" t="shared" si="0" ref="E10:E25">C10+D10</f>
        <v>20000000</v>
      </c>
    </row>
    <row r="11" spans="1:5" s="153" customFormat="1" ht="12" customHeight="1">
      <c r="A11" s="214" t="s">
        <v>65</v>
      </c>
      <c r="B11" s="6" t="s">
        <v>172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>
        <v>50000</v>
      </c>
      <c r="D13" s="266"/>
      <c r="E13" s="321">
        <f t="shared" si="0"/>
        <v>50000</v>
      </c>
    </row>
    <row r="14" spans="1:5" s="153" customFormat="1" ht="12" customHeight="1">
      <c r="A14" s="214" t="s">
        <v>67</v>
      </c>
      <c r="B14" s="6" t="s">
        <v>296</v>
      </c>
      <c r="C14" s="111">
        <v>5413000</v>
      </c>
      <c r="D14" s="266"/>
      <c r="E14" s="321">
        <f t="shared" si="0"/>
        <v>5413000</v>
      </c>
    </row>
    <row r="15" spans="1:5" s="153" customFormat="1" ht="12" customHeight="1">
      <c r="A15" s="214" t="s">
        <v>68</v>
      </c>
      <c r="B15" s="5" t="s">
        <v>297</v>
      </c>
      <c r="C15" s="111">
        <v>4500000</v>
      </c>
      <c r="D15" s="266"/>
      <c r="E15" s="321">
        <f t="shared" si="0"/>
        <v>4500000</v>
      </c>
    </row>
    <row r="16" spans="1:5" s="153" customFormat="1" ht="12" customHeight="1">
      <c r="A16" s="214" t="s">
        <v>75</v>
      </c>
      <c r="B16" s="6" t="s">
        <v>177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298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301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299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162</v>
      </c>
      <c r="B28" s="217" t="s">
        <v>302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163</v>
      </c>
      <c r="B29" s="66" t="s">
        <v>407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303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184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185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186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272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304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29963000</v>
      </c>
      <c r="D36" s="268">
        <f>+D8+D20+D25+D26+D30+D34+D35</f>
        <v>0</v>
      </c>
      <c r="E36" s="148">
        <f>C36+D36</f>
        <v>29963000</v>
      </c>
    </row>
    <row r="37" spans="1:5" s="153" customFormat="1" ht="12" customHeight="1" thickBot="1">
      <c r="A37" s="91" t="s">
        <v>15</v>
      </c>
      <c r="B37" s="61" t="s">
        <v>306</v>
      </c>
      <c r="C37" s="114">
        <f>+C38+C39+C40</f>
        <v>115837000</v>
      </c>
      <c r="D37" s="268">
        <f>+D38+D39+D40</f>
        <v>2800000</v>
      </c>
      <c r="E37" s="148">
        <f>+E8+E20+E25+E26+E31+E35+E36</f>
        <v>59926000</v>
      </c>
    </row>
    <row r="38" spans="1:5" s="153" customFormat="1" ht="12" customHeight="1">
      <c r="A38" s="215" t="s">
        <v>307</v>
      </c>
      <c r="B38" s="216" t="s">
        <v>134</v>
      </c>
      <c r="C38" s="274"/>
      <c r="D38" s="63">
        <v>4653575</v>
      </c>
      <c r="E38" s="336"/>
    </row>
    <row r="39" spans="1:5" s="153" customFormat="1" ht="12" customHeight="1">
      <c r="A39" s="215" t="s">
        <v>308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309</v>
      </c>
      <c r="B40" s="66" t="s">
        <v>310</v>
      </c>
      <c r="C40" s="52">
        <v>115837000</v>
      </c>
      <c r="D40" s="303">
        <v>-1853575</v>
      </c>
      <c r="E40" s="344">
        <f>C40+D40</f>
        <v>113983425</v>
      </c>
    </row>
    <row r="41" spans="1:5" s="221" customFormat="1" ht="15" customHeight="1" thickBot="1">
      <c r="A41" s="91" t="s">
        <v>16</v>
      </c>
      <c r="B41" s="92" t="s">
        <v>311</v>
      </c>
      <c r="C41" s="300">
        <f>+C36+C37</f>
        <v>145800000</v>
      </c>
      <c r="D41" s="297">
        <f>+D36+D37</f>
        <v>2800000</v>
      </c>
      <c r="E41" s="337">
        <f>C41+D41</f>
        <v>148600000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312</v>
      </c>
      <c r="C45" s="114">
        <f>SUM(C46:C50)</f>
        <v>145800000</v>
      </c>
      <c r="D45" s="268">
        <f>SUM(D46:D50)</f>
        <v>2800000</v>
      </c>
      <c r="E45" s="148">
        <f>SUM(E46:E50)</f>
        <v>148600000</v>
      </c>
    </row>
    <row r="46" spans="1:5" ht="12" customHeight="1">
      <c r="A46" s="214" t="s">
        <v>63</v>
      </c>
      <c r="B46" s="7" t="s">
        <v>36</v>
      </c>
      <c r="C46" s="274">
        <v>86633000</v>
      </c>
      <c r="D46" s="63"/>
      <c r="E46" s="323">
        <f>C46+D46</f>
        <v>86633000</v>
      </c>
    </row>
    <row r="47" spans="1:5" ht="12" customHeight="1">
      <c r="A47" s="214" t="s">
        <v>64</v>
      </c>
      <c r="B47" s="6" t="s">
        <v>108</v>
      </c>
      <c r="C47" s="51">
        <v>19245000</v>
      </c>
      <c r="D47" s="64"/>
      <c r="E47" s="319">
        <f>C47+D47</f>
        <v>19245000</v>
      </c>
    </row>
    <row r="48" spans="1:5" ht="12" customHeight="1">
      <c r="A48" s="214" t="s">
        <v>65</v>
      </c>
      <c r="B48" s="6" t="s">
        <v>82</v>
      </c>
      <c r="C48" s="51">
        <v>39922000</v>
      </c>
      <c r="D48" s="64">
        <v>2800000</v>
      </c>
      <c r="E48" s="319">
        <f>C48+D48</f>
        <v>42722000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313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145800000</v>
      </c>
      <c r="D57" s="297">
        <f>+D45+D51+D56</f>
        <v>2800000</v>
      </c>
      <c r="E57" s="151">
        <f>+E45+E51+E56</f>
        <v>148600000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27</v>
      </c>
      <c r="D59" s="295"/>
      <c r="E59" s="311">
        <f>C59+D59</f>
        <v>27</v>
      </c>
    </row>
    <row r="60" spans="1:5" ht="13.5" thickBot="1">
      <c r="A60" s="100" t="s">
        <v>123</v>
      </c>
      <c r="B60" s="101"/>
      <c r="C60" s="295">
        <v>0</v>
      </c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view="pageLayout" zoomScaleNormal="90" zoomScaleSheetLayoutView="100" workbookViewId="0" topLeftCell="A91">
      <selection activeCell="D107" sqref="D107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86</v>
      </c>
      <c r="B2" s="345"/>
      <c r="C2" s="250"/>
      <c r="E2" s="250" t="s">
        <v>488</v>
      </c>
    </row>
    <row r="3" spans="1:5" ht="15.75">
      <c r="A3" s="346" t="s">
        <v>51</v>
      </c>
      <c r="B3" s="348" t="s">
        <v>6</v>
      </c>
      <c r="C3" s="350" t="str">
        <f>+CONCATENATE(LEFT(ÖSSZEFÜGGÉSEK!A6,4),". évi")</f>
        <v>2017. évi</v>
      </c>
      <c r="D3" s="351"/>
      <c r="E3" s="352"/>
    </row>
    <row r="4" spans="1:5" ht="28.5" thickBot="1">
      <c r="A4" s="347"/>
      <c r="B4" s="349"/>
      <c r="C4" s="253" t="s">
        <v>413</v>
      </c>
      <c r="D4" s="251" t="s">
        <v>470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24" t="s">
        <v>483</v>
      </c>
    </row>
    <row r="6" spans="1:5" s="180" customFormat="1" ht="12" customHeight="1" thickBot="1">
      <c r="A6" s="18" t="s">
        <v>7</v>
      </c>
      <c r="B6" s="19" t="s">
        <v>146</v>
      </c>
      <c r="C6" s="167">
        <f>+C7+C8+C9+C10+C11+C12</f>
        <v>310488583</v>
      </c>
      <c r="D6" s="167">
        <f>+D7+D8+D9+D10+D11+D12</f>
        <v>277749</v>
      </c>
      <c r="E6" s="103">
        <f>+E7+E8+E9+E10+E11+E12</f>
        <v>310766332</v>
      </c>
    </row>
    <row r="7" spans="1:5" s="180" customFormat="1" ht="12" customHeight="1">
      <c r="A7" s="13" t="s">
        <v>63</v>
      </c>
      <c r="B7" s="181" t="s">
        <v>147</v>
      </c>
      <c r="C7" s="169">
        <v>87029684</v>
      </c>
      <c r="D7" s="169">
        <v>277749</v>
      </c>
      <c r="E7" s="211">
        <f>C7+D7</f>
        <v>87307433</v>
      </c>
    </row>
    <row r="8" spans="1:5" s="180" customFormat="1" ht="12" customHeight="1">
      <c r="A8" s="12" t="s">
        <v>64</v>
      </c>
      <c r="B8" s="182" t="s">
        <v>148</v>
      </c>
      <c r="C8" s="168">
        <v>83502900</v>
      </c>
      <c r="D8" s="168"/>
      <c r="E8" s="211">
        <f aca="true" t="shared" si="0" ref="E8:E62">C8+D8</f>
        <v>83502900</v>
      </c>
    </row>
    <row r="9" spans="1:5" s="180" customFormat="1" ht="12" customHeight="1">
      <c r="A9" s="12" t="s">
        <v>65</v>
      </c>
      <c r="B9" s="182" t="s">
        <v>149</v>
      </c>
      <c r="C9" s="168">
        <v>135717479</v>
      </c>
      <c r="D9" s="168"/>
      <c r="E9" s="211">
        <f t="shared" si="0"/>
        <v>135717479</v>
      </c>
    </row>
    <row r="10" spans="1:5" s="180" customFormat="1" ht="12" customHeight="1">
      <c r="A10" s="12" t="s">
        <v>66</v>
      </c>
      <c r="B10" s="182" t="s">
        <v>150</v>
      </c>
      <c r="C10" s="168">
        <v>4238520</v>
      </c>
      <c r="D10" s="168"/>
      <c r="E10" s="211">
        <f t="shared" si="0"/>
        <v>4238520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151</v>
      </c>
      <c r="C13" s="167">
        <f>+C14+C15+C16+C17+C18</f>
        <v>437665000</v>
      </c>
      <c r="D13" s="167">
        <f>+D14+D15+D16+D17+D18</f>
        <v>14087000</v>
      </c>
      <c r="E13" s="103">
        <f>+E14+E15+E16+E17+E18</f>
        <v>451752000</v>
      </c>
    </row>
    <row r="14" spans="1:5" s="180" customFormat="1" ht="12" customHeight="1">
      <c r="A14" s="13" t="s">
        <v>69</v>
      </c>
      <c r="B14" s="181" t="s">
        <v>152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153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317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318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154</v>
      </c>
      <c r="C18" s="168">
        <v>437665000</v>
      </c>
      <c r="D18" s="168">
        <v>14087000</v>
      </c>
      <c r="E18" s="211">
        <f t="shared" si="0"/>
        <v>451752000</v>
      </c>
    </row>
    <row r="19" spans="1:5" s="180" customFormat="1" ht="12" customHeight="1" thickBot="1">
      <c r="A19" s="14" t="s">
        <v>79</v>
      </c>
      <c r="B19" s="106" t="s">
        <v>155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156</v>
      </c>
      <c r="C20" s="167">
        <f>+C21+C22+C23+C24+C25</f>
        <v>787393000</v>
      </c>
      <c r="D20" s="167">
        <f>+D21+D22+D23+D24+D25</f>
        <v>0</v>
      </c>
      <c r="E20" s="103">
        <f>+E21+E22+E23+E24+E25</f>
        <v>787393000</v>
      </c>
    </row>
    <row r="21" spans="1:5" s="180" customFormat="1" ht="12" customHeight="1">
      <c r="A21" s="13" t="s">
        <v>52</v>
      </c>
      <c r="B21" s="181" t="s">
        <v>157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158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319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320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159</v>
      </c>
      <c r="C25" s="168">
        <v>787393000</v>
      </c>
      <c r="D25" s="168"/>
      <c r="E25" s="211">
        <f t="shared" si="0"/>
        <v>787393000</v>
      </c>
    </row>
    <row r="26" spans="1:5" s="180" customFormat="1" ht="12" customHeight="1" thickBot="1">
      <c r="A26" s="14" t="s">
        <v>97</v>
      </c>
      <c r="B26" s="183" t="s">
        <v>160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158900000</v>
      </c>
      <c r="D27" s="173">
        <f>+D28+D29+D30+D31+D32+D33+D34</f>
        <v>0</v>
      </c>
      <c r="E27" s="210">
        <f>+E28+E29+E30+E31+E32+E33+E34</f>
        <v>158900000</v>
      </c>
    </row>
    <row r="28" spans="1:5" s="180" customFormat="1" ht="12" customHeight="1">
      <c r="A28" s="13" t="s">
        <v>161</v>
      </c>
      <c r="B28" s="181" t="s">
        <v>461</v>
      </c>
      <c r="C28" s="212">
        <v>18000000</v>
      </c>
      <c r="D28" s="212"/>
      <c r="E28" s="211">
        <f t="shared" si="0"/>
        <v>18000000</v>
      </c>
    </row>
    <row r="29" spans="1:5" s="180" customFormat="1" ht="12" customHeight="1">
      <c r="A29" s="12" t="s">
        <v>162</v>
      </c>
      <c r="B29" s="182" t="s">
        <v>462</v>
      </c>
      <c r="C29" s="168">
        <v>2000000</v>
      </c>
      <c r="D29" s="168"/>
      <c r="E29" s="211">
        <f t="shared" si="0"/>
        <v>2000000</v>
      </c>
    </row>
    <row r="30" spans="1:5" s="180" customFormat="1" ht="12" customHeight="1">
      <c r="A30" s="12" t="s">
        <v>163</v>
      </c>
      <c r="B30" s="182" t="s">
        <v>463</v>
      </c>
      <c r="C30" s="168">
        <v>130000000</v>
      </c>
      <c r="D30" s="168"/>
      <c r="E30" s="211">
        <f t="shared" si="0"/>
        <v>130000000</v>
      </c>
    </row>
    <row r="31" spans="1:5" s="180" customFormat="1" ht="12" customHeight="1">
      <c r="A31" s="12" t="s">
        <v>164</v>
      </c>
      <c r="B31" s="182" t="s">
        <v>464</v>
      </c>
      <c r="C31" s="168">
        <v>1600000</v>
      </c>
      <c r="D31" s="168"/>
      <c r="E31" s="211">
        <f t="shared" si="0"/>
        <v>1600000</v>
      </c>
    </row>
    <row r="32" spans="1:5" s="180" customFormat="1" ht="12" customHeight="1">
      <c r="A32" s="12" t="s">
        <v>465</v>
      </c>
      <c r="B32" s="182" t="s">
        <v>165</v>
      </c>
      <c r="C32" s="168">
        <v>6300000</v>
      </c>
      <c r="D32" s="168"/>
      <c r="E32" s="211">
        <f t="shared" si="0"/>
        <v>6300000</v>
      </c>
    </row>
    <row r="33" spans="1:5" s="180" customFormat="1" ht="12" customHeight="1">
      <c r="A33" s="12" t="s">
        <v>466</v>
      </c>
      <c r="B33" s="182" t="s">
        <v>166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167</v>
      </c>
      <c r="C34" s="170">
        <v>1000000</v>
      </c>
      <c r="D34" s="170"/>
      <c r="E34" s="211">
        <f t="shared" si="0"/>
        <v>1000000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81250417</v>
      </c>
      <c r="D35" s="167">
        <f>SUM(D36:D46)</f>
        <v>5360251</v>
      </c>
      <c r="E35" s="103">
        <f>SUM(E36:E46)</f>
        <v>86610668</v>
      </c>
    </row>
    <row r="36" spans="1:5" s="180" customFormat="1" ht="12" customHeight="1">
      <c r="A36" s="13" t="s">
        <v>56</v>
      </c>
      <c r="B36" s="181" t="s">
        <v>170</v>
      </c>
      <c r="C36" s="169"/>
      <c r="D36" s="169">
        <v>2800000</v>
      </c>
      <c r="E36" s="211">
        <f t="shared" si="0"/>
        <v>2800000</v>
      </c>
    </row>
    <row r="37" spans="1:5" s="180" customFormat="1" ht="12" customHeight="1">
      <c r="A37" s="12" t="s">
        <v>57</v>
      </c>
      <c r="B37" s="182" t="s">
        <v>171</v>
      </c>
      <c r="C37" s="168">
        <v>21500000</v>
      </c>
      <c r="D37" s="168"/>
      <c r="E37" s="211">
        <f t="shared" si="0"/>
        <v>21500000</v>
      </c>
    </row>
    <row r="38" spans="1:5" s="180" customFormat="1" ht="12" customHeight="1">
      <c r="A38" s="12" t="s">
        <v>58</v>
      </c>
      <c r="B38" s="182" t="s">
        <v>172</v>
      </c>
      <c r="C38" s="168"/>
      <c r="D38" s="168">
        <v>210000</v>
      </c>
      <c r="E38" s="211">
        <f t="shared" si="0"/>
        <v>210000</v>
      </c>
    </row>
    <row r="39" spans="1:5" s="180" customFormat="1" ht="12" customHeight="1">
      <c r="A39" s="12" t="s">
        <v>100</v>
      </c>
      <c r="B39" s="182" t="s">
        <v>173</v>
      </c>
      <c r="C39" s="168">
        <v>5800000</v>
      </c>
      <c r="D39" s="168">
        <v>-277332</v>
      </c>
      <c r="E39" s="211">
        <f t="shared" si="0"/>
        <v>5522668</v>
      </c>
    </row>
    <row r="40" spans="1:5" s="180" customFormat="1" ht="12" customHeight="1">
      <c r="A40" s="12" t="s">
        <v>101</v>
      </c>
      <c r="B40" s="182" t="s">
        <v>174</v>
      </c>
      <c r="C40" s="168">
        <v>41700000</v>
      </c>
      <c r="D40" s="168">
        <v>1220000</v>
      </c>
      <c r="E40" s="211">
        <f t="shared" si="0"/>
        <v>42920000</v>
      </c>
    </row>
    <row r="41" spans="1:5" s="180" customFormat="1" ht="12" customHeight="1">
      <c r="A41" s="12" t="s">
        <v>102</v>
      </c>
      <c r="B41" s="182" t="s">
        <v>175</v>
      </c>
      <c r="C41" s="168">
        <v>7670000</v>
      </c>
      <c r="D41" s="168"/>
      <c r="E41" s="211">
        <f t="shared" si="0"/>
        <v>7670000</v>
      </c>
    </row>
    <row r="42" spans="1:5" s="180" customFormat="1" ht="12" customHeight="1">
      <c r="A42" s="12" t="s">
        <v>103</v>
      </c>
      <c r="B42" s="182" t="s">
        <v>176</v>
      </c>
      <c r="C42" s="168">
        <v>4500000</v>
      </c>
      <c r="D42" s="168"/>
      <c r="E42" s="211">
        <f t="shared" si="0"/>
        <v>4500000</v>
      </c>
    </row>
    <row r="43" spans="1:5" s="180" customFormat="1" ht="12" customHeight="1">
      <c r="A43" s="12" t="s">
        <v>104</v>
      </c>
      <c r="B43" s="182" t="s">
        <v>469</v>
      </c>
      <c r="C43" s="168">
        <v>80</v>
      </c>
      <c r="D43" s="168"/>
      <c r="E43" s="211">
        <f t="shared" si="0"/>
        <v>80</v>
      </c>
    </row>
    <row r="44" spans="1:5" s="180" customFormat="1" ht="12" customHeight="1">
      <c r="A44" s="12" t="s">
        <v>168</v>
      </c>
      <c r="B44" s="182" t="s">
        <v>178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169</v>
      </c>
      <c r="B45" s="183" t="s">
        <v>328</v>
      </c>
      <c r="C45" s="172"/>
      <c r="D45" s="172">
        <v>704000</v>
      </c>
      <c r="E45" s="211">
        <f t="shared" si="0"/>
        <v>704000</v>
      </c>
    </row>
    <row r="46" spans="1:5" s="180" customFormat="1" ht="12" customHeight="1" thickBot="1">
      <c r="A46" s="14" t="s">
        <v>327</v>
      </c>
      <c r="B46" s="106" t="s">
        <v>179</v>
      </c>
      <c r="C46" s="172">
        <v>80337</v>
      </c>
      <c r="D46" s="172">
        <v>703583</v>
      </c>
      <c r="E46" s="211">
        <f t="shared" si="0"/>
        <v>783920</v>
      </c>
    </row>
    <row r="47" spans="1:5" s="180" customFormat="1" ht="12" customHeight="1" thickBot="1">
      <c r="A47" s="18" t="s">
        <v>12</v>
      </c>
      <c r="B47" s="19" t="s">
        <v>180</v>
      </c>
      <c r="C47" s="167">
        <f>SUM(C48:C52)</f>
        <v>0</v>
      </c>
      <c r="D47" s="167">
        <f>SUM(D48:D52)</f>
        <v>6500000</v>
      </c>
      <c r="E47" s="103">
        <f>SUM(E48:E52)</f>
        <v>6500000</v>
      </c>
    </row>
    <row r="48" spans="1:5" s="180" customFormat="1" ht="12" customHeight="1">
      <c r="A48" s="13" t="s">
        <v>59</v>
      </c>
      <c r="B48" s="181" t="s">
        <v>184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185</v>
      </c>
      <c r="C49" s="171"/>
      <c r="D49" s="171">
        <v>6500000</v>
      </c>
      <c r="E49" s="308">
        <f t="shared" si="0"/>
        <v>6500000</v>
      </c>
    </row>
    <row r="50" spans="1:5" s="180" customFormat="1" ht="12" customHeight="1">
      <c r="A50" s="12" t="s">
        <v>181</v>
      </c>
      <c r="B50" s="182" t="s">
        <v>186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182</v>
      </c>
      <c r="B51" s="182" t="s">
        <v>187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183</v>
      </c>
      <c r="B52" s="106" t="s">
        <v>188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189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190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321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193</v>
      </c>
      <c r="B56" s="182" t="s">
        <v>191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194</v>
      </c>
      <c r="B57" s="106" t="s">
        <v>192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195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197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322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198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196</v>
      </c>
      <c r="B62" s="106" t="s">
        <v>199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200</v>
      </c>
      <c r="C63" s="173">
        <f>+C6+C13+C20+C27+C35+C47+C53+C58</f>
        <v>1775697000</v>
      </c>
      <c r="D63" s="173">
        <f>+D6+D13+D20+D27+D35+D47+D53+D58</f>
        <v>26225000</v>
      </c>
      <c r="E63" s="210">
        <f>+E6+E13+E20+E27+E35+E47+E53+E58</f>
        <v>1801922000</v>
      </c>
    </row>
    <row r="64" spans="1:5" s="180" customFormat="1" ht="12" customHeight="1" thickBot="1">
      <c r="A64" s="224" t="s">
        <v>201</v>
      </c>
      <c r="B64" s="104" t="s">
        <v>202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233</v>
      </c>
      <c r="B65" s="181" t="s">
        <v>203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242</v>
      </c>
      <c r="B66" s="182" t="s">
        <v>204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243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206</v>
      </c>
      <c r="B68" s="104" t="s">
        <v>207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208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209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234</v>
      </c>
      <c r="B71" s="182" t="s">
        <v>210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235</v>
      </c>
      <c r="B72" s="106" t="s">
        <v>211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212</v>
      </c>
      <c r="B73" s="104" t="s">
        <v>213</v>
      </c>
      <c r="C73" s="167">
        <f>SUM(C74:C75)</f>
        <v>0</v>
      </c>
      <c r="D73" s="167">
        <f>SUM(D74:D75)</f>
        <v>12256133</v>
      </c>
      <c r="E73" s="103">
        <f>SUM(E74:E75)</f>
        <v>12256133</v>
      </c>
    </row>
    <row r="74" spans="1:5" s="180" customFormat="1" ht="12" customHeight="1">
      <c r="A74" s="13" t="s">
        <v>236</v>
      </c>
      <c r="B74" s="181" t="s">
        <v>214</v>
      </c>
      <c r="C74" s="171"/>
      <c r="D74" s="171">
        <v>12256133</v>
      </c>
      <c r="E74" s="306">
        <f t="shared" si="1"/>
        <v>12256133</v>
      </c>
    </row>
    <row r="75" spans="1:5" s="180" customFormat="1" ht="12" customHeight="1" thickBot="1">
      <c r="A75" s="14" t="s">
        <v>237</v>
      </c>
      <c r="B75" s="106" t="s">
        <v>215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216</v>
      </c>
      <c r="B76" s="104" t="s">
        <v>217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238</v>
      </c>
      <c r="B77" s="181" t="s">
        <v>218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239</v>
      </c>
      <c r="B78" s="182" t="s">
        <v>219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240</v>
      </c>
      <c r="B79" s="106" t="s">
        <v>220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221</v>
      </c>
      <c r="B80" s="104" t="s">
        <v>241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222</v>
      </c>
      <c r="B81" s="181" t="s">
        <v>223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224</v>
      </c>
      <c r="B82" s="182" t="s">
        <v>225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226</v>
      </c>
      <c r="B83" s="182" t="s">
        <v>227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228</v>
      </c>
      <c r="B84" s="106" t="s">
        <v>229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230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232</v>
      </c>
      <c r="B86" s="104" t="s">
        <v>231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244</v>
      </c>
      <c r="B87" s="188" t="s">
        <v>370</v>
      </c>
      <c r="C87" s="173">
        <f>+C64+C68+C73+C76+C80+C86+C85</f>
        <v>0</v>
      </c>
      <c r="D87" s="173">
        <f>+D64+D68+D73+D76+D80+D86+D85</f>
        <v>12256133</v>
      </c>
      <c r="E87" s="210">
        <f>+E64+E68+E73+E76+E80+E86+E85</f>
        <v>12256133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1775697000</v>
      </c>
      <c r="D88" s="173">
        <f>+D63+D87</f>
        <v>38481133</v>
      </c>
      <c r="E88" s="210">
        <f>+E63+E87</f>
        <v>1814178133</v>
      </c>
    </row>
    <row r="89" spans="1:3" s="180" customFormat="1" ht="30.7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0" customFormat="1" ht="16.5" customHeight="1" thickBot="1">
      <c r="A91" s="355" t="s">
        <v>87</v>
      </c>
      <c r="B91" s="355"/>
      <c r="C91" s="65"/>
      <c r="E91" s="65" t="str">
        <f>E2</f>
        <v>Forintban!</v>
      </c>
    </row>
    <row r="92" spans="1:5" ht="15.75">
      <c r="A92" s="346" t="s">
        <v>51</v>
      </c>
      <c r="B92" s="348" t="s">
        <v>414</v>
      </c>
      <c r="C92" s="350" t="str">
        <f>+CONCATENATE(LEFT(ÖSSZEFÜGGÉSEK!A6,4),". évi")</f>
        <v>2017. évi</v>
      </c>
      <c r="D92" s="351"/>
      <c r="E92" s="352"/>
    </row>
    <row r="93" spans="1:5" ht="24.75" thickBot="1">
      <c r="A93" s="347"/>
      <c r="B93" s="349"/>
      <c r="C93" s="253" t="s">
        <v>413</v>
      </c>
      <c r="D93" s="251" t="s">
        <v>471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39" t="s">
        <v>483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966748257</v>
      </c>
      <c r="D95" s="166">
        <f>D96+D97+D98+D99+D100+D113</f>
        <v>51972942</v>
      </c>
      <c r="E95" s="240">
        <f>E96+E97+E98+E99+E100+E113</f>
        <v>1018721199</v>
      </c>
    </row>
    <row r="96" spans="1:5" ht="12" customHeight="1">
      <c r="A96" s="15" t="s">
        <v>63</v>
      </c>
      <c r="B96" s="8" t="s">
        <v>36</v>
      </c>
      <c r="C96" s="244">
        <v>586842257</v>
      </c>
      <c r="D96" s="244">
        <v>1692543</v>
      </c>
      <c r="E96" s="309">
        <f aca="true" t="shared" si="2" ref="E96:E129">C96+D96</f>
        <v>588534800</v>
      </c>
    </row>
    <row r="97" spans="1:5" ht="12" customHeight="1">
      <c r="A97" s="12" t="s">
        <v>64</v>
      </c>
      <c r="B97" s="6" t="s">
        <v>108</v>
      </c>
      <c r="C97" s="168">
        <v>101818000</v>
      </c>
      <c r="D97" s="168"/>
      <c r="E97" s="304">
        <f t="shared" si="2"/>
        <v>101818000</v>
      </c>
    </row>
    <row r="98" spans="1:5" ht="12" customHeight="1">
      <c r="A98" s="12" t="s">
        <v>65</v>
      </c>
      <c r="B98" s="6" t="s">
        <v>82</v>
      </c>
      <c r="C98" s="170">
        <v>249068000</v>
      </c>
      <c r="D98" s="170">
        <v>49718112</v>
      </c>
      <c r="E98" s="305">
        <f t="shared" si="2"/>
        <v>298786112</v>
      </c>
    </row>
    <row r="99" spans="1:5" ht="12" customHeight="1">
      <c r="A99" s="12" t="s">
        <v>66</v>
      </c>
      <c r="B99" s="9" t="s">
        <v>109</v>
      </c>
      <c r="C99" s="170">
        <v>19920000</v>
      </c>
      <c r="D99" s="170"/>
      <c r="E99" s="305">
        <f t="shared" si="2"/>
        <v>19920000</v>
      </c>
    </row>
    <row r="100" spans="1:5" ht="12" customHeight="1">
      <c r="A100" s="12" t="s">
        <v>74</v>
      </c>
      <c r="B100" s="17" t="s">
        <v>110</v>
      </c>
      <c r="C100" s="170">
        <v>5100000</v>
      </c>
      <c r="D100" s="170">
        <v>562287</v>
      </c>
      <c r="E100" s="305">
        <f t="shared" si="2"/>
        <v>5662287</v>
      </c>
    </row>
    <row r="101" spans="1:5" ht="12" customHeight="1">
      <c r="A101" s="12" t="s">
        <v>67</v>
      </c>
      <c r="B101" s="6" t="s">
        <v>334</v>
      </c>
      <c r="C101" s="170"/>
      <c r="D101" s="170">
        <v>562287</v>
      </c>
      <c r="E101" s="305">
        <f t="shared" si="2"/>
        <v>562287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247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248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249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250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251</v>
      </c>
      <c r="C108" s="170"/>
      <c r="D108" s="170"/>
      <c r="E108" s="305">
        <f t="shared" si="2"/>
        <v>0</v>
      </c>
    </row>
    <row r="109" spans="1:5" ht="12" customHeight="1">
      <c r="A109" s="12" t="s">
        <v>245</v>
      </c>
      <c r="B109" s="68" t="s">
        <v>252</v>
      </c>
      <c r="C109" s="170"/>
      <c r="D109" s="170"/>
      <c r="E109" s="305">
        <f t="shared" si="2"/>
        <v>0</v>
      </c>
    </row>
    <row r="110" spans="1:5" ht="12" customHeight="1">
      <c r="A110" s="11" t="s">
        <v>246</v>
      </c>
      <c r="B110" s="69" t="s">
        <v>253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254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255</v>
      </c>
      <c r="C112" s="170">
        <v>5100000</v>
      </c>
      <c r="D112" s="170"/>
      <c r="E112" s="305">
        <f t="shared" si="2"/>
        <v>5100000</v>
      </c>
    </row>
    <row r="113" spans="1:5" ht="12" customHeight="1">
      <c r="A113" s="12" t="s">
        <v>335</v>
      </c>
      <c r="B113" s="9" t="s">
        <v>37</v>
      </c>
      <c r="C113" s="168">
        <v>4000000</v>
      </c>
      <c r="D113" s="168"/>
      <c r="E113" s="304">
        <f t="shared" si="2"/>
        <v>4000000</v>
      </c>
    </row>
    <row r="114" spans="1:5" ht="12" customHeight="1">
      <c r="A114" s="12" t="s">
        <v>336</v>
      </c>
      <c r="B114" s="6" t="s">
        <v>338</v>
      </c>
      <c r="C114" s="168">
        <v>3000000</v>
      </c>
      <c r="D114" s="168"/>
      <c r="E114" s="304">
        <f t="shared" si="2"/>
        <v>3000000</v>
      </c>
    </row>
    <row r="115" spans="1:5" ht="12" customHeight="1" thickBot="1">
      <c r="A115" s="16" t="s">
        <v>337</v>
      </c>
      <c r="B115" s="236" t="s">
        <v>339</v>
      </c>
      <c r="C115" s="245">
        <v>1000000</v>
      </c>
      <c r="D115" s="245"/>
      <c r="E115" s="310">
        <f t="shared" si="2"/>
        <v>1000000</v>
      </c>
    </row>
    <row r="116" spans="1:5" ht="12" customHeight="1" thickBot="1">
      <c r="A116" s="234" t="s">
        <v>8</v>
      </c>
      <c r="B116" s="235" t="s">
        <v>256</v>
      </c>
      <c r="C116" s="246">
        <f>+C117+C119+C121</f>
        <v>787634000</v>
      </c>
      <c r="D116" s="167">
        <f>+D117+D119+D121</f>
        <v>-13492266</v>
      </c>
      <c r="E116" s="241">
        <f>+E117+E119+E121</f>
        <v>774141734</v>
      </c>
    </row>
    <row r="117" spans="1:5" ht="12" customHeight="1">
      <c r="A117" s="13" t="s">
        <v>69</v>
      </c>
      <c r="B117" s="6" t="s">
        <v>127</v>
      </c>
      <c r="C117" s="169">
        <v>548205215</v>
      </c>
      <c r="D117" s="256">
        <v>37281519</v>
      </c>
      <c r="E117" s="211">
        <f t="shared" si="2"/>
        <v>585486734</v>
      </c>
    </row>
    <row r="118" spans="1:5" ht="12" customHeight="1">
      <c r="A118" s="13" t="s">
        <v>70</v>
      </c>
      <c r="B118" s="10" t="s">
        <v>260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238828785</v>
      </c>
      <c r="D119" s="257">
        <v>-50773785</v>
      </c>
      <c r="E119" s="304">
        <f t="shared" si="2"/>
        <v>188055000</v>
      </c>
    </row>
    <row r="120" spans="1:5" ht="12" customHeight="1">
      <c r="A120" s="13" t="s">
        <v>72</v>
      </c>
      <c r="B120" s="10" t="s">
        <v>261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>
        <v>600000</v>
      </c>
      <c r="D121" s="257"/>
      <c r="E121" s="304">
        <f t="shared" si="2"/>
        <v>600000</v>
      </c>
    </row>
    <row r="122" spans="1:5" ht="12" customHeight="1">
      <c r="A122" s="13" t="s">
        <v>79</v>
      </c>
      <c r="B122" s="105" t="s">
        <v>323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266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249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265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264</v>
      </c>
      <c r="C126" s="168"/>
      <c r="D126" s="257"/>
      <c r="E126" s="304">
        <f t="shared" si="2"/>
        <v>0</v>
      </c>
    </row>
    <row r="127" spans="1:5" ht="12" customHeight="1">
      <c r="A127" s="13" t="s">
        <v>257</v>
      </c>
      <c r="B127" s="68" t="s">
        <v>252</v>
      </c>
      <c r="C127" s="168"/>
      <c r="D127" s="257"/>
      <c r="E127" s="304">
        <f t="shared" si="2"/>
        <v>0</v>
      </c>
    </row>
    <row r="128" spans="1:5" ht="12" customHeight="1">
      <c r="A128" s="13" t="s">
        <v>258</v>
      </c>
      <c r="B128" s="68" t="s">
        <v>263</v>
      </c>
      <c r="C128" s="168"/>
      <c r="D128" s="257"/>
      <c r="E128" s="304">
        <f t="shared" si="2"/>
        <v>0</v>
      </c>
    </row>
    <row r="129" spans="1:5" ht="23.25" thickBot="1">
      <c r="A129" s="11" t="s">
        <v>259</v>
      </c>
      <c r="B129" s="68" t="s">
        <v>262</v>
      </c>
      <c r="C129" s="170">
        <v>600000</v>
      </c>
      <c r="D129" s="258"/>
      <c r="E129" s="305">
        <f t="shared" si="2"/>
        <v>600000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1754382257</v>
      </c>
      <c r="D130" s="255">
        <f>+D95+D116</f>
        <v>38480676</v>
      </c>
      <c r="E130" s="103">
        <f>+E95+E116</f>
        <v>1792862933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10137000</v>
      </c>
      <c r="D131" s="255">
        <f>+D132+D133+D134</f>
        <v>457</v>
      </c>
      <c r="E131" s="103">
        <f>+E132+E133+E134</f>
        <v>10137457</v>
      </c>
    </row>
    <row r="132" spans="1:5" ht="12" customHeight="1">
      <c r="A132" s="13" t="s">
        <v>161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162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163</v>
      </c>
      <c r="B134" s="10" t="s">
        <v>350</v>
      </c>
      <c r="C134" s="168">
        <v>10137000</v>
      </c>
      <c r="D134" s="257">
        <v>457</v>
      </c>
      <c r="E134" s="304">
        <f t="shared" si="3"/>
        <v>10137457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11177743</v>
      </c>
      <c r="D142" s="259">
        <f>+D143+D144+D145+D146</f>
        <v>0</v>
      </c>
      <c r="E142" s="210">
        <f>+E143+E144+E145+E146</f>
        <v>11177743</v>
      </c>
    </row>
    <row r="143" spans="1:5" ht="12" customHeight="1">
      <c r="A143" s="13" t="s">
        <v>59</v>
      </c>
      <c r="B143" s="7" t="s">
        <v>267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268</v>
      </c>
      <c r="C144" s="168">
        <v>11177743</v>
      </c>
      <c r="D144" s="257"/>
      <c r="E144" s="304">
        <f t="shared" si="3"/>
        <v>11177743</v>
      </c>
    </row>
    <row r="145" spans="1:5" ht="12" customHeight="1">
      <c r="A145" s="13" t="s">
        <v>181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182</v>
      </c>
      <c r="B146" s="5" t="s">
        <v>287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193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194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21314743</v>
      </c>
      <c r="D155" s="262">
        <f>+D131+D135+D142+D147+D153+D154</f>
        <v>457</v>
      </c>
      <c r="E155" s="243">
        <f>+E131+E135+E142+E147+E153+E154</f>
        <v>21315200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1775697000</v>
      </c>
      <c r="D156" s="262">
        <f>+D130+D155</f>
        <v>38481133</v>
      </c>
      <c r="E156" s="243">
        <f>+E130+E155</f>
        <v>1814178133</v>
      </c>
    </row>
    <row r="157" ht="7.5" customHeight="1"/>
    <row r="158" spans="1:5" ht="15.75">
      <c r="A158" s="353" t="s">
        <v>269</v>
      </c>
      <c r="B158" s="353"/>
      <c r="C158" s="353"/>
      <c r="D158" s="353"/>
      <c r="E158" s="353"/>
    </row>
    <row r="159" spans="1:5" ht="15" customHeight="1" thickBot="1">
      <c r="A159" s="345" t="s">
        <v>88</v>
      </c>
      <c r="B159" s="345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21314743</v>
      </c>
      <c r="D160" s="167">
        <f>+D63-D130</f>
        <v>-12255676</v>
      </c>
      <c r="E160" s="103">
        <f>+E63-E130</f>
        <v>9059067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-21314743</v>
      </c>
      <c r="D161" s="167">
        <f>+D87-D155</f>
        <v>12255676</v>
      </c>
      <c r="E161" s="103">
        <f>+E87-E155</f>
        <v>-9059067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31">
      <selection activeCell="J33" sqref="J3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496</v>
      </c>
    </row>
    <row r="2" spans="1:5" s="218" customFormat="1" ht="25.5" customHeight="1" thickBot="1">
      <c r="A2" s="77" t="s">
        <v>438</v>
      </c>
      <c r="B2" s="365" t="s">
        <v>495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314</v>
      </c>
      <c r="C3" s="366"/>
      <c r="D3" s="367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e">
        <f>'5.4. sz. mell '!E4</f>
        <v>#REF!</v>
      </c>
    </row>
    <row r="5" spans="1:5" ht="24.75" thickBot="1">
      <c r="A5" s="174" t="s">
        <v>122</v>
      </c>
      <c r="B5" s="89" t="s">
        <v>487</v>
      </c>
      <c r="C5" s="328" t="s">
        <v>413</v>
      </c>
      <c r="D5" s="328" t="s">
        <v>471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379</v>
      </c>
      <c r="B6" s="79" t="s">
        <v>380</v>
      </c>
      <c r="C6" s="79" t="s">
        <v>381</v>
      </c>
      <c r="D6" s="290" t="s">
        <v>383</v>
      </c>
      <c r="E6" s="339" t="s">
        <v>483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401</v>
      </c>
      <c r="C8" s="114">
        <f>SUM(C9:C19)</f>
        <v>900000</v>
      </c>
      <c r="D8" s="114">
        <f>SUM(D9:D19)</f>
        <v>0</v>
      </c>
      <c r="E8" s="148">
        <f>SUM(E9:E19)</f>
        <v>900000</v>
      </c>
    </row>
    <row r="9" spans="1:5" s="153" customFormat="1" ht="12" customHeight="1">
      <c r="A9" s="213" t="s">
        <v>63</v>
      </c>
      <c r="B9" s="8" t="s">
        <v>170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171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172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173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174</v>
      </c>
      <c r="C13" s="111">
        <v>900000</v>
      </c>
      <c r="D13" s="266"/>
      <c r="E13" s="321">
        <f t="shared" si="0"/>
        <v>900000</v>
      </c>
    </row>
    <row r="14" spans="1:5" s="153" customFormat="1" ht="12" customHeight="1">
      <c r="A14" s="214" t="s">
        <v>67</v>
      </c>
      <c r="B14" s="6" t="s">
        <v>296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297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177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178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328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179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298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152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299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300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406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301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161</v>
      </c>
      <c r="B27" s="216" t="s">
        <v>299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162</v>
      </c>
      <c r="B28" s="217" t="s">
        <v>302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163</v>
      </c>
      <c r="B29" s="66" t="s">
        <v>407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303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184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185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186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272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304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408</v>
      </c>
      <c r="C36" s="114">
        <f>+C8+C20+C25+C26+C30+C34+C35</f>
        <v>900000</v>
      </c>
      <c r="D36" s="268">
        <f>+D8+D20+D25+D26+D30+D34+D35</f>
        <v>0</v>
      </c>
      <c r="E36" s="148">
        <f>C36+D36</f>
        <v>900000</v>
      </c>
    </row>
    <row r="37" spans="1:5" s="153" customFormat="1" ht="12" customHeight="1" thickBot="1">
      <c r="A37" s="91" t="s">
        <v>15</v>
      </c>
      <c r="B37" s="61" t="s">
        <v>306</v>
      </c>
      <c r="C37" s="114">
        <f>+C38+C39+C40</f>
        <v>31622000</v>
      </c>
      <c r="D37" s="268">
        <f>+D38+D39+D40</f>
        <v>959208</v>
      </c>
      <c r="E37" s="148">
        <f>+E8+E20+E25+E26+E31+E35+E36</f>
        <v>1800000</v>
      </c>
    </row>
    <row r="38" spans="1:5" s="153" customFormat="1" ht="12" customHeight="1">
      <c r="A38" s="215" t="s">
        <v>307</v>
      </c>
      <c r="B38" s="216" t="s">
        <v>134</v>
      </c>
      <c r="C38" s="274"/>
      <c r="D38" s="63">
        <v>959208</v>
      </c>
      <c r="E38" s="336"/>
    </row>
    <row r="39" spans="1:5" s="153" customFormat="1" ht="12" customHeight="1">
      <c r="A39" s="215" t="s">
        <v>308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309</v>
      </c>
      <c r="B40" s="66" t="s">
        <v>310</v>
      </c>
      <c r="C40" s="52">
        <v>31622000</v>
      </c>
      <c r="D40" s="303"/>
      <c r="E40" s="344">
        <f>C40+D40</f>
        <v>31622000</v>
      </c>
    </row>
    <row r="41" spans="1:5" s="221" customFormat="1" ht="15" customHeight="1" thickBot="1">
      <c r="A41" s="91" t="s">
        <v>16</v>
      </c>
      <c r="B41" s="92" t="s">
        <v>311</v>
      </c>
      <c r="C41" s="300">
        <f>+C36+C37</f>
        <v>32522000</v>
      </c>
      <c r="D41" s="297">
        <f>+D36+D37</f>
        <v>959208</v>
      </c>
      <c r="E41" s="337">
        <f>C41+D41</f>
        <v>33481208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312</v>
      </c>
      <c r="C45" s="114">
        <f>SUM(C46:C50)</f>
        <v>32522000</v>
      </c>
      <c r="D45" s="268">
        <f>SUM(D46:D50)</f>
        <v>959208</v>
      </c>
      <c r="E45" s="148">
        <f>SUM(E46:E50)</f>
        <v>33481208</v>
      </c>
    </row>
    <row r="46" spans="1:5" ht="12" customHeight="1">
      <c r="A46" s="214" t="s">
        <v>63</v>
      </c>
      <c r="B46" s="7" t="s">
        <v>36</v>
      </c>
      <c r="C46" s="274">
        <v>21276000</v>
      </c>
      <c r="D46" s="63"/>
      <c r="E46" s="323">
        <f>C46+D46</f>
        <v>21276000</v>
      </c>
    </row>
    <row r="47" spans="1:5" ht="12" customHeight="1">
      <c r="A47" s="214" t="s">
        <v>64</v>
      </c>
      <c r="B47" s="6" t="s">
        <v>108</v>
      </c>
      <c r="C47" s="51">
        <v>4927000</v>
      </c>
      <c r="D47" s="64"/>
      <c r="E47" s="319">
        <f>C47+D47</f>
        <v>4927000</v>
      </c>
    </row>
    <row r="48" spans="1:5" ht="12" customHeight="1">
      <c r="A48" s="214" t="s">
        <v>65</v>
      </c>
      <c r="B48" s="6" t="s">
        <v>82</v>
      </c>
      <c r="C48" s="51">
        <v>6319000</v>
      </c>
      <c r="D48" s="64">
        <v>959208</v>
      </c>
      <c r="E48" s="319">
        <f>C48+D48</f>
        <v>7278208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313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405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409</v>
      </c>
      <c r="C57" s="300">
        <f>+C45+C51+C56</f>
        <v>32522000</v>
      </c>
      <c r="D57" s="297">
        <f>+D45+D51+D56</f>
        <v>959208</v>
      </c>
      <c r="E57" s="151">
        <f>+E45+E51+E56</f>
        <v>33481208</v>
      </c>
    </row>
    <row r="58" spans="3:5" ht="15" customHeight="1" thickBot="1">
      <c r="C58" s="152"/>
      <c r="E58" s="152"/>
    </row>
    <row r="59" spans="1:5" ht="14.25" customHeight="1" thickBot="1">
      <c r="A59" s="100" t="s">
        <v>400</v>
      </c>
      <c r="B59" s="101"/>
      <c r="C59" s="295">
        <v>10</v>
      </c>
      <c r="D59" s="295"/>
      <c r="E59" s="311">
        <f>C59+D59</f>
        <v>10</v>
      </c>
    </row>
    <row r="60" spans="1:5" ht="13.5" thickBot="1">
      <c r="A60" s="100" t="s">
        <v>123</v>
      </c>
      <c r="B60" s="101"/>
      <c r="C60" s="295">
        <v>0</v>
      </c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33">
      <selection activeCell="E126" sqref="E126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86</v>
      </c>
      <c r="B2" s="345"/>
      <c r="C2" s="250"/>
      <c r="E2" s="250" t="str">
        <f>'1.1.sz.mell.'!E2</f>
        <v>Forintban!</v>
      </c>
    </row>
    <row r="3" spans="1:5" ht="15.75">
      <c r="A3" s="346" t="s">
        <v>51</v>
      </c>
      <c r="B3" s="348" t="s">
        <v>6</v>
      </c>
      <c r="C3" s="350" t="str">
        <f>+CONCATENATE(LEFT(ÖSSZEFÜGGÉSEK!A6,4),". évi")</f>
        <v>2017. évi</v>
      </c>
      <c r="D3" s="351"/>
      <c r="E3" s="352"/>
    </row>
    <row r="4" spans="1:5" ht="24.75" thickBot="1">
      <c r="A4" s="347"/>
      <c r="B4" s="349"/>
      <c r="C4" s="253" t="s">
        <v>413</v>
      </c>
      <c r="D4" s="251" t="s">
        <v>471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9" t="s">
        <v>483</v>
      </c>
    </row>
    <row r="6" spans="1:5" s="180" customFormat="1" ht="12" customHeight="1" thickBot="1">
      <c r="A6" s="18" t="s">
        <v>7</v>
      </c>
      <c r="B6" s="19" t="s">
        <v>146</v>
      </c>
      <c r="C6" s="167">
        <f>+C7+C8+C9+C10+C11+C12</f>
        <v>243829103</v>
      </c>
      <c r="D6" s="167">
        <f>+D7+D8+D9+D10+D11+D12</f>
        <v>277749</v>
      </c>
      <c r="E6" s="103">
        <f>+E7+E8+E9+E10+E11+E12</f>
        <v>244106852</v>
      </c>
    </row>
    <row r="7" spans="1:5" s="180" customFormat="1" ht="12" customHeight="1">
      <c r="A7" s="13" t="s">
        <v>63</v>
      </c>
      <c r="B7" s="181" t="s">
        <v>147</v>
      </c>
      <c r="C7" s="169">
        <v>87029684</v>
      </c>
      <c r="D7" s="169">
        <v>277749</v>
      </c>
      <c r="E7" s="211">
        <f>C7+D7</f>
        <v>87307433</v>
      </c>
    </row>
    <row r="8" spans="1:5" s="180" customFormat="1" ht="12" customHeight="1">
      <c r="A8" s="12" t="s">
        <v>64</v>
      </c>
      <c r="B8" s="182" t="s">
        <v>148</v>
      </c>
      <c r="C8" s="168">
        <v>83502900</v>
      </c>
      <c r="D8" s="168"/>
      <c r="E8" s="211">
        <f aca="true" t="shared" si="0" ref="E8:E62">C8+D8</f>
        <v>83502900</v>
      </c>
    </row>
    <row r="9" spans="1:5" s="180" customFormat="1" ht="12" customHeight="1">
      <c r="A9" s="12" t="s">
        <v>65</v>
      </c>
      <c r="B9" s="182" t="s">
        <v>149</v>
      </c>
      <c r="C9" s="168">
        <v>69057999</v>
      </c>
      <c r="D9" s="168"/>
      <c r="E9" s="211">
        <f t="shared" si="0"/>
        <v>69057999</v>
      </c>
    </row>
    <row r="10" spans="1:5" s="180" customFormat="1" ht="12" customHeight="1">
      <c r="A10" s="12" t="s">
        <v>66</v>
      </c>
      <c r="B10" s="182" t="s">
        <v>150</v>
      </c>
      <c r="C10" s="168">
        <v>4238520</v>
      </c>
      <c r="D10" s="168"/>
      <c r="E10" s="211">
        <f t="shared" si="0"/>
        <v>4238520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151</v>
      </c>
      <c r="C13" s="167">
        <f>+C14+C15+C16+C17+C18</f>
        <v>437665000</v>
      </c>
      <c r="D13" s="167">
        <f>+D14+D15+D16+D17+D18</f>
        <v>14087000</v>
      </c>
      <c r="E13" s="103">
        <f>+E14+E15+E16+E17+E18</f>
        <v>451752000</v>
      </c>
    </row>
    <row r="14" spans="1:5" s="180" customFormat="1" ht="12" customHeight="1">
      <c r="A14" s="13" t="s">
        <v>69</v>
      </c>
      <c r="B14" s="181" t="s">
        <v>152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153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317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318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154</v>
      </c>
      <c r="C18" s="168">
        <v>437665000</v>
      </c>
      <c r="D18" s="168">
        <v>14087000</v>
      </c>
      <c r="E18" s="211">
        <f t="shared" si="0"/>
        <v>451752000</v>
      </c>
    </row>
    <row r="19" spans="1:5" s="180" customFormat="1" ht="12" customHeight="1" thickBot="1">
      <c r="A19" s="14" t="s">
        <v>79</v>
      </c>
      <c r="B19" s="106" t="s">
        <v>155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156</v>
      </c>
      <c r="C20" s="167">
        <f>+C21+C22+C23+C24+C25</f>
        <v>787393000</v>
      </c>
      <c r="D20" s="167">
        <f>+D21+D22+D23+D24+D25</f>
        <v>0</v>
      </c>
      <c r="E20" s="103">
        <f>+E21+E22+E23+E24+E25</f>
        <v>787393000</v>
      </c>
    </row>
    <row r="21" spans="1:5" s="180" customFormat="1" ht="12" customHeight="1">
      <c r="A21" s="13" t="s">
        <v>52</v>
      </c>
      <c r="B21" s="181" t="s">
        <v>157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158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319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320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159</v>
      </c>
      <c r="C25" s="168">
        <v>787393000</v>
      </c>
      <c r="D25" s="168"/>
      <c r="E25" s="211">
        <f t="shared" si="0"/>
        <v>787393000</v>
      </c>
    </row>
    <row r="26" spans="1:5" s="180" customFormat="1" ht="12" customHeight="1" thickBot="1">
      <c r="A26" s="14" t="s">
        <v>97</v>
      </c>
      <c r="B26" s="183" t="s">
        <v>160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158900000</v>
      </c>
      <c r="D27" s="173">
        <f>+D28+D29+D30+D31+D32+D33+D34</f>
        <v>0</v>
      </c>
      <c r="E27" s="210">
        <f>+E28+E29+E30+E31+E32+E33+E34</f>
        <v>158900000</v>
      </c>
    </row>
    <row r="28" spans="1:5" s="180" customFormat="1" ht="12" customHeight="1">
      <c r="A28" s="13" t="s">
        <v>161</v>
      </c>
      <c r="B28" s="181" t="s">
        <v>461</v>
      </c>
      <c r="C28" s="212">
        <v>18000000</v>
      </c>
      <c r="D28" s="212">
        <f>+D29+D30+D31</f>
        <v>0</v>
      </c>
      <c r="E28" s="211">
        <f t="shared" si="0"/>
        <v>18000000</v>
      </c>
    </row>
    <row r="29" spans="1:5" s="180" customFormat="1" ht="12" customHeight="1">
      <c r="A29" s="12" t="s">
        <v>162</v>
      </c>
      <c r="B29" s="182" t="s">
        <v>462</v>
      </c>
      <c r="C29" s="168">
        <v>2000000</v>
      </c>
      <c r="D29" s="168"/>
      <c r="E29" s="211">
        <f t="shared" si="0"/>
        <v>2000000</v>
      </c>
    </row>
    <row r="30" spans="1:5" s="180" customFormat="1" ht="12" customHeight="1">
      <c r="A30" s="12" t="s">
        <v>163</v>
      </c>
      <c r="B30" s="182" t="s">
        <v>463</v>
      </c>
      <c r="C30" s="168">
        <v>130000000</v>
      </c>
      <c r="D30" s="168"/>
      <c r="E30" s="211">
        <f t="shared" si="0"/>
        <v>130000000</v>
      </c>
    </row>
    <row r="31" spans="1:5" s="180" customFormat="1" ht="12" customHeight="1">
      <c r="A31" s="12" t="s">
        <v>164</v>
      </c>
      <c r="B31" s="182" t="s">
        <v>464</v>
      </c>
      <c r="C31" s="168">
        <v>1600000</v>
      </c>
      <c r="D31" s="168"/>
      <c r="E31" s="211">
        <f t="shared" si="0"/>
        <v>1600000</v>
      </c>
    </row>
    <row r="32" spans="1:5" s="180" customFormat="1" ht="12" customHeight="1">
      <c r="A32" s="12" t="s">
        <v>465</v>
      </c>
      <c r="B32" s="182" t="s">
        <v>165</v>
      </c>
      <c r="C32" s="168">
        <v>6300000</v>
      </c>
      <c r="D32" s="168"/>
      <c r="E32" s="211">
        <f t="shared" si="0"/>
        <v>6300000</v>
      </c>
    </row>
    <row r="33" spans="1:5" s="180" customFormat="1" ht="12" customHeight="1">
      <c r="A33" s="12" t="s">
        <v>466</v>
      </c>
      <c r="B33" s="182" t="s">
        <v>166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167</v>
      </c>
      <c r="C34" s="170">
        <v>1000000</v>
      </c>
      <c r="D34" s="170"/>
      <c r="E34" s="211">
        <f t="shared" si="0"/>
        <v>1000000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47700417</v>
      </c>
      <c r="D35" s="167">
        <f>SUM(D36:D46)</f>
        <v>5360251</v>
      </c>
      <c r="E35" s="103">
        <f>SUM(E36:E46)</f>
        <v>53060668</v>
      </c>
    </row>
    <row r="36" spans="1:5" s="180" customFormat="1" ht="12" customHeight="1">
      <c r="A36" s="13" t="s">
        <v>56</v>
      </c>
      <c r="B36" s="181" t="s">
        <v>170</v>
      </c>
      <c r="C36" s="169"/>
      <c r="D36" s="169">
        <v>2800000</v>
      </c>
      <c r="E36" s="211">
        <f t="shared" si="0"/>
        <v>2800000</v>
      </c>
    </row>
    <row r="37" spans="1:5" s="180" customFormat="1" ht="12" customHeight="1">
      <c r="A37" s="12" t="s">
        <v>57</v>
      </c>
      <c r="B37" s="182" t="s">
        <v>171</v>
      </c>
      <c r="C37" s="168">
        <v>21500000</v>
      </c>
      <c r="D37" s="168"/>
      <c r="E37" s="211">
        <f t="shared" si="0"/>
        <v>21500000</v>
      </c>
    </row>
    <row r="38" spans="1:5" s="180" customFormat="1" ht="12" customHeight="1">
      <c r="A38" s="12" t="s">
        <v>58</v>
      </c>
      <c r="B38" s="182" t="s">
        <v>172</v>
      </c>
      <c r="C38" s="168"/>
      <c r="D38" s="168">
        <v>210000</v>
      </c>
      <c r="E38" s="211">
        <f t="shared" si="0"/>
        <v>210000</v>
      </c>
    </row>
    <row r="39" spans="1:5" s="180" customFormat="1" ht="12" customHeight="1">
      <c r="A39" s="12" t="s">
        <v>100</v>
      </c>
      <c r="B39" s="182" t="s">
        <v>173</v>
      </c>
      <c r="C39" s="168">
        <v>5800000</v>
      </c>
      <c r="D39" s="168">
        <v>-277332</v>
      </c>
      <c r="E39" s="211">
        <f t="shared" si="0"/>
        <v>5522668</v>
      </c>
    </row>
    <row r="40" spans="1:5" s="180" customFormat="1" ht="12" customHeight="1">
      <c r="A40" s="12" t="s">
        <v>101</v>
      </c>
      <c r="B40" s="182" t="s">
        <v>174</v>
      </c>
      <c r="C40" s="168">
        <v>8150000</v>
      </c>
      <c r="D40" s="168">
        <v>1220000</v>
      </c>
      <c r="E40" s="211">
        <f t="shared" si="0"/>
        <v>9370000</v>
      </c>
    </row>
    <row r="41" spans="1:5" s="180" customFormat="1" ht="12" customHeight="1">
      <c r="A41" s="12" t="s">
        <v>102</v>
      </c>
      <c r="B41" s="182" t="s">
        <v>175</v>
      </c>
      <c r="C41" s="168">
        <v>7670000</v>
      </c>
      <c r="D41" s="168"/>
      <c r="E41" s="211">
        <f t="shared" si="0"/>
        <v>7670000</v>
      </c>
    </row>
    <row r="42" spans="1:5" s="180" customFormat="1" ht="12" customHeight="1">
      <c r="A42" s="12" t="s">
        <v>103</v>
      </c>
      <c r="B42" s="182" t="s">
        <v>176</v>
      </c>
      <c r="C42" s="168">
        <v>4500000</v>
      </c>
      <c r="D42" s="168"/>
      <c r="E42" s="211">
        <f t="shared" si="0"/>
        <v>4500000</v>
      </c>
    </row>
    <row r="43" spans="1:5" s="180" customFormat="1" ht="12" customHeight="1">
      <c r="A43" s="12" t="s">
        <v>104</v>
      </c>
      <c r="B43" s="182" t="s">
        <v>177</v>
      </c>
      <c r="C43" s="168">
        <v>80</v>
      </c>
      <c r="D43" s="168"/>
      <c r="E43" s="211">
        <f t="shared" si="0"/>
        <v>80</v>
      </c>
    </row>
    <row r="44" spans="1:5" s="180" customFormat="1" ht="12" customHeight="1">
      <c r="A44" s="12" t="s">
        <v>168</v>
      </c>
      <c r="B44" s="182" t="s">
        <v>178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169</v>
      </c>
      <c r="B45" s="183" t="s">
        <v>328</v>
      </c>
      <c r="C45" s="172"/>
      <c r="D45" s="172">
        <v>704000</v>
      </c>
      <c r="E45" s="211">
        <f t="shared" si="0"/>
        <v>704000</v>
      </c>
    </row>
    <row r="46" spans="1:5" s="180" customFormat="1" ht="12" customHeight="1" thickBot="1">
      <c r="A46" s="14" t="s">
        <v>327</v>
      </c>
      <c r="B46" s="106" t="s">
        <v>179</v>
      </c>
      <c r="C46" s="172">
        <v>80337</v>
      </c>
      <c r="D46" s="172">
        <v>703583</v>
      </c>
      <c r="E46" s="211">
        <f t="shared" si="0"/>
        <v>783920</v>
      </c>
    </row>
    <row r="47" spans="1:5" s="180" customFormat="1" ht="12" customHeight="1" thickBot="1">
      <c r="A47" s="18" t="s">
        <v>12</v>
      </c>
      <c r="B47" s="19" t="s">
        <v>180</v>
      </c>
      <c r="C47" s="167">
        <f>SUM(C48:C52)</f>
        <v>0</v>
      </c>
      <c r="D47" s="167">
        <f>SUM(D48:D52)</f>
        <v>6500000</v>
      </c>
      <c r="E47" s="103">
        <f>SUM(E48:E52)</f>
        <v>6500000</v>
      </c>
    </row>
    <row r="48" spans="1:5" s="180" customFormat="1" ht="12" customHeight="1">
      <c r="A48" s="13" t="s">
        <v>59</v>
      </c>
      <c r="B48" s="181" t="s">
        <v>184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185</v>
      </c>
      <c r="C49" s="171"/>
      <c r="D49" s="171">
        <v>6500000</v>
      </c>
      <c r="E49" s="308">
        <f t="shared" si="0"/>
        <v>6500000</v>
      </c>
    </row>
    <row r="50" spans="1:5" s="180" customFormat="1" ht="12" customHeight="1">
      <c r="A50" s="12" t="s">
        <v>181</v>
      </c>
      <c r="B50" s="182" t="s">
        <v>186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182</v>
      </c>
      <c r="B51" s="182" t="s">
        <v>187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183</v>
      </c>
      <c r="B52" s="106" t="s">
        <v>188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189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190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321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193</v>
      </c>
      <c r="B56" s="182" t="s">
        <v>191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194</v>
      </c>
      <c r="B57" s="106" t="s">
        <v>192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195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197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322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198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196</v>
      </c>
      <c r="B62" s="106" t="s">
        <v>199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200</v>
      </c>
      <c r="C63" s="173">
        <f>+C6+C13+C20+C27+C35+C47+C53+C58</f>
        <v>1675487520</v>
      </c>
      <c r="D63" s="173">
        <f>+D6+D13+D20+D27+D35+D47+D53+D58</f>
        <v>26225000</v>
      </c>
      <c r="E63" s="210">
        <f>+E6+E13+E20+E27+E35+E47+E53+E58</f>
        <v>1701712520</v>
      </c>
    </row>
    <row r="64" spans="1:5" s="180" customFormat="1" ht="12" customHeight="1" thickBot="1">
      <c r="A64" s="224" t="s">
        <v>201</v>
      </c>
      <c r="B64" s="104" t="s">
        <v>202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233</v>
      </c>
      <c r="B65" s="181" t="s">
        <v>203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242</v>
      </c>
      <c r="B66" s="182" t="s">
        <v>204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243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206</v>
      </c>
      <c r="B68" s="104" t="s">
        <v>207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208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209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234</v>
      </c>
      <c r="B71" s="182" t="s">
        <v>210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235</v>
      </c>
      <c r="B72" s="106" t="s">
        <v>211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212</v>
      </c>
      <c r="B73" s="104" t="s">
        <v>213</v>
      </c>
      <c r="C73" s="167">
        <f>SUM(C74:C75)</f>
        <v>0</v>
      </c>
      <c r="D73" s="167">
        <f>SUM(D74:D75)</f>
        <v>12256133</v>
      </c>
      <c r="E73" s="103">
        <f>SUM(E74:E75)</f>
        <v>12256133</v>
      </c>
    </row>
    <row r="74" spans="1:5" s="180" customFormat="1" ht="12" customHeight="1">
      <c r="A74" s="13" t="s">
        <v>236</v>
      </c>
      <c r="B74" s="181" t="s">
        <v>214</v>
      </c>
      <c r="C74" s="171"/>
      <c r="D74" s="171">
        <v>12256133</v>
      </c>
      <c r="E74" s="306">
        <f t="shared" si="1"/>
        <v>12256133</v>
      </c>
    </row>
    <row r="75" spans="1:5" s="180" customFormat="1" ht="12" customHeight="1" thickBot="1">
      <c r="A75" s="14" t="s">
        <v>237</v>
      </c>
      <c r="B75" s="106" t="s">
        <v>215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216</v>
      </c>
      <c r="B76" s="104" t="s">
        <v>217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238</v>
      </c>
      <c r="B77" s="181" t="s">
        <v>218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239</v>
      </c>
      <c r="B78" s="182" t="s">
        <v>219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240</v>
      </c>
      <c r="B79" s="106" t="s">
        <v>220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221</v>
      </c>
      <c r="B80" s="104" t="s">
        <v>241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222</v>
      </c>
      <c r="B81" s="181" t="s">
        <v>223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224</v>
      </c>
      <c r="B82" s="182" t="s">
        <v>225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226</v>
      </c>
      <c r="B83" s="182" t="s">
        <v>227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228</v>
      </c>
      <c r="B84" s="106" t="s">
        <v>229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230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232</v>
      </c>
      <c r="B86" s="104" t="s">
        <v>231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244</v>
      </c>
      <c r="B87" s="188" t="s">
        <v>370</v>
      </c>
      <c r="C87" s="173">
        <f>+C64+C68+C73+C76+C80+C86+C85</f>
        <v>0</v>
      </c>
      <c r="D87" s="173">
        <f>+D64+D68+D73+D76+D80+D86+D85</f>
        <v>12256133</v>
      </c>
      <c r="E87" s="210">
        <f>+E64+E68+E73+E76+E80+E86+E85</f>
        <v>12256133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1675487520</v>
      </c>
      <c r="D88" s="173">
        <f>+D63+D87</f>
        <v>38481133</v>
      </c>
      <c r="E88" s="210">
        <f>+E63+E87</f>
        <v>1713968653</v>
      </c>
    </row>
    <row r="89" spans="1:3" s="180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0" customFormat="1" ht="16.5" customHeight="1" thickBot="1">
      <c r="A91" s="355" t="s">
        <v>87</v>
      </c>
      <c r="B91" s="355"/>
      <c r="C91" s="65"/>
      <c r="E91" s="65" t="str">
        <f>E2</f>
        <v>Forintban!</v>
      </c>
    </row>
    <row r="92" spans="1:5" ht="15.75">
      <c r="A92" s="346" t="s">
        <v>51</v>
      </c>
      <c r="B92" s="348" t="s">
        <v>414</v>
      </c>
      <c r="C92" s="350" t="str">
        <f>+CONCATENATE(LEFT(ÖSSZEFÜGGÉSEK!A6,4),". évi")</f>
        <v>2017. évi</v>
      </c>
      <c r="D92" s="351"/>
      <c r="E92" s="352"/>
    </row>
    <row r="93" spans="1:5" ht="24.75" thickBot="1">
      <c r="A93" s="347"/>
      <c r="B93" s="349"/>
      <c r="C93" s="253" t="s">
        <v>413</v>
      </c>
      <c r="D93" s="251" t="s">
        <v>471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483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850538257</v>
      </c>
      <c r="D95" s="166">
        <f>D96+D97+D98+D99+D100+D113</f>
        <v>51972942</v>
      </c>
      <c r="E95" s="240">
        <f>E96+E97+E98+E99+E100+E113</f>
        <v>902511199</v>
      </c>
    </row>
    <row r="96" spans="1:5" ht="12" customHeight="1">
      <c r="A96" s="15" t="s">
        <v>63</v>
      </c>
      <c r="B96" s="8" t="s">
        <v>36</v>
      </c>
      <c r="C96" s="244">
        <v>536143257</v>
      </c>
      <c r="D96" s="244">
        <v>1692543</v>
      </c>
      <c r="E96" s="309">
        <f aca="true" t="shared" si="2" ref="E96:E129">C96+D96</f>
        <v>537835800</v>
      </c>
    </row>
    <row r="97" spans="1:5" ht="12" customHeight="1">
      <c r="A97" s="12" t="s">
        <v>64</v>
      </c>
      <c r="B97" s="6" t="s">
        <v>108</v>
      </c>
      <c r="C97" s="168">
        <v>90649000</v>
      </c>
      <c r="D97" s="168"/>
      <c r="E97" s="304">
        <f t="shared" si="2"/>
        <v>90649000</v>
      </c>
    </row>
    <row r="98" spans="1:5" ht="12" customHeight="1">
      <c r="A98" s="12" t="s">
        <v>65</v>
      </c>
      <c r="B98" s="6" t="s">
        <v>82</v>
      </c>
      <c r="C98" s="170">
        <v>219746000</v>
      </c>
      <c r="D98" s="170">
        <v>49718112</v>
      </c>
      <c r="E98" s="305">
        <f t="shared" si="2"/>
        <v>269464112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>
        <v>562287</v>
      </c>
      <c r="E100" s="305">
        <f t="shared" si="2"/>
        <v>562287</v>
      </c>
    </row>
    <row r="101" spans="1:5" ht="12" customHeight="1">
      <c r="A101" s="12" t="s">
        <v>67</v>
      </c>
      <c r="B101" s="6" t="s">
        <v>334</v>
      </c>
      <c r="C101" s="170"/>
      <c r="D101" s="170">
        <v>562287</v>
      </c>
      <c r="E101" s="305">
        <f t="shared" si="2"/>
        <v>562287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247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248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249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250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251</v>
      </c>
      <c r="C108" s="170"/>
      <c r="D108" s="170"/>
      <c r="E108" s="305">
        <f t="shared" si="2"/>
        <v>0</v>
      </c>
    </row>
    <row r="109" spans="1:5" ht="12" customHeight="1">
      <c r="A109" s="12" t="s">
        <v>245</v>
      </c>
      <c r="B109" s="68" t="s">
        <v>252</v>
      </c>
      <c r="C109" s="170"/>
      <c r="D109" s="170"/>
      <c r="E109" s="305">
        <f t="shared" si="2"/>
        <v>0</v>
      </c>
    </row>
    <row r="110" spans="1:5" ht="12" customHeight="1">
      <c r="A110" s="11" t="s">
        <v>246</v>
      </c>
      <c r="B110" s="69" t="s">
        <v>253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254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255</v>
      </c>
      <c r="C112" s="170"/>
      <c r="D112" s="170"/>
      <c r="E112" s="305">
        <f t="shared" si="2"/>
        <v>0</v>
      </c>
    </row>
    <row r="113" spans="1:5" ht="12" customHeight="1">
      <c r="A113" s="12" t="s">
        <v>335</v>
      </c>
      <c r="B113" s="9" t="s">
        <v>37</v>
      </c>
      <c r="C113" s="168">
        <v>4000000</v>
      </c>
      <c r="D113" s="168"/>
      <c r="E113" s="304">
        <f t="shared" si="2"/>
        <v>4000000</v>
      </c>
    </row>
    <row r="114" spans="1:5" ht="12" customHeight="1">
      <c r="A114" s="12" t="s">
        <v>336</v>
      </c>
      <c r="B114" s="6" t="s">
        <v>338</v>
      </c>
      <c r="C114" s="168">
        <v>3000000</v>
      </c>
      <c r="D114" s="168"/>
      <c r="E114" s="304">
        <f t="shared" si="2"/>
        <v>3000000</v>
      </c>
    </row>
    <row r="115" spans="1:5" ht="12" customHeight="1" thickBot="1">
      <c r="A115" s="16" t="s">
        <v>337</v>
      </c>
      <c r="B115" s="236" t="s">
        <v>339</v>
      </c>
      <c r="C115" s="245">
        <v>1000000</v>
      </c>
      <c r="D115" s="245"/>
      <c r="E115" s="310">
        <f t="shared" si="2"/>
        <v>1000000</v>
      </c>
    </row>
    <row r="116" spans="1:5" ht="12" customHeight="1" thickBot="1">
      <c r="A116" s="234" t="s">
        <v>8</v>
      </c>
      <c r="B116" s="235" t="s">
        <v>256</v>
      </c>
      <c r="C116" s="246">
        <f>+C117+C119+C121</f>
        <v>787634000</v>
      </c>
      <c r="D116" s="167">
        <f>+D117+D119+D121</f>
        <v>-13492266</v>
      </c>
      <c r="E116" s="241">
        <f>+E117+E119+E121</f>
        <v>774141734</v>
      </c>
    </row>
    <row r="117" spans="1:5" ht="12" customHeight="1">
      <c r="A117" s="13" t="s">
        <v>69</v>
      </c>
      <c r="B117" s="6" t="s">
        <v>127</v>
      </c>
      <c r="C117" s="169">
        <v>548205215</v>
      </c>
      <c r="D117" s="256">
        <v>37281519</v>
      </c>
      <c r="E117" s="211">
        <f t="shared" si="2"/>
        <v>585486734</v>
      </c>
    </row>
    <row r="118" spans="1:5" ht="12" customHeight="1">
      <c r="A118" s="13" t="s">
        <v>70</v>
      </c>
      <c r="B118" s="10" t="s">
        <v>260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238828785</v>
      </c>
      <c r="D119" s="257">
        <v>-50773785</v>
      </c>
      <c r="E119" s="304">
        <f t="shared" si="2"/>
        <v>188055000</v>
      </c>
    </row>
    <row r="120" spans="1:5" ht="12" customHeight="1">
      <c r="A120" s="13" t="s">
        <v>72</v>
      </c>
      <c r="B120" s="10" t="s">
        <v>261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>
        <v>600000</v>
      </c>
      <c r="D121" s="257"/>
      <c r="E121" s="304">
        <f t="shared" si="2"/>
        <v>600000</v>
      </c>
    </row>
    <row r="122" spans="1:5" ht="12" customHeight="1">
      <c r="A122" s="13" t="s">
        <v>79</v>
      </c>
      <c r="B122" s="105" t="s">
        <v>323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266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249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265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264</v>
      </c>
      <c r="C126" s="168"/>
      <c r="D126" s="257"/>
      <c r="E126" s="304">
        <f t="shared" si="2"/>
        <v>0</v>
      </c>
    </row>
    <row r="127" spans="1:5" ht="12" customHeight="1">
      <c r="A127" s="13" t="s">
        <v>257</v>
      </c>
      <c r="B127" s="68" t="s">
        <v>252</v>
      </c>
      <c r="C127" s="168"/>
      <c r="D127" s="257"/>
      <c r="E127" s="304">
        <f t="shared" si="2"/>
        <v>0</v>
      </c>
    </row>
    <row r="128" spans="1:5" ht="12" customHeight="1">
      <c r="A128" s="13" t="s">
        <v>258</v>
      </c>
      <c r="B128" s="68" t="s">
        <v>263</v>
      </c>
      <c r="C128" s="168"/>
      <c r="D128" s="257"/>
      <c r="E128" s="304">
        <f t="shared" si="2"/>
        <v>0</v>
      </c>
    </row>
    <row r="129" spans="1:5" ht="23.25" thickBot="1">
      <c r="A129" s="11" t="s">
        <v>259</v>
      </c>
      <c r="B129" s="68" t="s">
        <v>262</v>
      </c>
      <c r="C129" s="170">
        <v>600000</v>
      </c>
      <c r="D129" s="258"/>
      <c r="E129" s="305">
        <f t="shared" si="2"/>
        <v>600000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1638172257</v>
      </c>
      <c r="D130" s="255">
        <f>+D95+D116</f>
        <v>38480676</v>
      </c>
      <c r="E130" s="103">
        <f>+E95+E116</f>
        <v>1676652933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10137000</v>
      </c>
      <c r="D131" s="255">
        <f>+D132+D133+D134</f>
        <v>457</v>
      </c>
      <c r="E131" s="103">
        <f>+E132+E133+E134</f>
        <v>10137457</v>
      </c>
    </row>
    <row r="132" spans="1:5" ht="12" customHeight="1">
      <c r="A132" s="13" t="s">
        <v>161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162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163</v>
      </c>
      <c r="B134" s="10" t="s">
        <v>350</v>
      </c>
      <c r="C134" s="168">
        <v>10137000</v>
      </c>
      <c r="D134" s="257">
        <v>457</v>
      </c>
      <c r="E134" s="304">
        <f t="shared" si="3"/>
        <v>10137457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11177743</v>
      </c>
      <c r="D142" s="259">
        <f>+D143+D144+D145+D146</f>
        <v>0</v>
      </c>
      <c r="E142" s="210">
        <f>+E143+E144+E145+E146</f>
        <v>11177743</v>
      </c>
    </row>
    <row r="143" spans="1:5" ht="12" customHeight="1">
      <c r="A143" s="13" t="s">
        <v>59</v>
      </c>
      <c r="B143" s="7" t="s">
        <v>267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268</v>
      </c>
      <c r="C144" s="168">
        <v>11177743</v>
      </c>
      <c r="D144" s="257"/>
      <c r="E144" s="304">
        <f t="shared" si="3"/>
        <v>11177743</v>
      </c>
    </row>
    <row r="145" spans="1:5" ht="12" customHeight="1">
      <c r="A145" s="13" t="s">
        <v>181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182</v>
      </c>
      <c r="B146" s="5" t="s">
        <v>287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193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194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21314743</v>
      </c>
      <c r="D155" s="262">
        <f>+D131+D135+D142+D147+D153+D154</f>
        <v>457</v>
      </c>
      <c r="E155" s="243">
        <f>+E131+E135+E142+E147+E153+E154</f>
        <v>21315200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1659487000</v>
      </c>
      <c r="D156" s="262">
        <f>+D130+D155</f>
        <v>38481133</v>
      </c>
      <c r="E156" s="243">
        <f>+E130+E155</f>
        <v>1697968133</v>
      </c>
    </row>
    <row r="157" ht="7.5" customHeight="1"/>
    <row r="158" spans="1:5" ht="15.75">
      <c r="A158" s="353" t="s">
        <v>269</v>
      </c>
      <c r="B158" s="353"/>
      <c r="C158" s="353"/>
      <c r="D158" s="353"/>
      <c r="E158" s="353"/>
    </row>
    <row r="159" spans="1:5" ht="15" customHeight="1" thickBot="1">
      <c r="A159" s="345" t="s">
        <v>88</v>
      </c>
      <c r="B159" s="345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37315263</v>
      </c>
      <c r="D160" s="167">
        <f>+D63-D130</f>
        <v>-12255676</v>
      </c>
      <c r="E160" s="103">
        <f>+E63-E130</f>
        <v>25059587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-21314743</v>
      </c>
      <c r="D161" s="167">
        <f>+D87-D155</f>
        <v>12255676</v>
      </c>
      <c r="E161" s="103">
        <f>+E87-E155</f>
        <v>-9059067</v>
      </c>
    </row>
  </sheetData>
  <sheetProtection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15">
      <selection activeCell="D128" sqref="D128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86</v>
      </c>
      <c r="B2" s="345"/>
      <c r="C2" s="250"/>
      <c r="E2" s="250" t="str">
        <f>'1.2.sz.mell.'!E2</f>
        <v>Forintban!</v>
      </c>
    </row>
    <row r="3" spans="1:5" ht="15.75">
      <c r="A3" s="346" t="s">
        <v>51</v>
      </c>
      <c r="B3" s="348" t="s">
        <v>6</v>
      </c>
      <c r="C3" s="350" t="str">
        <f>+CONCATENATE(LEFT(ÖSSZEFÜGGÉSEK!A6,4),". évi")</f>
        <v>2017. évi</v>
      </c>
      <c r="D3" s="351"/>
      <c r="E3" s="352"/>
    </row>
    <row r="4" spans="1:5" ht="24.75" thickBot="1">
      <c r="A4" s="347"/>
      <c r="B4" s="349"/>
      <c r="C4" s="253" t="s">
        <v>413</v>
      </c>
      <c r="D4" s="251" t="s">
        <v>471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9" t="s">
        <v>483</v>
      </c>
    </row>
    <row r="6" spans="1:5" s="180" customFormat="1" ht="12" customHeight="1" thickBot="1">
      <c r="A6" s="18" t="s">
        <v>7</v>
      </c>
      <c r="B6" s="19" t="s">
        <v>146</v>
      </c>
      <c r="C6" s="167">
        <f>+C7+C8+C9+C10+C11+C12</f>
        <v>42484480</v>
      </c>
      <c r="D6" s="167">
        <f>+D7+D8+D9+D10+D11+D12</f>
        <v>0</v>
      </c>
      <c r="E6" s="103">
        <f>+E7+E8+E9+E10+E11+E12</f>
        <v>42484480</v>
      </c>
    </row>
    <row r="7" spans="1:5" s="180" customFormat="1" ht="12" customHeight="1">
      <c r="A7" s="13" t="s">
        <v>63</v>
      </c>
      <c r="B7" s="181" t="s">
        <v>147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148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149</v>
      </c>
      <c r="C9" s="168">
        <v>42484480</v>
      </c>
      <c r="D9" s="168"/>
      <c r="E9" s="211">
        <f t="shared" si="0"/>
        <v>42484480</v>
      </c>
    </row>
    <row r="10" spans="1:5" s="180" customFormat="1" ht="12" customHeight="1">
      <c r="A10" s="12" t="s">
        <v>66</v>
      </c>
      <c r="B10" s="182" t="s">
        <v>150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151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152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153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317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318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154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155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156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157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158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319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320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159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160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161</v>
      </c>
      <c r="B28" s="181" t="s">
        <v>461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162</v>
      </c>
      <c r="B29" s="182" t="s">
        <v>462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163</v>
      </c>
      <c r="B30" s="182" t="s">
        <v>463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164</v>
      </c>
      <c r="B31" s="182" t="s">
        <v>464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465</v>
      </c>
      <c r="B32" s="182" t="s">
        <v>165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466</v>
      </c>
      <c r="B33" s="182" t="s">
        <v>166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167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33550000</v>
      </c>
      <c r="D35" s="167">
        <f>SUM(D36:D46)</f>
        <v>0</v>
      </c>
      <c r="E35" s="103">
        <f>SUM(E36:E46)</f>
        <v>33550000</v>
      </c>
    </row>
    <row r="36" spans="1:5" s="180" customFormat="1" ht="12" customHeight="1">
      <c r="A36" s="13" t="s">
        <v>56</v>
      </c>
      <c r="B36" s="181" t="s">
        <v>170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171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172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173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174</v>
      </c>
      <c r="C40" s="168">
        <v>33550000</v>
      </c>
      <c r="D40" s="168"/>
      <c r="E40" s="211">
        <f t="shared" si="0"/>
        <v>33550000</v>
      </c>
    </row>
    <row r="41" spans="1:5" s="180" customFormat="1" ht="12" customHeight="1">
      <c r="A41" s="12" t="s">
        <v>102</v>
      </c>
      <c r="B41" s="182" t="s">
        <v>175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176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177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168</v>
      </c>
      <c r="B44" s="182" t="s">
        <v>178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169</v>
      </c>
      <c r="B45" s="183" t="s">
        <v>328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327</v>
      </c>
      <c r="B46" s="106" t="s">
        <v>179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180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184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185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181</v>
      </c>
      <c r="B50" s="182" t="s">
        <v>186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182</v>
      </c>
      <c r="B51" s="182" t="s">
        <v>187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183</v>
      </c>
      <c r="B52" s="106" t="s">
        <v>188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189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190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321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193</v>
      </c>
      <c r="B56" s="182" t="s">
        <v>191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194</v>
      </c>
      <c r="B57" s="106" t="s">
        <v>192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195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197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322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198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196</v>
      </c>
      <c r="B62" s="106" t="s">
        <v>199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200</v>
      </c>
      <c r="C63" s="173">
        <f>+C6+C13+C20+C27+C35+C47+C53+C58</f>
        <v>76034480</v>
      </c>
      <c r="D63" s="173">
        <f>+D6+D13+D20+D27+D35+D47+D53+D58</f>
        <v>0</v>
      </c>
      <c r="E63" s="210">
        <f>+E6+E13+E20+E27+E35+E47+E53+E58</f>
        <v>76034480</v>
      </c>
    </row>
    <row r="64" spans="1:5" s="180" customFormat="1" ht="12" customHeight="1" thickBot="1">
      <c r="A64" s="224" t="s">
        <v>201</v>
      </c>
      <c r="B64" s="104" t="s">
        <v>202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233</v>
      </c>
      <c r="B65" s="181" t="s">
        <v>203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242</v>
      </c>
      <c r="B66" s="182" t="s">
        <v>204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243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206</v>
      </c>
      <c r="B68" s="104" t="s">
        <v>207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208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209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234</v>
      </c>
      <c r="B71" s="182" t="s">
        <v>210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235</v>
      </c>
      <c r="B72" s="106" t="s">
        <v>211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212</v>
      </c>
      <c r="B73" s="104" t="s">
        <v>213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236</v>
      </c>
      <c r="B74" s="181" t="s">
        <v>214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237</v>
      </c>
      <c r="B75" s="106" t="s">
        <v>215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216</v>
      </c>
      <c r="B76" s="104" t="s">
        <v>217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238</v>
      </c>
      <c r="B77" s="181" t="s">
        <v>218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239</v>
      </c>
      <c r="B78" s="182" t="s">
        <v>219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240</v>
      </c>
      <c r="B79" s="106" t="s">
        <v>220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221</v>
      </c>
      <c r="B80" s="104" t="s">
        <v>241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222</v>
      </c>
      <c r="B81" s="181" t="s">
        <v>223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224</v>
      </c>
      <c r="B82" s="182" t="s">
        <v>225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226</v>
      </c>
      <c r="B83" s="182" t="s">
        <v>227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228</v>
      </c>
      <c r="B84" s="106" t="s">
        <v>229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230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232</v>
      </c>
      <c r="B86" s="104" t="s">
        <v>231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244</v>
      </c>
      <c r="B87" s="188" t="s">
        <v>370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76034480</v>
      </c>
      <c r="D88" s="173">
        <f>+D63+D87</f>
        <v>0</v>
      </c>
      <c r="E88" s="210">
        <f>+E63+E87</f>
        <v>76034480</v>
      </c>
    </row>
    <row r="89" spans="1:3" s="180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0" customFormat="1" ht="16.5" customHeight="1" thickBot="1">
      <c r="A91" s="355" t="s">
        <v>87</v>
      </c>
      <c r="B91" s="355"/>
      <c r="C91" s="65"/>
      <c r="E91" s="65" t="str">
        <f>E2</f>
        <v>Forintban!</v>
      </c>
    </row>
    <row r="92" spans="1:5" ht="15.75">
      <c r="A92" s="346" t="s">
        <v>51</v>
      </c>
      <c r="B92" s="348" t="s">
        <v>414</v>
      </c>
      <c r="C92" s="350" t="str">
        <f>+CONCATENATE(LEFT(ÖSSZEFÜGGÉSEK!A6,4),". évi")</f>
        <v>2017. évi</v>
      </c>
      <c r="D92" s="351"/>
      <c r="E92" s="352"/>
    </row>
    <row r="93" spans="1:5" ht="24.75" thickBot="1">
      <c r="A93" s="347"/>
      <c r="B93" s="349"/>
      <c r="C93" s="253" t="s">
        <v>413</v>
      </c>
      <c r="D93" s="251" t="s">
        <v>471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483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96290000</v>
      </c>
      <c r="D95" s="166">
        <f>D96+D97+D98+D99+D100+D113</f>
        <v>0</v>
      </c>
      <c r="E95" s="240">
        <f>E96+E97+E98+E99+E100+E113</f>
        <v>96290000</v>
      </c>
    </row>
    <row r="96" spans="1:5" ht="12" customHeight="1">
      <c r="A96" s="15" t="s">
        <v>63</v>
      </c>
      <c r="B96" s="8" t="s">
        <v>36</v>
      </c>
      <c r="C96" s="244">
        <v>50699000</v>
      </c>
      <c r="D96" s="244"/>
      <c r="E96" s="309">
        <f aca="true" t="shared" si="2" ref="E96:E129">C96+D96</f>
        <v>50699000</v>
      </c>
    </row>
    <row r="97" spans="1:5" ht="12" customHeight="1">
      <c r="A97" s="12" t="s">
        <v>64</v>
      </c>
      <c r="B97" s="6" t="s">
        <v>108</v>
      </c>
      <c r="C97" s="168">
        <v>11169000</v>
      </c>
      <c r="D97" s="168"/>
      <c r="E97" s="304">
        <f t="shared" si="2"/>
        <v>11169000</v>
      </c>
    </row>
    <row r="98" spans="1:5" ht="12" customHeight="1">
      <c r="A98" s="12" t="s">
        <v>65</v>
      </c>
      <c r="B98" s="6" t="s">
        <v>82</v>
      </c>
      <c r="C98" s="170">
        <v>29322000</v>
      </c>
      <c r="D98" s="170"/>
      <c r="E98" s="305">
        <f t="shared" si="2"/>
        <v>29322000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>
        <v>5100000</v>
      </c>
      <c r="D100" s="170"/>
      <c r="E100" s="305">
        <f t="shared" si="2"/>
        <v>5100000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247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248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249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250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251</v>
      </c>
      <c r="C108" s="170"/>
      <c r="D108" s="170"/>
      <c r="E108" s="305">
        <f t="shared" si="2"/>
        <v>0</v>
      </c>
    </row>
    <row r="109" spans="1:5" ht="12" customHeight="1">
      <c r="A109" s="12" t="s">
        <v>245</v>
      </c>
      <c r="B109" s="68" t="s">
        <v>252</v>
      </c>
      <c r="C109" s="170"/>
      <c r="D109" s="170"/>
      <c r="E109" s="305">
        <f t="shared" si="2"/>
        <v>0</v>
      </c>
    </row>
    <row r="110" spans="1:5" ht="12" customHeight="1">
      <c r="A110" s="11" t="s">
        <v>246</v>
      </c>
      <c r="B110" s="69" t="s">
        <v>253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254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255</v>
      </c>
      <c r="C112" s="170">
        <v>5100000</v>
      </c>
      <c r="D112" s="170"/>
      <c r="E112" s="305">
        <f t="shared" si="2"/>
        <v>5100000</v>
      </c>
    </row>
    <row r="113" spans="1:5" ht="12" customHeight="1">
      <c r="A113" s="12" t="s">
        <v>335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336</v>
      </c>
      <c r="B114" s="6" t="s">
        <v>338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256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127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260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261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323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266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249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265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264</v>
      </c>
      <c r="C126" s="168"/>
      <c r="D126" s="257"/>
      <c r="E126" s="304">
        <f t="shared" si="2"/>
        <v>0</v>
      </c>
    </row>
    <row r="127" spans="1:5" ht="12" customHeight="1">
      <c r="A127" s="13" t="s">
        <v>257</v>
      </c>
      <c r="B127" s="68" t="s">
        <v>252</v>
      </c>
      <c r="C127" s="168"/>
      <c r="D127" s="257"/>
      <c r="E127" s="304">
        <f t="shared" si="2"/>
        <v>0</v>
      </c>
    </row>
    <row r="128" spans="1:5" ht="12" customHeight="1">
      <c r="A128" s="13" t="s">
        <v>258</v>
      </c>
      <c r="B128" s="68" t="s">
        <v>263</v>
      </c>
      <c r="C128" s="168"/>
      <c r="D128" s="257"/>
      <c r="E128" s="304">
        <f t="shared" si="2"/>
        <v>0</v>
      </c>
    </row>
    <row r="129" spans="1:5" ht="23.25" thickBot="1">
      <c r="A129" s="11" t="s">
        <v>259</v>
      </c>
      <c r="B129" s="68" t="s">
        <v>262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96290000</v>
      </c>
      <c r="D130" s="255">
        <f>+D95+D116</f>
        <v>0</v>
      </c>
      <c r="E130" s="103">
        <f>+E95+E116</f>
        <v>96290000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161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162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163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267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268</v>
      </c>
      <c r="C144" s="168"/>
      <c r="D144" s="257"/>
      <c r="E144" s="304">
        <f t="shared" si="3"/>
        <v>0</v>
      </c>
    </row>
    <row r="145" spans="1:5" ht="12" customHeight="1">
      <c r="A145" s="13" t="s">
        <v>181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182</v>
      </c>
      <c r="B146" s="5" t="s">
        <v>287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193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194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96290000</v>
      </c>
      <c r="D156" s="262">
        <f>+D130+D155</f>
        <v>0</v>
      </c>
      <c r="E156" s="243">
        <f>+E130+E155</f>
        <v>96290000</v>
      </c>
    </row>
    <row r="157" ht="7.5" customHeight="1"/>
    <row r="158" spans="1:5" ht="15.75">
      <c r="A158" s="353" t="s">
        <v>269</v>
      </c>
      <c r="B158" s="353"/>
      <c r="C158" s="353"/>
      <c r="D158" s="353"/>
      <c r="E158" s="353"/>
    </row>
    <row r="159" spans="1:5" ht="15" customHeight="1" thickBot="1">
      <c r="A159" s="345" t="s">
        <v>88</v>
      </c>
      <c r="B159" s="345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-20255520</v>
      </c>
      <c r="D160" s="167">
        <f>+D63-D130</f>
        <v>0</v>
      </c>
      <c r="E160" s="103">
        <f>+E63-E130</f>
        <v>-20255520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11">
      <selection activeCell="C99" sqref="C99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86</v>
      </c>
      <c r="B2" s="345"/>
      <c r="C2" s="250"/>
      <c r="E2" s="250" t="str">
        <f>'1.3.sz.mell.'!E2</f>
        <v>Forintban!</v>
      </c>
    </row>
    <row r="3" spans="1:5" ht="15.75">
      <c r="A3" s="346" t="s">
        <v>51</v>
      </c>
      <c r="B3" s="348" t="s">
        <v>6</v>
      </c>
      <c r="C3" s="350" t="str">
        <f>+CONCATENATE(LEFT(ÖSSZEFÜGGÉSEK!A6,4),". évi")</f>
        <v>2017. évi</v>
      </c>
      <c r="D3" s="351"/>
      <c r="E3" s="352"/>
    </row>
    <row r="4" spans="1:5" ht="24.75" thickBot="1">
      <c r="A4" s="347"/>
      <c r="B4" s="349"/>
      <c r="C4" s="253" t="s">
        <v>413</v>
      </c>
      <c r="D4" s="251" t="s">
        <v>471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379</v>
      </c>
      <c r="B5" s="176" t="s">
        <v>380</v>
      </c>
      <c r="C5" s="176" t="s">
        <v>381</v>
      </c>
      <c r="D5" s="176" t="s">
        <v>383</v>
      </c>
      <c r="E5" s="339" t="s">
        <v>483</v>
      </c>
    </row>
    <row r="6" spans="1:5" s="180" customFormat="1" ht="12" customHeight="1" thickBot="1">
      <c r="A6" s="18" t="s">
        <v>7</v>
      </c>
      <c r="B6" s="19" t="s">
        <v>146</v>
      </c>
      <c r="C6" s="167">
        <f>+C7+C8+C9+C10+C11+C12</f>
        <v>24175000</v>
      </c>
      <c r="D6" s="167">
        <f>+D7+D8+D9+D10+D11+D12</f>
        <v>0</v>
      </c>
      <c r="E6" s="103">
        <f>+E7+E8+E9+E10+E11+E12</f>
        <v>24175000</v>
      </c>
    </row>
    <row r="7" spans="1:5" s="180" customFormat="1" ht="12" customHeight="1">
      <c r="A7" s="13" t="s">
        <v>63</v>
      </c>
      <c r="B7" s="181" t="s">
        <v>147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148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149</v>
      </c>
      <c r="C9" s="168">
        <v>24175000</v>
      </c>
      <c r="D9" s="168"/>
      <c r="E9" s="211">
        <f t="shared" si="0"/>
        <v>24175000</v>
      </c>
    </row>
    <row r="10" spans="1:5" s="180" customFormat="1" ht="12" customHeight="1">
      <c r="A10" s="12" t="s">
        <v>66</v>
      </c>
      <c r="B10" s="182" t="s">
        <v>150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324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325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151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152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153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317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318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154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155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156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157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158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319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320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159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160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468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161</v>
      </c>
      <c r="B28" s="181" t="s">
        <v>461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162</v>
      </c>
      <c r="B29" s="182" t="s">
        <v>462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163</v>
      </c>
      <c r="B30" s="182" t="s">
        <v>463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164</v>
      </c>
      <c r="B31" s="182" t="s">
        <v>464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465</v>
      </c>
      <c r="B32" s="182" t="s">
        <v>165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466</v>
      </c>
      <c r="B33" s="182" t="s">
        <v>166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467</v>
      </c>
      <c r="B34" s="183" t="s">
        <v>167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326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170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171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172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173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174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175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176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177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168</v>
      </c>
      <c r="B44" s="182" t="s">
        <v>178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169</v>
      </c>
      <c r="B45" s="183" t="s">
        <v>328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327</v>
      </c>
      <c r="B46" s="106" t="s">
        <v>179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180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184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185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181</v>
      </c>
      <c r="B50" s="182" t="s">
        <v>186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182</v>
      </c>
      <c r="B51" s="182" t="s">
        <v>187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183</v>
      </c>
      <c r="B52" s="106" t="s">
        <v>188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189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190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321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193</v>
      </c>
      <c r="B56" s="182" t="s">
        <v>191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194</v>
      </c>
      <c r="B57" s="106" t="s">
        <v>192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195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197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322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198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196</v>
      </c>
      <c r="B62" s="106" t="s">
        <v>199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368</v>
      </c>
      <c r="B63" s="19" t="s">
        <v>200</v>
      </c>
      <c r="C63" s="173">
        <f>+C6+C13+C20+C27+C35+C47+C53+C58</f>
        <v>24175000</v>
      </c>
      <c r="D63" s="173">
        <f>+D6+D13+D20+D27+D35+D47+D53+D58</f>
        <v>0</v>
      </c>
      <c r="E63" s="210">
        <f>+E6+E13+E20+E27+E35+E47+E53+E58</f>
        <v>24175000</v>
      </c>
    </row>
    <row r="64" spans="1:5" s="180" customFormat="1" ht="12" customHeight="1" thickBot="1">
      <c r="A64" s="224" t="s">
        <v>201</v>
      </c>
      <c r="B64" s="104" t="s">
        <v>202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233</v>
      </c>
      <c r="B65" s="181" t="s">
        <v>203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242</v>
      </c>
      <c r="B66" s="182" t="s">
        <v>204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243</v>
      </c>
      <c r="B67" s="233" t="s">
        <v>353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206</v>
      </c>
      <c r="B68" s="104" t="s">
        <v>207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208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209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234</v>
      </c>
      <c r="B71" s="182" t="s">
        <v>210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235</v>
      </c>
      <c r="B72" s="106" t="s">
        <v>211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212</v>
      </c>
      <c r="B73" s="104" t="s">
        <v>213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236</v>
      </c>
      <c r="B74" s="181" t="s">
        <v>214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237</v>
      </c>
      <c r="B75" s="106" t="s">
        <v>215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216</v>
      </c>
      <c r="B76" s="104" t="s">
        <v>217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238</v>
      </c>
      <c r="B77" s="181" t="s">
        <v>218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239</v>
      </c>
      <c r="B78" s="182" t="s">
        <v>219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240</v>
      </c>
      <c r="B79" s="106" t="s">
        <v>220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221</v>
      </c>
      <c r="B80" s="104" t="s">
        <v>241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222</v>
      </c>
      <c r="B81" s="181" t="s">
        <v>223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224</v>
      </c>
      <c r="B82" s="182" t="s">
        <v>225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226</v>
      </c>
      <c r="B83" s="182" t="s">
        <v>227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228</v>
      </c>
      <c r="B84" s="106" t="s">
        <v>229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230</v>
      </c>
      <c r="B85" s="104" t="s">
        <v>367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232</v>
      </c>
      <c r="B86" s="104" t="s">
        <v>231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244</v>
      </c>
      <c r="B87" s="188" t="s">
        <v>370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369</v>
      </c>
      <c r="B88" s="189" t="s">
        <v>371</v>
      </c>
      <c r="C88" s="173">
        <f>+C63+C87</f>
        <v>24175000</v>
      </c>
      <c r="D88" s="173">
        <f>+D63+D87</f>
        <v>0</v>
      </c>
      <c r="E88" s="210">
        <f>+E63+E87</f>
        <v>24175000</v>
      </c>
    </row>
    <row r="89" spans="1:3" s="180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0" customFormat="1" ht="16.5" customHeight="1" thickBot="1">
      <c r="A91" s="355" t="s">
        <v>87</v>
      </c>
      <c r="B91" s="355"/>
      <c r="C91" s="65"/>
      <c r="E91" s="65" t="str">
        <f>E2</f>
        <v>Forintban!</v>
      </c>
    </row>
    <row r="92" spans="1:5" ht="15.75">
      <c r="A92" s="346" t="s">
        <v>51</v>
      </c>
      <c r="B92" s="348" t="s">
        <v>414</v>
      </c>
      <c r="C92" s="350" t="str">
        <f>+CONCATENATE(LEFT(ÖSSZEFÜGGÉSEK!A6,4),". évi")</f>
        <v>2017. évi</v>
      </c>
      <c r="D92" s="351"/>
      <c r="E92" s="352"/>
    </row>
    <row r="93" spans="1:5" ht="24.75" thickBot="1">
      <c r="A93" s="347"/>
      <c r="B93" s="349"/>
      <c r="C93" s="253" t="s">
        <v>413</v>
      </c>
      <c r="D93" s="251" t="s">
        <v>471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24" t="s">
        <v>483</v>
      </c>
    </row>
    <row r="95" spans="1:5" ht="12" customHeight="1" thickBot="1">
      <c r="A95" s="20" t="s">
        <v>7</v>
      </c>
      <c r="B95" s="24" t="s">
        <v>329</v>
      </c>
      <c r="C95" s="166">
        <f>C96+C97+C98+C99+C100+C113</f>
        <v>19920000</v>
      </c>
      <c r="D95" s="166">
        <f>D96+D97+D98+D99+D100+D113</f>
        <v>0</v>
      </c>
      <c r="E95" s="240">
        <f>E96+E97+E98+E99+E100+E113</f>
        <v>19920000</v>
      </c>
    </row>
    <row r="96" spans="1:5" ht="12" customHeight="1">
      <c r="A96" s="15" t="s">
        <v>63</v>
      </c>
      <c r="B96" s="8" t="s">
        <v>36</v>
      </c>
      <c r="C96" s="244"/>
      <c r="D96" s="244"/>
      <c r="E96" s="309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4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5">
        <f t="shared" si="2"/>
        <v>0</v>
      </c>
    </row>
    <row r="99" spans="1:5" ht="12" customHeight="1">
      <c r="A99" s="12" t="s">
        <v>66</v>
      </c>
      <c r="B99" s="9" t="s">
        <v>109</v>
      </c>
      <c r="C99" s="170">
        <v>19920000</v>
      </c>
      <c r="D99" s="170"/>
      <c r="E99" s="305">
        <f t="shared" si="2"/>
        <v>19920000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334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333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332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247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248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249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250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251</v>
      </c>
      <c r="C108" s="170"/>
      <c r="D108" s="170"/>
      <c r="E108" s="305">
        <f t="shared" si="2"/>
        <v>0</v>
      </c>
    </row>
    <row r="109" spans="1:5" ht="12" customHeight="1">
      <c r="A109" s="12" t="s">
        <v>245</v>
      </c>
      <c r="B109" s="68" t="s">
        <v>252</v>
      </c>
      <c r="C109" s="170"/>
      <c r="D109" s="170"/>
      <c r="E109" s="305">
        <f t="shared" si="2"/>
        <v>0</v>
      </c>
    </row>
    <row r="110" spans="1:5" ht="12" customHeight="1">
      <c r="A110" s="11" t="s">
        <v>246</v>
      </c>
      <c r="B110" s="69" t="s">
        <v>253</v>
      </c>
      <c r="C110" s="170"/>
      <c r="D110" s="170"/>
      <c r="E110" s="305">
        <f t="shared" si="2"/>
        <v>0</v>
      </c>
    </row>
    <row r="111" spans="1:5" ht="12" customHeight="1">
      <c r="A111" s="12" t="s">
        <v>330</v>
      </c>
      <c r="B111" s="69" t="s">
        <v>254</v>
      </c>
      <c r="C111" s="170"/>
      <c r="D111" s="170"/>
      <c r="E111" s="305">
        <f t="shared" si="2"/>
        <v>0</v>
      </c>
    </row>
    <row r="112" spans="1:5" ht="12" customHeight="1">
      <c r="A112" s="14" t="s">
        <v>331</v>
      </c>
      <c r="B112" s="69" t="s">
        <v>255</v>
      </c>
      <c r="C112" s="170"/>
      <c r="D112" s="170"/>
      <c r="E112" s="305">
        <f t="shared" si="2"/>
        <v>0</v>
      </c>
    </row>
    <row r="113" spans="1:5" ht="12" customHeight="1">
      <c r="A113" s="12" t="s">
        <v>335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336</v>
      </c>
      <c r="B114" s="6" t="s">
        <v>338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337</v>
      </c>
      <c r="B115" s="236" t="s">
        <v>339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256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127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260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261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323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266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249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265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264</v>
      </c>
      <c r="C126" s="168"/>
      <c r="D126" s="257"/>
      <c r="E126" s="304">
        <f t="shared" si="2"/>
        <v>0</v>
      </c>
    </row>
    <row r="127" spans="1:5" ht="12" customHeight="1">
      <c r="A127" s="13" t="s">
        <v>257</v>
      </c>
      <c r="B127" s="68" t="s">
        <v>252</v>
      </c>
      <c r="C127" s="168"/>
      <c r="D127" s="257"/>
      <c r="E127" s="304">
        <f t="shared" si="2"/>
        <v>0</v>
      </c>
    </row>
    <row r="128" spans="1:5" ht="12" customHeight="1">
      <c r="A128" s="13" t="s">
        <v>258</v>
      </c>
      <c r="B128" s="68" t="s">
        <v>263</v>
      </c>
      <c r="C128" s="168"/>
      <c r="D128" s="257"/>
      <c r="E128" s="304">
        <f t="shared" si="2"/>
        <v>0</v>
      </c>
    </row>
    <row r="129" spans="1:5" ht="23.25" thickBot="1">
      <c r="A129" s="11" t="s">
        <v>259</v>
      </c>
      <c r="B129" s="68" t="s">
        <v>262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7">
        <f>+C95+C116</f>
        <v>19920000</v>
      </c>
      <c r="D130" s="255">
        <f>+D95+D116</f>
        <v>0</v>
      </c>
      <c r="E130" s="103">
        <f>+E95+E116</f>
        <v>19920000</v>
      </c>
    </row>
    <row r="131" spans="1:5" ht="12" customHeight="1" thickBot="1">
      <c r="A131" s="18" t="s">
        <v>10</v>
      </c>
      <c r="B131" s="61" t="s">
        <v>415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161</v>
      </c>
      <c r="B132" s="10" t="s">
        <v>348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162</v>
      </c>
      <c r="B133" s="10" t="s">
        <v>349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163</v>
      </c>
      <c r="B134" s="10" t="s">
        <v>350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351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343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344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345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346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267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268</v>
      </c>
      <c r="C144" s="168"/>
      <c r="D144" s="257"/>
      <c r="E144" s="304">
        <f t="shared" si="3"/>
        <v>0</v>
      </c>
    </row>
    <row r="145" spans="1:5" ht="12" customHeight="1">
      <c r="A145" s="13" t="s">
        <v>181</v>
      </c>
      <c r="B145" s="7" t="s">
        <v>356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182</v>
      </c>
      <c r="B146" s="5" t="s">
        <v>287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352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359</v>
      </c>
      <c r="C149" s="168"/>
      <c r="D149" s="257"/>
      <c r="E149" s="304">
        <f t="shared" si="3"/>
        <v>0</v>
      </c>
    </row>
    <row r="150" spans="1:5" ht="12" customHeight="1">
      <c r="A150" s="13" t="s">
        <v>193</v>
      </c>
      <c r="B150" s="7" t="s">
        <v>354</v>
      </c>
      <c r="C150" s="168"/>
      <c r="D150" s="257"/>
      <c r="E150" s="304">
        <f t="shared" si="3"/>
        <v>0</v>
      </c>
    </row>
    <row r="151" spans="1:5" ht="12" customHeight="1">
      <c r="A151" s="13" t="s">
        <v>194</v>
      </c>
      <c r="B151" s="7" t="s">
        <v>360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364</v>
      </c>
      <c r="C156" s="249">
        <f>+C130+C155</f>
        <v>19920000</v>
      </c>
      <c r="D156" s="262">
        <f>+D130+D155</f>
        <v>0</v>
      </c>
      <c r="E156" s="243">
        <f>+E130+E155</f>
        <v>19920000</v>
      </c>
    </row>
    <row r="157" ht="7.5" customHeight="1"/>
    <row r="158" spans="1:5" ht="15.75">
      <c r="A158" s="353" t="s">
        <v>269</v>
      </c>
      <c r="B158" s="353"/>
      <c r="C158" s="353"/>
      <c r="D158" s="353"/>
      <c r="E158" s="353"/>
    </row>
    <row r="159" spans="1:5" ht="15" customHeight="1" thickBot="1">
      <c r="A159" s="345" t="s">
        <v>88</v>
      </c>
      <c r="B159" s="345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4">
        <f>+C63-C130</f>
        <v>4255000</v>
      </c>
      <c r="D160" s="167">
        <f>+D63-D130</f>
        <v>0</v>
      </c>
      <c r="E160" s="103">
        <f>+E63-E130</f>
        <v>4255000</v>
      </c>
    </row>
    <row r="161" spans="1:5" ht="32.25" customHeight="1" thickBot="1">
      <c r="A161" s="18" t="s">
        <v>8</v>
      </c>
      <c r="B161" s="23" t="s">
        <v>372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00" workbookViewId="0" topLeftCell="D11">
      <selection activeCell="H22" sqref="H22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358" t="s">
        <v>416</v>
      </c>
    </row>
    <row r="2" spans="7:10" ht="14.25" thickBot="1">
      <c r="G2" s="118"/>
      <c r="H2" s="118"/>
      <c r="I2" s="118" t="str">
        <f>'1.4.sz.mell.'!E2</f>
        <v>Forintban!</v>
      </c>
      <c r="J2" s="358"/>
    </row>
    <row r="3" spans="1:10" ht="18" customHeight="1" thickBot="1">
      <c r="A3" s="356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8"/>
    </row>
    <row r="4" spans="1:10" s="122" customFormat="1" ht="35.25" customHeight="1" thickBot="1">
      <c r="A4" s="357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sz. módosítás (±)")</f>
        <v>2017. évi 1. sz. módosítás (±)</v>
      </c>
      <c r="E4" s="264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2" t="str">
        <f>+E4</f>
        <v>2017. …….. Módisítás után</v>
      </c>
      <c r="J4" s="358"/>
    </row>
    <row r="5" spans="1:10" s="126" customFormat="1" ht="12" customHeight="1" thickBot="1">
      <c r="A5" s="123" t="s">
        <v>379</v>
      </c>
      <c r="B5" s="124" t="s">
        <v>380</v>
      </c>
      <c r="C5" s="125" t="s">
        <v>381</v>
      </c>
      <c r="D5" s="265" t="s">
        <v>383</v>
      </c>
      <c r="E5" s="265" t="s">
        <v>483</v>
      </c>
      <c r="F5" s="124" t="s">
        <v>417</v>
      </c>
      <c r="G5" s="125" t="s">
        <v>385</v>
      </c>
      <c r="H5" s="125" t="s">
        <v>386</v>
      </c>
      <c r="I5" s="340" t="s">
        <v>484</v>
      </c>
      <c r="J5" s="358"/>
    </row>
    <row r="6" spans="1:10" ht="12.75" customHeight="1">
      <c r="A6" s="127" t="s">
        <v>7</v>
      </c>
      <c r="B6" s="128" t="s">
        <v>270</v>
      </c>
      <c r="C6" s="110">
        <v>310488583</v>
      </c>
      <c r="D6" s="110">
        <v>277749</v>
      </c>
      <c r="E6" s="313">
        <f>C6+D6</f>
        <v>310766332</v>
      </c>
      <c r="F6" s="128" t="s">
        <v>45</v>
      </c>
      <c r="G6" s="110">
        <v>586842257</v>
      </c>
      <c r="H6" s="110">
        <v>1692543</v>
      </c>
      <c r="I6" s="317">
        <f>G6+H6</f>
        <v>588534800</v>
      </c>
      <c r="J6" s="358"/>
    </row>
    <row r="7" spans="1:10" ht="12.75" customHeight="1">
      <c r="A7" s="129" t="s">
        <v>8</v>
      </c>
      <c r="B7" s="130" t="s">
        <v>271</v>
      </c>
      <c r="C7" s="111">
        <v>437665000</v>
      </c>
      <c r="D7" s="111">
        <v>14087000</v>
      </c>
      <c r="E7" s="313">
        <f aca="true" t="shared" si="0" ref="E7:E16">C7+D7</f>
        <v>451752000</v>
      </c>
      <c r="F7" s="130" t="s">
        <v>108</v>
      </c>
      <c r="G7" s="111">
        <v>101818000</v>
      </c>
      <c r="H7" s="111"/>
      <c r="I7" s="317">
        <f aca="true" t="shared" si="1" ref="I7:I17">G7+H7</f>
        <v>101818000</v>
      </c>
      <c r="J7" s="358"/>
    </row>
    <row r="8" spans="1:10" ht="12.75" customHeight="1">
      <c r="A8" s="129" t="s">
        <v>9</v>
      </c>
      <c r="B8" s="130" t="s">
        <v>292</v>
      </c>
      <c r="C8" s="111"/>
      <c r="D8" s="111"/>
      <c r="E8" s="313">
        <f t="shared" si="0"/>
        <v>0</v>
      </c>
      <c r="F8" s="130" t="s">
        <v>132</v>
      </c>
      <c r="G8" s="111">
        <v>249068000</v>
      </c>
      <c r="H8" s="111">
        <v>49718112</v>
      </c>
      <c r="I8" s="317">
        <f t="shared" si="1"/>
        <v>298786112</v>
      </c>
      <c r="J8" s="358"/>
    </row>
    <row r="9" spans="1:10" ht="12.75" customHeight="1">
      <c r="A9" s="129" t="s">
        <v>10</v>
      </c>
      <c r="B9" s="130" t="s">
        <v>99</v>
      </c>
      <c r="C9" s="111">
        <v>158900000</v>
      </c>
      <c r="D9" s="111"/>
      <c r="E9" s="313">
        <f t="shared" si="0"/>
        <v>158900000</v>
      </c>
      <c r="F9" s="130" t="s">
        <v>109</v>
      </c>
      <c r="G9" s="111">
        <v>19920000</v>
      </c>
      <c r="H9" s="111"/>
      <c r="I9" s="317">
        <f t="shared" si="1"/>
        <v>19920000</v>
      </c>
      <c r="J9" s="358"/>
    </row>
    <row r="10" spans="1:10" ht="12.75" customHeight="1">
      <c r="A10" s="129" t="s">
        <v>11</v>
      </c>
      <c r="B10" s="131" t="s">
        <v>316</v>
      </c>
      <c r="C10" s="111">
        <v>81250417</v>
      </c>
      <c r="D10" s="111">
        <v>5360251</v>
      </c>
      <c r="E10" s="313">
        <f t="shared" si="0"/>
        <v>86610668</v>
      </c>
      <c r="F10" s="130" t="s">
        <v>110</v>
      </c>
      <c r="G10" s="111">
        <v>5100000</v>
      </c>
      <c r="H10" s="111">
        <v>562287</v>
      </c>
      <c r="I10" s="317">
        <f t="shared" si="1"/>
        <v>5662287</v>
      </c>
      <c r="J10" s="358"/>
    </row>
    <row r="11" spans="1:10" ht="12.75" customHeight="1">
      <c r="A11" s="129" t="s">
        <v>12</v>
      </c>
      <c r="B11" s="130" t="s">
        <v>272</v>
      </c>
      <c r="C11" s="112"/>
      <c r="D11" s="112"/>
      <c r="E11" s="313">
        <f t="shared" si="0"/>
        <v>0</v>
      </c>
      <c r="F11" s="130" t="s">
        <v>37</v>
      </c>
      <c r="G11" s="111">
        <v>4000000</v>
      </c>
      <c r="H11" s="111"/>
      <c r="I11" s="317">
        <f t="shared" si="1"/>
        <v>4000000</v>
      </c>
      <c r="J11" s="358"/>
    </row>
    <row r="12" spans="1:10" ht="12.75" customHeight="1">
      <c r="A12" s="129" t="s">
        <v>13</v>
      </c>
      <c r="B12" s="130" t="s">
        <v>373</v>
      </c>
      <c r="C12" s="111"/>
      <c r="D12" s="111"/>
      <c r="E12" s="313">
        <f t="shared" si="0"/>
        <v>0</v>
      </c>
      <c r="F12" s="30"/>
      <c r="G12" s="111"/>
      <c r="H12" s="111"/>
      <c r="I12" s="317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30"/>
      <c r="G13" s="111"/>
      <c r="H13" s="111"/>
      <c r="I13" s="317">
        <f t="shared" si="1"/>
        <v>0</v>
      </c>
      <c r="J13" s="358"/>
    </row>
    <row r="14" spans="1:10" ht="12.75" customHeight="1">
      <c r="A14" s="129" t="s">
        <v>15</v>
      </c>
      <c r="B14" s="193"/>
      <c r="C14" s="112"/>
      <c r="D14" s="112"/>
      <c r="E14" s="313">
        <f t="shared" si="0"/>
        <v>0</v>
      </c>
      <c r="F14" s="30"/>
      <c r="G14" s="111"/>
      <c r="H14" s="111"/>
      <c r="I14" s="317">
        <f t="shared" si="1"/>
        <v>0</v>
      </c>
      <c r="J14" s="358"/>
    </row>
    <row r="15" spans="1:10" ht="12.75" customHeight="1">
      <c r="A15" s="129" t="s">
        <v>16</v>
      </c>
      <c r="B15" s="30"/>
      <c r="C15" s="111"/>
      <c r="D15" s="111"/>
      <c r="E15" s="313">
        <f t="shared" si="0"/>
        <v>0</v>
      </c>
      <c r="F15" s="30"/>
      <c r="G15" s="111"/>
      <c r="H15" s="111"/>
      <c r="I15" s="317">
        <f t="shared" si="1"/>
        <v>0</v>
      </c>
      <c r="J15" s="358"/>
    </row>
    <row r="16" spans="1:10" ht="12.75" customHeight="1">
      <c r="A16" s="129" t="s">
        <v>17</v>
      </c>
      <c r="B16" s="30"/>
      <c r="C16" s="111"/>
      <c r="D16" s="111"/>
      <c r="E16" s="313">
        <f t="shared" si="0"/>
        <v>0</v>
      </c>
      <c r="F16" s="30"/>
      <c r="G16" s="111"/>
      <c r="H16" s="111"/>
      <c r="I16" s="317">
        <f t="shared" si="1"/>
        <v>0</v>
      </c>
      <c r="J16" s="358"/>
    </row>
    <row r="17" spans="1:10" ht="12.75" customHeight="1" thickBot="1">
      <c r="A17" s="129" t="s">
        <v>18</v>
      </c>
      <c r="B17" s="38"/>
      <c r="C17" s="113"/>
      <c r="D17" s="113"/>
      <c r="E17" s="314"/>
      <c r="F17" s="30"/>
      <c r="G17" s="113"/>
      <c r="H17" s="113"/>
      <c r="I17" s="317">
        <f t="shared" si="1"/>
        <v>0</v>
      </c>
      <c r="J17" s="358"/>
    </row>
    <row r="18" spans="1:10" ht="21.75" thickBot="1">
      <c r="A18" s="132" t="s">
        <v>19</v>
      </c>
      <c r="B18" s="62" t="s">
        <v>374</v>
      </c>
      <c r="C18" s="114">
        <f>SUM(C6:C17)</f>
        <v>988304000</v>
      </c>
      <c r="D18" s="114">
        <f>SUM(D6:D17)</f>
        <v>19725000</v>
      </c>
      <c r="E18" s="114">
        <f>SUM(E6:E17)</f>
        <v>1008029000</v>
      </c>
      <c r="F18" s="62" t="s">
        <v>278</v>
      </c>
      <c r="G18" s="114">
        <f>SUM(G6:G17)</f>
        <v>966748257</v>
      </c>
      <c r="H18" s="114">
        <f>SUM(H6:H17)</f>
        <v>51972942</v>
      </c>
      <c r="I18" s="148">
        <f>SUM(I6:I17)</f>
        <v>1018721199</v>
      </c>
      <c r="J18" s="358"/>
    </row>
    <row r="19" spans="1:10" ht="12.75" customHeight="1">
      <c r="A19" s="133" t="s">
        <v>20</v>
      </c>
      <c r="B19" s="134" t="s">
        <v>275</v>
      </c>
      <c r="C19" s="238">
        <f>+C20+C21+C22+C23</f>
        <v>0</v>
      </c>
      <c r="D19" s="238">
        <f>+D20+D21+D22+D23</f>
        <v>12256133</v>
      </c>
      <c r="E19" s="238">
        <f>+E20+E21+E22+E23</f>
        <v>12256133</v>
      </c>
      <c r="F19" s="135" t="s">
        <v>268</v>
      </c>
      <c r="G19" s="115">
        <v>11177743</v>
      </c>
      <c r="H19" s="115"/>
      <c r="I19" s="318">
        <f>G19+H19</f>
        <v>11177743</v>
      </c>
      <c r="J19" s="358"/>
    </row>
    <row r="20" spans="1:10" ht="12.75" customHeight="1">
      <c r="A20" s="136" t="s">
        <v>21</v>
      </c>
      <c r="B20" s="135" t="s">
        <v>125</v>
      </c>
      <c r="C20" s="51"/>
      <c r="D20" s="51">
        <v>12256133</v>
      </c>
      <c r="E20" s="315">
        <f>C20+D20</f>
        <v>12256133</v>
      </c>
      <c r="F20" s="135" t="s">
        <v>277</v>
      </c>
      <c r="G20" s="51"/>
      <c r="H20" s="51"/>
      <c r="I20" s="319">
        <f aca="true" t="shared" si="2" ref="I20:I28">G20+H20</f>
        <v>0</v>
      </c>
      <c r="J20" s="358"/>
    </row>
    <row r="21" spans="1:10" ht="12.75" customHeight="1">
      <c r="A21" s="136" t="s">
        <v>22</v>
      </c>
      <c r="B21" s="135" t="s">
        <v>126</v>
      </c>
      <c r="C21" s="51"/>
      <c r="D21" s="51"/>
      <c r="E21" s="315">
        <f>C21+D21</f>
        <v>0</v>
      </c>
      <c r="F21" s="135" t="s">
        <v>90</v>
      </c>
      <c r="G21" s="51">
        <v>10137000</v>
      </c>
      <c r="H21" s="51">
        <v>457</v>
      </c>
      <c r="I21" s="319">
        <f t="shared" si="2"/>
        <v>10137457</v>
      </c>
      <c r="J21" s="358"/>
    </row>
    <row r="22" spans="1:10" ht="12.75" customHeight="1">
      <c r="A22" s="136" t="s">
        <v>23</v>
      </c>
      <c r="B22" s="135" t="s">
        <v>130</v>
      </c>
      <c r="C22" s="51"/>
      <c r="D22" s="51"/>
      <c r="E22" s="315">
        <f>C22+D22</f>
        <v>0</v>
      </c>
      <c r="F22" s="135" t="s">
        <v>91</v>
      </c>
      <c r="G22" s="51"/>
      <c r="H22" s="51"/>
      <c r="I22" s="319">
        <f t="shared" si="2"/>
        <v>0</v>
      </c>
      <c r="J22" s="358"/>
    </row>
    <row r="23" spans="1:10" ht="12.75" customHeight="1">
      <c r="A23" s="136" t="s">
        <v>24</v>
      </c>
      <c r="B23" s="135" t="s">
        <v>131</v>
      </c>
      <c r="C23" s="51"/>
      <c r="D23" s="51"/>
      <c r="E23" s="315">
        <f>C23+D23</f>
        <v>0</v>
      </c>
      <c r="F23" s="134" t="s">
        <v>133</v>
      </c>
      <c r="G23" s="51"/>
      <c r="H23" s="51"/>
      <c r="I23" s="319">
        <f t="shared" si="2"/>
        <v>0</v>
      </c>
      <c r="J23" s="358"/>
    </row>
    <row r="24" spans="1:10" ht="12.75" customHeight="1">
      <c r="A24" s="136" t="s">
        <v>25</v>
      </c>
      <c r="B24" s="135" t="s">
        <v>276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117</v>
      </c>
      <c r="G24" s="51"/>
      <c r="H24" s="51"/>
      <c r="I24" s="319">
        <f t="shared" si="2"/>
        <v>0</v>
      </c>
      <c r="J24" s="358"/>
    </row>
    <row r="25" spans="1:10" ht="12.75" customHeight="1">
      <c r="A25" s="133" t="s">
        <v>26</v>
      </c>
      <c r="B25" s="134" t="s">
        <v>273</v>
      </c>
      <c r="C25" s="115"/>
      <c r="D25" s="115"/>
      <c r="E25" s="316">
        <f>C25+D25</f>
        <v>0</v>
      </c>
      <c r="F25" s="128" t="s">
        <v>356</v>
      </c>
      <c r="G25" s="115"/>
      <c r="H25" s="115"/>
      <c r="I25" s="318">
        <f t="shared" si="2"/>
        <v>0</v>
      </c>
      <c r="J25" s="358"/>
    </row>
    <row r="26" spans="1:10" ht="12.75" customHeight="1">
      <c r="A26" s="136" t="s">
        <v>27</v>
      </c>
      <c r="B26" s="135" t="s">
        <v>274</v>
      </c>
      <c r="C26" s="51"/>
      <c r="D26" s="51"/>
      <c r="E26" s="315">
        <f>C26+D26</f>
        <v>0</v>
      </c>
      <c r="F26" s="130" t="s">
        <v>362</v>
      </c>
      <c r="G26" s="51"/>
      <c r="H26" s="51"/>
      <c r="I26" s="319">
        <f t="shared" si="2"/>
        <v>0</v>
      </c>
      <c r="J26" s="358"/>
    </row>
    <row r="27" spans="1:10" ht="12.75" customHeight="1">
      <c r="A27" s="129" t="s">
        <v>28</v>
      </c>
      <c r="B27" s="135" t="s">
        <v>473</v>
      </c>
      <c r="C27" s="51"/>
      <c r="D27" s="51"/>
      <c r="E27" s="315">
        <f>C27+D27</f>
        <v>0</v>
      </c>
      <c r="F27" s="130" t="s">
        <v>363</v>
      </c>
      <c r="G27" s="51"/>
      <c r="H27" s="51"/>
      <c r="I27" s="319">
        <f t="shared" si="2"/>
        <v>0</v>
      </c>
      <c r="J27" s="358"/>
    </row>
    <row r="28" spans="1:10" ht="12.75" customHeight="1" thickBot="1">
      <c r="A28" s="163" t="s">
        <v>29</v>
      </c>
      <c r="B28" s="134" t="s">
        <v>231</v>
      </c>
      <c r="C28" s="115"/>
      <c r="D28" s="115"/>
      <c r="E28" s="316">
        <f>C28+D28</f>
        <v>0</v>
      </c>
      <c r="F28" s="195"/>
      <c r="G28" s="115"/>
      <c r="H28" s="115"/>
      <c r="I28" s="318">
        <f t="shared" si="2"/>
        <v>0</v>
      </c>
      <c r="J28" s="358"/>
    </row>
    <row r="29" spans="1:10" ht="24" customHeight="1" thickBot="1">
      <c r="A29" s="132" t="s">
        <v>30</v>
      </c>
      <c r="B29" s="62" t="s">
        <v>375</v>
      </c>
      <c r="C29" s="114">
        <f>+C19+C24+C27+C28</f>
        <v>0</v>
      </c>
      <c r="D29" s="114">
        <f>+D19+D24+D27+D28</f>
        <v>12256133</v>
      </c>
      <c r="E29" s="268">
        <f>+E19+E24+E27+E28</f>
        <v>12256133</v>
      </c>
      <c r="F29" s="62" t="s">
        <v>377</v>
      </c>
      <c r="G29" s="114">
        <f>SUM(G19:G28)</f>
        <v>21314743</v>
      </c>
      <c r="H29" s="114">
        <f>SUM(H19:H28)</f>
        <v>457</v>
      </c>
      <c r="I29" s="148">
        <f>SUM(I19:I28)</f>
        <v>21315200</v>
      </c>
      <c r="J29" s="358"/>
    </row>
    <row r="30" spans="1:10" ht="13.5" thickBot="1">
      <c r="A30" s="132" t="s">
        <v>31</v>
      </c>
      <c r="B30" s="138" t="s">
        <v>376</v>
      </c>
      <c r="C30" s="341">
        <f>+C18+C29</f>
        <v>988304000</v>
      </c>
      <c r="D30" s="341">
        <f>+D18+D29</f>
        <v>31981133</v>
      </c>
      <c r="E30" s="342">
        <f>+E18+E29</f>
        <v>1020285133</v>
      </c>
      <c r="F30" s="138" t="s">
        <v>378</v>
      </c>
      <c r="G30" s="341">
        <f>+G18+G29</f>
        <v>988063000</v>
      </c>
      <c r="H30" s="341">
        <f>+H18+H29</f>
        <v>51973399</v>
      </c>
      <c r="I30" s="342">
        <f>+I18+I29</f>
        <v>1040036399</v>
      </c>
      <c r="J30" s="358"/>
    </row>
    <row r="31" spans="1:10" ht="13.5" thickBot="1">
      <c r="A31" s="132" t="s">
        <v>32</v>
      </c>
      <c r="B31" s="138" t="s">
        <v>94</v>
      </c>
      <c r="C31" s="341" t="str">
        <f>IF(C18-G18&lt;0,G18-C18,"-")</f>
        <v>-</v>
      </c>
      <c r="D31" s="341">
        <f>IF(D18-H18&lt;0,H18-D18,"-")</f>
        <v>32247942</v>
      </c>
      <c r="E31" s="342">
        <f>IF(E18-I18&lt;0,I18-E18,"-")</f>
        <v>10692199</v>
      </c>
      <c r="F31" s="138" t="s">
        <v>95</v>
      </c>
      <c r="G31" s="341">
        <f>IF(C18-G18&gt;0,C18-G18,"-")</f>
        <v>21555743</v>
      </c>
      <c r="H31" s="341" t="str">
        <f>IF(D18-H18&gt;0,D18-H18,"-")</f>
        <v>-</v>
      </c>
      <c r="I31" s="342" t="str">
        <f>IF(E18-I18&gt;0,E18-I18,"-")</f>
        <v>-</v>
      </c>
      <c r="J31" s="358"/>
    </row>
    <row r="32" spans="1:10" ht="13.5" thickBot="1">
      <c r="A32" s="132" t="s">
        <v>33</v>
      </c>
      <c r="B32" s="138" t="s">
        <v>490</v>
      </c>
      <c r="C32" s="341" t="str">
        <f>IF(C30-G30&lt;0,G30-C30,"-")</f>
        <v>-</v>
      </c>
      <c r="D32" s="341">
        <f>IF(D30-H30&lt;0,H30-D30,"-")</f>
        <v>19992266</v>
      </c>
      <c r="E32" s="341">
        <f>IF(E30-I30&lt;0,I30-E30,"-")</f>
        <v>19751266</v>
      </c>
      <c r="F32" s="138" t="s">
        <v>491</v>
      </c>
      <c r="G32" s="341">
        <f>IF(C30-G30&gt;0,C30-G30,"-")</f>
        <v>241000</v>
      </c>
      <c r="H32" s="341" t="str">
        <f>IF(D30-H30&gt;0,D30-H30,"-")</f>
        <v>-</v>
      </c>
      <c r="I32" s="343" t="str">
        <f>IF(E30-I30&gt;0,E30-I30,"-")</f>
        <v>-</v>
      </c>
      <c r="J32" s="358"/>
    </row>
    <row r="33" spans="2:6" ht="18.75">
      <c r="B33" s="359"/>
      <c r="C33" s="359"/>
      <c r="D33" s="359"/>
      <c r="E33" s="359"/>
      <c r="F33" s="359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9">
      <selection activeCell="H9" sqref="H9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93</v>
      </c>
      <c r="C1" s="117"/>
      <c r="D1" s="117"/>
      <c r="E1" s="117"/>
      <c r="F1" s="117"/>
      <c r="G1" s="117"/>
      <c r="H1" s="117"/>
      <c r="I1" s="117"/>
      <c r="J1" s="358" t="s">
        <v>418</v>
      </c>
    </row>
    <row r="2" spans="7:10" ht="14.25" thickBot="1">
      <c r="G2" s="118"/>
      <c r="H2" s="118"/>
      <c r="I2" s="118" t="str">
        <f>'2.1.sz.mell  '!I2</f>
        <v>Forintban!</v>
      </c>
      <c r="J2" s="358"/>
    </row>
    <row r="3" spans="1:10" ht="13.5" customHeight="1" thickBot="1">
      <c r="A3" s="356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8"/>
    </row>
    <row r="4" spans="1:10" s="122" customFormat="1" ht="24.75" thickBot="1">
      <c r="A4" s="357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sz. módosítás (±)")</f>
        <v>2017. évi 1. sz. módosítás (±)</v>
      </c>
      <c r="E4" s="264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2" t="str">
        <f>+E4</f>
        <v>2017. …….. Módisítás után</v>
      </c>
      <c r="J4" s="358"/>
    </row>
    <row r="5" spans="1:10" s="122" customFormat="1" ht="13.5" thickBot="1">
      <c r="A5" s="123" t="s">
        <v>379</v>
      </c>
      <c r="B5" s="124" t="s">
        <v>380</v>
      </c>
      <c r="C5" s="125" t="s">
        <v>381</v>
      </c>
      <c r="D5" s="265" t="s">
        <v>383</v>
      </c>
      <c r="E5" s="265" t="s">
        <v>483</v>
      </c>
      <c r="F5" s="124" t="s">
        <v>417</v>
      </c>
      <c r="G5" s="125" t="s">
        <v>385</v>
      </c>
      <c r="H5" s="125" t="s">
        <v>386</v>
      </c>
      <c r="I5" s="340" t="s">
        <v>484</v>
      </c>
      <c r="J5" s="358"/>
    </row>
    <row r="6" spans="1:10" ht="12.75" customHeight="1">
      <c r="A6" s="127" t="s">
        <v>7</v>
      </c>
      <c r="B6" s="128" t="s">
        <v>279</v>
      </c>
      <c r="C6" s="110">
        <v>787393000</v>
      </c>
      <c r="D6" s="110"/>
      <c r="E6" s="313">
        <f>C6+D6</f>
        <v>787393000</v>
      </c>
      <c r="F6" s="128" t="s">
        <v>127</v>
      </c>
      <c r="G6" s="110">
        <v>548205215</v>
      </c>
      <c r="H6" s="275">
        <v>37281519</v>
      </c>
      <c r="I6" s="320">
        <f>G6+H6</f>
        <v>585486734</v>
      </c>
      <c r="J6" s="358"/>
    </row>
    <row r="7" spans="1:10" ht="12.75">
      <c r="A7" s="129" t="s">
        <v>8</v>
      </c>
      <c r="B7" s="130" t="s">
        <v>280</v>
      </c>
      <c r="C7" s="111"/>
      <c r="D7" s="111"/>
      <c r="E7" s="313">
        <f aca="true" t="shared" si="0" ref="E7:E16">C7+D7</f>
        <v>0</v>
      </c>
      <c r="F7" s="130" t="s">
        <v>285</v>
      </c>
      <c r="G7" s="111"/>
      <c r="H7" s="111"/>
      <c r="I7" s="321">
        <f aca="true" t="shared" si="1" ref="I7:I29">G7+H7</f>
        <v>0</v>
      </c>
      <c r="J7" s="358"/>
    </row>
    <row r="8" spans="1:10" ht="12.75" customHeight="1">
      <c r="A8" s="129" t="s">
        <v>9</v>
      </c>
      <c r="B8" s="130" t="s">
        <v>3</v>
      </c>
      <c r="C8" s="111"/>
      <c r="D8" s="111">
        <v>6500000</v>
      </c>
      <c r="E8" s="313">
        <f t="shared" si="0"/>
        <v>6500000</v>
      </c>
      <c r="F8" s="130" t="s">
        <v>112</v>
      </c>
      <c r="G8" s="111">
        <v>238828785</v>
      </c>
      <c r="H8" s="111">
        <v>-50773785</v>
      </c>
      <c r="I8" s="321">
        <f t="shared" si="1"/>
        <v>188055000</v>
      </c>
      <c r="J8" s="358"/>
    </row>
    <row r="9" spans="1:10" ht="12.75" customHeight="1">
      <c r="A9" s="129" t="s">
        <v>10</v>
      </c>
      <c r="B9" s="130" t="s">
        <v>281</v>
      </c>
      <c r="C9" s="111"/>
      <c r="D9" s="111"/>
      <c r="E9" s="313">
        <f t="shared" si="0"/>
        <v>0</v>
      </c>
      <c r="F9" s="130" t="s">
        <v>286</v>
      </c>
      <c r="G9" s="111"/>
      <c r="H9" s="111"/>
      <c r="I9" s="321">
        <f t="shared" si="1"/>
        <v>0</v>
      </c>
      <c r="J9" s="358"/>
    </row>
    <row r="10" spans="1:10" ht="12.75" customHeight="1">
      <c r="A10" s="129" t="s">
        <v>11</v>
      </c>
      <c r="B10" s="130" t="s">
        <v>282</v>
      </c>
      <c r="C10" s="111"/>
      <c r="D10" s="111"/>
      <c r="E10" s="313">
        <f t="shared" si="0"/>
        <v>0</v>
      </c>
      <c r="F10" s="130" t="s">
        <v>129</v>
      </c>
      <c r="G10" s="111">
        <v>600000</v>
      </c>
      <c r="H10" s="111"/>
      <c r="I10" s="321">
        <f t="shared" si="1"/>
        <v>600000</v>
      </c>
      <c r="J10" s="358"/>
    </row>
    <row r="11" spans="1:10" ht="12.75" customHeight="1">
      <c r="A11" s="129" t="s">
        <v>12</v>
      </c>
      <c r="B11" s="130" t="s">
        <v>283</v>
      </c>
      <c r="C11" s="112"/>
      <c r="D11" s="112"/>
      <c r="E11" s="313">
        <f t="shared" si="0"/>
        <v>0</v>
      </c>
      <c r="F11" s="196"/>
      <c r="G11" s="111"/>
      <c r="H11" s="111"/>
      <c r="I11" s="321">
        <f t="shared" si="1"/>
        <v>0</v>
      </c>
      <c r="J11" s="358"/>
    </row>
    <row r="12" spans="1:10" ht="12.75" customHeight="1">
      <c r="A12" s="129" t="s">
        <v>13</v>
      </c>
      <c r="B12" s="30"/>
      <c r="C12" s="111"/>
      <c r="D12" s="111"/>
      <c r="E12" s="313">
        <f t="shared" si="0"/>
        <v>0</v>
      </c>
      <c r="F12" s="196"/>
      <c r="G12" s="111"/>
      <c r="H12" s="111"/>
      <c r="I12" s="321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197"/>
      <c r="G13" s="111"/>
      <c r="H13" s="111"/>
      <c r="I13" s="321">
        <f t="shared" si="1"/>
        <v>0</v>
      </c>
      <c r="J13" s="358"/>
    </row>
    <row r="14" spans="1:10" ht="12.75" customHeight="1">
      <c r="A14" s="129" t="s">
        <v>15</v>
      </c>
      <c r="B14" s="194"/>
      <c r="C14" s="112"/>
      <c r="D14" s="112"/>
      <c r="E14" s="313">
        <f t="shared" si="0"/>
        <v>0</v>
      </c>
      <c r="F14" s="196"/>
      <c r="G14" s="111"/>
      <c r="H14" s="111"/>
      <c r="I14" s="321">
        <f t="shared" si="1"/>
        <v>0</v>
      </c>
      <c r="J14" s="358"/>
    </row>
    <row r="15" spans="1:10" ht="12.75">
      <c r="A15" s="129" t="s">
        <v>16</v>
      </c>
      <c r="B15" s="30"/>
      <c r="C15" s="112"/>
      <c r="D15" s="112"/>
      <c r="E15" s="313">
        <f t="shared" si="0"/>
        <v>0</v>
      </c>
      <c r="F15" s="196"/>
      <c r="G15" s="111"/>
      <c r="H15" s="111"/>
      <c r="I15" s="321">
        <f t="shared" si="1"/>
        <v>0</v>
      </c>
      <c r="J15" s="358"/>
    </row>
    <row r="16" spans="1:10" ht="12.75" customHeight="1" thickBot="1">
      <c r="A16" s="163" t="s">
        <v>17</v>
      </c>
      <c r="B16" s="195"/>
      <c r="C16" s="165"/>
      <c r="D16" s="165"/>
      <c r="E16" s="313">
        <f t="shared" si="0"/>
        <v>0</v>
      </c>
      <c r="F16" s="164" t="s">
        <v>37</v>
      </c>
      <c r="G16" s="273"/>
      <c r="H16" s="273"/>
      <c r="I16" s="322">
        <f t="shared" si="1"/>
        <v>0</v>
      </c>
      <c r="J16" s="358"/>
    </row>
    <row r="17" spans="1:10" ht="15.75" customHeight="1" thickBot="1">
      <c r="A17" s="132" t="s">
        <v>18</v>
      </c>
      <c r="B17" s="62" t="s">
        <v>293</v>
      </c>
      <c r="C17" s="114">
        <f>+C6+C8+C9+C11+C12+C13+C14+C15+C16</f>
        <v>787393000</v>
      </c>
      <c r="D17" s="114">
        <f>+D6+D8+D9+D11+D12+D13+D14+D15+D16</f>
        <v>6500000</v>
      </c>
      <c r="E17" s="114">
        <f>+E6+E8+E9+E11+E12+E13+E14+E15+E16</f>
        <v>793893000</v>
      </c>
      <c r="F17" s="62" t="s">
        <v>294</v>
      </c>
      <c r="G17" s="114">
        <f>+G6+G8+G10+G11+G12+G13+G14+G15+G16</f>
        <v>787634000</v>
      </c>
      <c r="H17" s="114">
        <f>+H6+H8+H10+H11+H12+H13+H14+H15+H16</f>
        <v>-13492266</v>
      </c>
      <c r="I17" s="148">
        <f>+I6+I8+I10+I11+I12+I13+I14+I15+I16</f>
        <v>774141734</v>
      </c>
      <c r="J17" s="358"/>
    </row>
    <row r="18" spans="1:10" ht="12.75" customHeight="1">
      <c r="A18" s="127" t="s">
        <v>19</v>
      </c>
      <c r="B18" s="140" t="s">
        <v>145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116</v>
      </c>
      <c r="G18" s="274"/>
      <c r="H18" s="274"/>
      <c r="I18" s="323">
        <f t="shared" si="1"/>
        <v>0</v>
      </c>
      <c r="J18" s="358"/>
    </row>
    <row r="19" spans="1:10" ht="12.75" customHeight="1">
      <c r="A19" s="129" t="s">
        <v>20</v>
      </c>
      <c r="B19" s="141" t="s">
        <v>134</v>
      </c>
      <c r="C19" s="51"/>
      <c r="D19" s="51"/>
      <c r="E19" s="315">
        <f aca="true" t="shared" si="2" ref="E19:E29">C19+D19</f>
        <v>0</v>
      </c>
      <c r="F19" s="135" t="s">
        <v>119</v>
      </c>
      <c r="G19" s="51"/>
      <c r="H19" s="51"/>
      <c r="I19" s="319">
        <f t="shared" si="1"/>
        <v>0</v>
      </c>
      <c r="J19" s="358"/>
    </row>
    <row r="20" spans="1:10" ht="12.75" customHeight="1">
      <c r="A20" s="127" t="s">
        <v>21</v>
      </c>
      <c r="B20" s="141" t="s">
        <v>135</v>
      </c>
      <c r="C20" s="51"/>
      <c r="D20" s="51"/>
      <c r="E20" s="315">
        <f t="shared" si="2"/>
        <v>0</v>
      </c>
      <c r="F20" s="135" t="s">
        <v>90</v>
      </c>
      <c r="G20" s="51"/>
      <c r="H20" s="51"/>
      <c r="I20" s="319">
        <f t="shared" si="1"/>
        <v>0</v>
      </c>
      <c r="J20" s="358"/>
    </row>
    <row r="21" spans="1:10" ht="12.75" customHeight="1">
      <c r="A21" s="129" t="s">
        <v>22</v>
      </c>
      <c r="B21" s="141" t="s">
        <v>136</v>
      </c>
      <c r="C21" s="51"/>
      <c r="D21" s="51"/>
      <c r="E21" s="315">
        <f t="shared" si="2"/>
        <v>0</v>
      </c>
      <c r="F21" s="135" t="s">
        <v>91</v>
      </c>
      <c r="G21" s="51"/>
      <c r="H21" s="51"/>
      <c r="I21" s="319">
        <f t="shared" si="1"/>
        <v>0</v>
      </c>
      <c r="J21" s="358"/>
    </row>
    <row r="22" spans="1:10" ht="12.75" customHeight="1">
      <c r="A22" s="127" t="s">
        <v>23</v>
      </c>
      <c r="B22" s="141" t="s">
        <v>137</v>
      </c>
      <c r="C22" s="51"/>
      <c r="D22" s="51"/>
      <c r="E22" s="315">
        <f t="shared" si="2"/>
        <v>0</v>
      </c>
      <c r="F22" s="134" t="s">
        <v>133</v>
      </c>
      <c r="G22" s="51"/>
      <c r="H22" s="51"/>
      <c r="I22" s="319">
        <f t="shared" si="1"/>
        <v>0</v>
      </c>
      <c r="J22" s="358"/>
    </row>
    <row r="23" spans="1:10" ht="12.75" customHeight="1">
      <c r="A23" s="129" t="s">
        <v>24</v>
      </c>
      <c r="B23" s="142" t="s">
        <v>138</v>
      </c>
      <c r="C23" s="51"/>
      <c r="D23" s="51"/>
      <c r="E23" s="315">
        <f t="shared" si="2"/>
        <v>0</v>
      </c>
      <c r="F23" s="135" t="s">
        <v>120</v>
      </c>
      <c r="G23" s="51"/>
      <c r="H23" s="51"/>
      <c r="I23" s="319">
        <f t="shared" si="1"/>
        <v>0</v>
      </c>
      <c r="J23" s="358"/>
    </row>
    <row r="24" spans="1:10" ht="12.75" customHeight="1">
      <c r="A24" s="127" t="s">
        <v>25</v>
      </c>
      <c r="B24" s="143" t="s">
        <v>139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9">
        <f t="shared" si="1"/>
        <v>0</v>
      </c>
      <c r="J24" s="358"/>
    </row>
    <row r="25" spans="1:10" ht="12.75" customHeight="1">
      <c r="A25" s="129" t="s">
        <v>26</v>
      </c>
      <c r="B25" s="142" t="s">
        <v>140</v>
      </c>
      <c r="C25" s="51"/>
      <c r="D25" s="51"/>
      <c r="E25" s="315">
        <f t="shared" si="2"/>
        <v>0</v>
      </c>
      <c r="F25" s="144" t="s">
        <v>287</v>
      </c>
      <c r="G25" s="51"/>
      <c r="H25" s="51"/>
      <c r="I25" s="319">
        <f t="shared" si="1"/>
        <v>0</v>
      </c>
      <c r="J25" s="358"/>
    </row>
    <row r="26" spans="1:10" ht="12.75" customHeight="1">
      <c r="A26" s="127" t="s">
        <v>27</v>
      </c>
      <c r="B26" s="142" t="s">
        <v>141</v>
      </c>
      <c r="C26" s="51"/>
      <c r="D26" s="51"/>
      <c r="E26" s="315">
        <f t="shared" si="2"/>
        <v>0</v>
      </c>
      <c r="F26" s="139"/>
      <c r="G26" s="51"/>
      <c r="H26" s="51"/>
      <c r="I26" s="319">
        <f t="shared" si="1"/>
        <v>0</v>
      </c>
      <c r="J26" s="358"/>
    </row>
    <row r="27" spans="1:10" ht="12.75" customHeight="1">
      <c r="A27" s="129" t="s">
        <v>28</v>
      </c>
      <c r="B27" s="141" t="s">
        <v>142</v>
      </c>
      <c r="C27" s="51"/>
      <c r="D27" s="51"/>
      <c r="E27" s="315">
        <f t="shared" si="2"/>
        <v>0</v>
      </c>
      <c r="F27" s="60"/>
      <c r="G27" s="51"/>
      <c r="H27" s="51"/>
      <c r="I27" s="319">
        <f t="shared" si="1"/>
        <v>0</v>
      </c>
      <c r="J27" s="358"/>
    </row>
    <row r="28" spans="1:10" ht="12.75" customHeight="1">
      <c r="A28" s="127" t="s">
        <v>29</v>
      </c>
      <c r="B28" s="145" t="s">
        <v>143</v>
      </c>
      <c r="C28" s="51"/>
      <c r="D28" s="51"/>
      <c r="E28" s="315">
        <f t="shared" si="2"/>
        <v>0</v>
      </c>
      <c r="F28" s="30"/>
      <c r="G28" s="51"/>
      <c r="H28" s="51"/>
      <c r="I28" s="319">
        <f t="shared" si="1"/>
        <v>0</v>
      </c>
      <c r="J28" s="358"/>
    </row>
    <row r="29" spans="1:10" ht="12.75" customHeight="1" thickBot="1">
      <c r="A29" s="129" t="s">
        <v>30</v>
      </c>
      <c r="B29" s="146" t="s">
        <v>144</v>
      </c>
      <c r="C29" s="51"/>
      <c r="D29" s="51"/>
      <c r="E29" s="315">
        <f t="shared" si="2"/>
        <v>0</v>
      </c>
      <c r="F29" s="60"/>
      <c r="G29" s="51"/>
      <c r="H29" s="51"/>
      <c r="I29" s="319">
        <f t="shared" si="1"/>
        <v>0</v>
      </c>
      <c r="J29" s="358"/>
    </row>
    <row r="30" spans="1:10" ht="21.75" customHeight="1" thickBot="1">
      <c r="A30" s="132" t="s">
        <v>31</v>
      </c>
      <c r="B30" s="62" t="s">
        <v>284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288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358"/>
    </row>
    <row r="31" spans="1:10" ht="13.5" thickBot="1">
      <c r="A31" s="132" t="s">
        <v>32</v>
      </c>
      <c r="B31" s="138" t="s">
        <v>289</v>
      </c>
      <c r="C31" s="341">
        <f>+C17+C30</f>
        <v>787393000</v>
      </c>
      <c r="D31" s="341">
        <f>+D17+D30</f>
        <v>6500000</v>
      </c>
      <c r="E31" s="342">
        <f>+E17+E30</f>
        <v>793893000</v>
      </c>
      <c r="F31" s="138" t="s">
        <v>290</v>
      </c>
      <c r="G31" s="341">
        <f>+G17+G30</f>
        <v>787634000</v>
      </c>
      <c r="H31" s="341">
        <f>+H17+H30</f>
        <v>-13492266</v>
      </c>
      <c r="I31" s="342">
        <f>+I17+I30</f>
        <v>774141734</v>
      </c>
      <c r="J31" s="358"/>
    </row>
    <row r="32" spans="1:10" ht="13.5" thickBot="1">
      <c r="A32" s="132" t="s">
        <v>33</v>
      </c>
      <c r="B32" s="138" t="s">
        <v>94</v>
      </c>
      <c r="C32" s="341">
        <f>IF(C17-G17&lt;0,G17-C17,"-")</f>
        <v>241000</v>
      </c>
      <c r="D32" s="341" t="str">
        <f>IF(D17-H17&lt;0,H17-D17,"-")</f>
        <v>-</v>
      </c>
      <c r="E32" s="342" t="str">
        <f>IF(E17-I17&lt;0,I17-E17,"-")</f>
        <v>-</v>
      </c>
      <c r="F32" s="138" t="s">
        <v>95</v>
      </c>
      <c r="G32" s="341" t="str">
        <f>IF(C17-G17&gt;0,C17-G17,"-")</f>
        <v>-</v>
      </c>
      <c r="H32" s="341">
        <f>IF(D17-H17&gt;0,D17-H17,"-")</f>
        <v>19992266</v>
      </c>
      <c r="I32" s="342">
        <f>IF(E17-I17&gt;0,E17-I17,"-")</f>
        <v>19751266</v>
      </c>
      <c r="J32" s="358"/>
    </row>
    <row r="33" spans="1:10" ht="13.5" thickBot="1">
      <c r="A33" s="132" t="s">
        <v>34</v>
      </c>
      <c r="B33" s="138" t="s">
        <v>490</v>
      </c>
      <c r="C33" s="341">
        <f>IF(C31-G31&lt;0,G31-C31,"-")</f>
        <v>241000</v>
      </c>
      <c r="D33" s="341" t="str">
        <f>IF(D31-H31&lt;0,H31-D31,"-")</f>
        <v>-</v>
      </c>
      <c r="E33" s="341" t="str">
        <f>IF(E31-I31&lt;0,I31-E31,"-")</f>
        <v>-</v>
      </c>
      <c r="F33" s="138" t="s">
        <v>491</v>
      </c>
      <c r="G33" s="341" t="str">
        <f>IF(C31-G31&gt;0,C31-G31,"-")</f>
        <v>-</v>
      </c>
      <c r="H33" s="341">
        <f>IF(D31-H31&gt;0,D31-H31,"-")</f>
        <v>19992266</v>
      </c>
      <c r="I33" s="343">
        <f>IF(E31-I31&gt;0,E31-I31,"-")</f>
        <v>19751266</v>
      </c>
      <c r="J33" s="358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3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482</v>
      </c>
      <c r="B1" s="81"/>
      <c r="C1" s="81"/>
      <c r="D1" s="81"/>
      <c r="E1" s="277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8"/>
      <c r="B3" s="279"/>
      <c r="C3" s="278"/>
      <c r="D3" s="280"/>
      <c r="E3" s="279"/>
    </row>
    <row r="4" spans="1:5" ht="15.75">
      <c r="A4" s="83" t="str">
        <f>+ÖSSZEFÜGGÉSEK!A6</f>
        <v>2017.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441</v>
      </c>
      <c r="B6" s="279">
        <f>+'1.1.sz.mell.'!C63</f>
        <v>1775697000</v>
      </c>
      <c r="C6" s="278" t="s">
        <v>419</v>
      </c>
      <c r="D6" s="280">
        <f>+'2.1.sz.mell  '!C18+'2.2.sz.mell  '!C17</f>
        <v>1775697000</v>
      </c>
      <c r="E6" s="279">
        <f>+B6-D6</f>
        <v>0</v>
      </c>
    </row>
    <row r="7" spans="1:5" ht="12.75">
      <c r="A7" s="278" t="s">
        <v>457</v>
      </c>
      <c r="B7" s="279">
        <f>+'1.1.sz.mell.'!C87</f>
        <v>0</v>
      </c>
      <c r="C7" s="278" t="s">
        <v>425</v>
      </c>
      <c r="D7" s="280">
        <f>+'2.1.sz.mell  '!C29+'2.2.sz.mell  '!C30</f>
        <v>0</v>
      </c>
      <c r="E7" s="279">
        <f>+B7-D7</f>
        <v>0</v>
      </c>
    </row>
    <row r="8" spans="1:5" ht="12.75">
      <c r="A8" s="278" t="s">
        <v>458</v>
      </c>
      <c r="B8" s="279">
        <f>+'1.1.sz.mell.'!C88</f>
        <v>1775697000</v>
      </c>
      <c r="C8" s="278" t="s">
        <v>426</v>
      </c>
      <c r="D8" s="280">
        <f>+'2.1.sz.mell  '!C30+'2.2.sz.mell  '!C31</f>
        <v>1775697000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3" t="str">
        <f>+ÖSSZEFÜGGÉSEK!A13</f>
        <v>2017. évi előirányzat módosítások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442</v>
      </c>
      <c r="B12" s="279">
        <f>+'1.1.sz.mell.'!D63</f>
        <v>26225000</v>
      </c>
      <c r="C12" s="278" t="s">
        <v>420</v>
      </c>
      <c r="D12" s="280">
        <f>+'2.1.sz.mell  '!D18+'2.2.sz.mell  '!D17</f>
        <v>26225000</v>
      </c>
      <c r="E12" s="279">
        <f>+B12-D12</f>
        <v>0</v>
      </c>
    </row>
    <row r="13" spans="1:5" ht="12.75">
      <c r="A13" s="278" t="s">
        <v>443</v>
      </c>
      <c r="B13" s="279">
        <f>+'1.1.sz.mell.'!D87</f>
        <v>12256133</v>
      </c>
      <c r="C13" s="278" t="s">
        <v>427</v>
      </c>
      <c r="D13" s="280">
        <f>+'2.1.sz.mell  '!D29+'2.2.sz.mell  '!D30</f>
        <v>12256133</v>
      </c>
      <c r="E13" s="279">
        <f>+B13-D13</f>
        <v>0</v>
      </c>
    </row>
    <row r="14" spans="1:5" ht="12.75">
      <c r="A14" s="278" t="s">
        <v>444</v>
      </c>
      <c r="B14" s="279">
        <f>+'1.1.sz.mell.'!D88</f>
        <v>38481133</v>
      </c>
      <c r="C14" s="278" t="s">
        <v>428</v>
      </c>
      <c r="D14" s="280">
        <f>+'2.1.sz.mell  '!D30+'2.2.sz.mell  '!D31</f>
        <v>38481133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+ÖSSZEFÜGGÉSEK!A19</f>
        <v>2017. módosítás utáni módosított előrirányzatok BEVÉTELEK</v>
      </c>
      <c r="B16" s="82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445</v>
      </c>
      <c r="B18" s="279">
        <f>+'1.1.sz.mell.'!E63</f>
        <v>1801922000</v>
      </c>
      <c r="C18" s="278" t="s">
        <v>421</v>
      </c>
      <c r="D18" s="280">
        <f>+'2.1.sz.mell  '!E18+'2.2.sz.mell  '!E17</f>
        <v>1801922000</v>
      </c>
      <c r="E18" s="279">
        <f>+B18-D18</f>
        <v>0</v>
      </c>
    </row>
    <row r="19" spans="1:5" ht="12.75">
      <c r="A19" s="278" t="s">
        <v>446</v>
      </c>
      <c r="B19" s="279">
        <f>+'1.1.sz.mell.'!E87</f>
        <v>12256133</v>
      </c>
      <c r="C19" s="278" t="s">
        <v>429</v>
      </c>
      <c r="D19" s="280">
        <f>+'2.1.sz.mell  '!E29+'2.2.sz.mell  '!E30</f>
        <v>12256133</v>
      </c>
      <c r="E19" s="279">
        <f>+B19-D19</f>
        <v>0</v>
      </c>
    </row>
    <row r="20" spans="1:5" ht="12.75">
      <c r="A20" s="278" t="s">
        <v>447</v>
      </c>
      <c r="B20" s="279">
        <f>+'1.1.sz.mell.'!E88</f>
        <v>1814178133</v>
      </c>
      <c r="C20" s="278" t="s">
        <v>430</v>
      </c>
      <c r="D20" s="280">
        <f>+'2.1.sz.mell  '!E30+'2.2.sz.mell  '!E31</f>
        <v>1814178133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3" t="str">
        <f>+ÖSSZEFÜGGÉSEK!A25</f>
        <v>2017.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459</v>
      </c>
      <c r="B24" s="279">
        <f>+'1.1.sz.mell.'!C130</f>
        <v>1754382257</v>
      </c>
      <c r="C24" s="278" t="s">
        <v>422</v>
      </c>
      <c r="D24" s="280">
        <f>+'2.1.sz.mell  '!G18+'2.2.sz.mell  '!G17</f>
        <v>1754382257</v>
      </c>
      <c r="E24" s="279">
        <f>+B24-D24</f>
        <v>0</v>
      </c>
    </row>
    <row r="25" spans="1:5" ht="12.75">
      <c r="A25" s="278" t="s">
        <v>449</v>
      </c>
      <c r="B25" s="279">
        <f>+'1.1.sz.mell.'!C155</f>
        <v>21314743</v>
      </c>
      <c r="C25" s="278" t="s">
        <v>431</v>
      </c>
      <c r="D25" s="280">
        <f>+'2.1.sz.mell  '!G29+'2.2.sz.mell  '!G30</f>
        <v>21314743</v>
      </c>
      <c r="E25" s="279">
        <f>+B25-D25</f>
        <v>0</v>
      </c>
    </row>
    <row r="26" spans="1:5" ht="12.75">
      <c r="A26" s="278" t="s">
        <v>450</v>
      </c>
      <c r="B26" s="279">
        <f>+'1.1.sz.mell.'!C156</f>
        <v>1775697000</v>
      </c>
      <c r="C26" s="278" t="s">
        <v>432</v>
      </c>
      <c r="D26" s="280">
        <f>+'2.1.sz.mell  '!G30+'2.2.sz.mell  '!G31</f>
        <v>1775697000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3" t="str">
        <f>+ÖSSZEFÜGGÉSEK!A31</f>
        <v>2017. évi előirányzat módosítások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451</v>
      </c>
      <c r="B30" s="279">
        <f>+'1.1.sz.mell.'!D130</f>
        <v>38480676</v>
      </c>
      <c r="C30" s="278" t="s">
        <v>423</v>
      </c>
      <c r="D30" s="280">
        <f>+'2.1.sz.mell  '!H18+'2.2.sz.mell  '!H17</f>
        <v>38480676</v>
      </c>
      <c r="E30" s="279">
        <f>+B30-D30</f>
        <v>0</v>
      </c>
    </row>
    <row r="31" spans="1:5" ht="12.75">
      <c r="A31" s="278" t="s">
        <v>452</v>
      </c>
      <c r="B31" s="279">
        <f>+'1.1.sz.mell.'!D155</f>
        <v>457</v>
      </c>
      <c r="C31" s="278" t="s">
        <v>433</v>
      </c>
      <c r="D31" s="280">
        <f>+'2.1.sz.mell  '!H29+'2.2.sz.mell  '!H30</f>
        <v>457</v>
      </c>
      <c r="E31" s="279">
        <f>+B31-D31</f>
        <v>0</v>
      </c>
    </row>
    <row r="32" spans="1:5" ht="12.75">
      <c r="A32" s="278" t="s">
        <v>453</v>
      </c>
      <c r="B32" s="279">
        <f>+'1.1.sz.mell.'!D156</f>
        <v>38481133</v>
      </c>
      <c r="C32" s="278" t="s">
        <v>434</v>
      </c>
      <c r="D32" s="280">
        <f>+'2.1.sz.mell  '!H30+'2.2.sz.mell  '!H31</f>
        <v>38481133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+ÖSSZEFÜGGÉSEK!A37</f>
        <v>2017. módosítás utáni módosított előirányzatok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454</v>
      </c>
      <c r="B36" s="279">
        <f>+'1.1.sz.mell.'!E130</f>
        <v>1792862933</v>
      </c>
      <c r="C36" s="278" t="s">
        <v>424</v>
      </c>
      <c r="D36" s="280">
        <f>+'2.1.sz.mell  '!I18+'2.2.sz.mell  '!I17</f>
        <v>1792862933</v>
      </c>
      <c r="E36" s="279">
        <f>+B36-D36</f>
        <v>0</v>
      </c>
    </row>
    <row r="37" spans="1:5" ht="12.75">
      <c r="A37" s="278" t="s">
        <v>455</v>
      </c>
      <c r="B37" s="279">
        <f>+'1.1.sz.mell.'!E155</f>
        <v>21315200</v>
      </c>
      <c r="C37" s="278" t="s">
        <v>435</v>
      </c>
      <c r="D37" s="280">
        <f>+'2.1.sz.mell  '!I29+'2.2.sz.mell  '!I30</f>
        <v>21315200</v>
      </c>
      <c r="E37" s="279">
        <f>+B37-D37</f>
        <v>0</v>
      </c>
    </row>
    <row r="38" spans="1:5" ht="12.75">
      <c r="A38" s="278" t="s">
        <v>460</v>
      </c>
      <c r="B38" s="279">
        <f>+'1.1.sz.mell.'!E156</f>
        <v>1814178133</v>
      </c>
      <c r="C38" s="278" t="s">
        <v>436</v>
      </c>
      <c r="D38" s="280">
        <f>+'2.1.sz.mell  '!I30+'2.2.sz.mell  '!I31</f>
        <v>1814178133</v>
      </c>
      <c r="E38" s="279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0">
      <selection activeCell="F13" sqref="F13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0" t="s">
        <v>0</v>
      </c>
      <c r="B1" s="360"/>
      <c r="C1" s="360"/>
      <c r="D1" s="360"/>
      <c r="E1" s="360"/>
      <c r="F1" s="360"/>
      <c r="G1" s="360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437</v>
      </c>
    </row>
    <row r="5" spans="1:7" ht="15.75" customHeight="1">
      <c r="A5" s="227" t="s">
        <v>497</v>
      </c>
      <c r="B5" s="21">
        <v>150507984</v>
      </c>
      <c r="C5" s="229" t="s">
        <v>504</v>
      </c>
      <c r="D5" s="21"/>
      <c r="E5" s="21">
        <v>150507984</v>
      </c>
      <c r="F5" s="21"/>
      <c r="G5" s="37">
        <f>E5+F5</f>
        <v>150507984</v>
      </c>
    </row>
    <row r="6" spans="1:7" ht="15.75" customHeight="1">
      <c r="A6" s="227" t="s">
        <v>498</v>
      </c>
      <c r="B6" s="21">
        <v>177080709</v>
      </c>
      <c r="C6" s="229" t="s">
        <v>505</v>
      </c>
      <c r="D6" s="21"/>
      <c r="E6" s="21">
        <v>177080709</v>
      </c>
      <c r="F6" s="21">
        <v>-5302149</v>
      </c>
      <c r="G6" s="37">
        <f aca="true" t="shared" si="0" ref="G6:G22">E6+F6</f>
        <v>171778560</v>
      </c>
    </row>
    <row r="7" spans="1:7" ht="15.75" customHeight="1">
      <c r="A7" s="227" t="s">
        <v>499</v>
      </c>
      <c r="B7" s="21">
        <v>50422111</v>
      </c>
      <c r="C7" s="229" t="s">
        <v>505</v>
      </c>
      <c r="D7" s="21"/>
      <c r="E7" s="21">
        <v>50422111</v>
      </c>
      <c r="F7" s="21"/>
      <c r="G7" s="37">
        <f t="shared" si="0"/>
        <v>50422111</v>
      </c>
    </row>
    <row r="8" spans="1:7" ht="15.75" customHeight="1">
      <c r="A8" s="228" t="s">
        <v>500</v>
      </c>
      <c r="B8" s="21">
        <v>61808001</v>
      </c>
      <c r="C8" s="229" t="s">
        <v>505</v>
      </c>
      <c r="D8" s="21"/>
      <c r="E8" s="21">
        <v>61808001</v>
      </c>
      <c r="F8" s="21"/>
      <c r="G8" s="37">
        <f t="shared" si="0"/>
        <v>61808001</v>
      </c>
    </row>
    <row r="9" spans="1:7" ht="15.75" customHeight="1">
      <c r="A9" s="227" t="s">
        <v>501</v>
      </c>
      <c r="B9" s="21">
        <v>8000000</v>
      </c>
      <c r="C9" s="229" t="s">
        <v>505</v>
      </c>
      <c r="D9" s="21"/>
      <c r="E9" s="21">
        <v>8000000</v>
      </c>
      <c r="F9" s="21"/>
      <c r="G9" s="37">
        <f t="shared" si="0"/>
        <v>8000000</v>
      </c>
    </row>
    <row r="10" spans="1:7" ht="15.75" customHeight="1">
      <c r="A10" s="228" t="s">
        <v>502</v>
      </c>
      <c r="B10" s="21">
        <v>111110858</v>
      </c>
      <c r="C10" s="229" t="s">
        <v>504</v>
      </c>
      <c r="D10" s="21"/>
      <c r="E10" s="21">
        <v>111110858</v>
      </c>
      <c r="F10" s="21"/>
      <c r="G10" s="37">
        <f t="shared" si="0"/>
        <v>111110858</v>
      </c>
    </row>
    <row r="11" spans="1:7" ht="15.75" customHeight="1">
      <c r="A11" s="227" t="s">
        <v>503</v>
      </c>
      <c r="B11" s="21">
        <v>31859220</v>
      </c>
      <c r="C11" s="229" t="s">
        <v>505</v>
      </c>
      <c r="D11" s="21"/>
      <c r="E11" s="21">
        <v>31859220</v>
      </c>
      <c r="F11" s="21"/>
      <c r="G11" s="37">
        <f t="shared" si="0"/>
        <v>31859220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590788883</v>
      </c>
      <c r="C23" s="58"/>
      <c r="D23" s="40">
        <f>SUM(D5:D22)</f>
        <v>0</v>
      </c>
      <c r="E23" s="40">
        <f>SUM(E5:E22)</f>
        <v>590788883</v>
      </c>
      <c r="F23" s="40">
        <f>SUM(F5:F22)</f>
        <v>-5302149</v>
      </c>
      <c r="G23" s="41">
        <f>SUM(G5:G22)</f>
        <v>585486734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2017-07-12T08:53:05Z</cp:lastPrinted>
  <dcterms:created xsi:type="dcterms:W3CDTF">1999-10-30T10:30:45Z</dcterms:created>
  <dcterms:modified xsi:type="dcterms:W3CDTF">2017-07-17T06:23:51Z</dcterms:modified>
  <cp:category/>
  <cp:version/>
  <cp:contentType/>
  <cp:contentStatus/>
</cp:coreProperties>
</file>