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KÖLTSÉGVETÉSI KONYVELES\  Konyar\Koltsegvetes\2020\20200630_modositas\"/>
    </mc:Choice>
  </mc:AlternateContent>
  <xr:revisionPtr revIDLastSave="0" documentId="13_ncr:1_{227CE778-195D-4181-89A8-D2D0669D8734}" xr6:coauthVersionLast="45" xr6:coauthVersionMax="45" xr10:uidLastSave="{00000000-0000-0000-0000-000000000000}"/>
  <bookViews>
    <workbookView xWindow="-120" yWindow="-120" windowWidth="38640" windowHeight="15840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48" r:id="rId4"/>
    <sheet name="6.sz.mell." sheetId="49" r:id="rId5"/>
    <sheet name="9.sz.mell." sheetId="14" r:id="rId6"/>
    <sheet name="10.sz.mell" sheetId="17" r:id="rId7"/>
    <sheet name="11.sz.mell" sheetId="18" r:id="rId8"/>
    <sheet name="12.sz.mell" sheetId="3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1Excel_BuiltIn_Print_Area_1_1" localSheetId="7">#REF!</definedName>
    <definedName name="_1Excel_BuiltIn_Print_Area_1_1" localSheetId="5">#REF!</definedName>
    <definedName name="_1Excel_BuiltIn_Print_Area_1_1">#REF!</definedName>
    <definedName name="a">[1]Háttéradatok!$C$29:$AG$32</definedName>
    <definedName name="Állami" localSheetId="7">#REF!,#REF!</definedName>
    <definedName name="Állami" localSheetId="5">#REF!,#REF!</definedName>
    <definedName name="Állami">#REF!,#REF!</definedName>
    <definedName name="anyád" localSheetId="7">#REF!</definedName>
    <definedName name="anyád" localSheetId="5">#REF!</definedName>
    <definedName name="anyád">#REF!</definedName>
    <definedName name="apád" localSheetId="7">#REF!</definedName>
    <definedName name="apád" localSheetId="5">#REF!</definedName>
    <definedName name="apád">#REF!</definedName>
    <definedName name="b" localSheetId="7">#REF!</definedName>
    <definedName name="b" localSheetId="5">#REF!</definedName>
    <definedName name="b">#REF!</definedName>
    <definedName name="bbbbbb" localSheetId="7">#REF!</definedName>
    <definedName name="bbbbbb" localSheetId="5">#REF!</definedName>
    <definedName name="bbbbbb">#REF!</definedName>
    <definedName name="bbbbbbbbbbbbbbbbbb" localSheetId="7">#REF!</definedName>
    <definedName name="bbbbbbbbbbbbbbbbbb" localSheetId="5">#REF!</definedName>
    <definedName name="bbbbbbbbbbbbbbbbbb">#REF!</definedName>
    <definedName name="bhgtz" localSheetId="7">#REF!</definedName>
    <definedName name="bhgtz" localSheetId="5">#REF!</definedName>
    <definedName name="bhgtz">#REF!</definedName>
    <definedName name="cccc" localSheetId="7">#REF!</definedName>
    <definedName name="cccc" localSheetId="5">#REF!</definedName>
    <definedName name="cccc">#REF!</definedName>
    <definedName name="css" localSheetId="7">#REF!</definedName>
    <definedName name="css" localSheetId="5">#REF!</definedName>
    <definedName name="css">#REF!</definedName>
    <definedName name="css_k">[2]Családsegítés!$C$27:$C$86</definedName>
    <definedName name="css_k_" localSheetId="7">#REF!</definedName>
    <definedName name="css_k_" localSheetId="5">#REF!</definedName>
    <definedName name="css_k_">#REF!</definedName>
    <definedName name="dddd" localSheetId="7">#REF!</definedName>
    <definedName name="dddd" localSheetId="5">#REF!</definedName>
    <definedName name="dddd">#REF!</definedName>
    <definedName name="ddddd" localSheetId="7">#REF!,#REF!</definedName>
    <definedName name="ddddd" localSheetId="5">#REF!,#REF!</definedName>
    <definedName name="ddddd">#REF!,#REF!</definedName>
    <definedName name="dddddd" localSheetId="7">#REF!</definedName>
    <definedName name="dddddd" localSheetId="5">#REF!</definedName>
    <definedName name="dddddd">#REF!</definedName>
    <definedName name="ddddddd" localSheetId="7">#REF!</definedName>
    <definedName name="ddddddd" localSheetId="5">#REF!</definedName>
    <definedName name="ddddddd">#REF!</definedName>
    <definedName name="dfghhhhhjjdjertje" localSheetId="7">#REF!,#REF!</definedName>
    <definedName name="dfghhhhhjjdjertje" localSheetId="5">#REF!,#REF!</definedName>
    <definedName name="dfghhhhhjjdjertje">#REF!,#REF!</definedName>
    <definedName name="dsgjsg" localSheetId="7">#REF!</definedName>
    <definedName name="dsgjsg" localSheetId="5">#REF!</definedName>
    <definedName name="dsgjsg">#REF!</definedName>
    <definedName name="edba" localSheetId="7">#REF!</definedName>
    <definedName name="edba" localSheetId="5">#REF!</definedName>
    <definedName name="edba">#REF!</definedName>
    <definedName name="edcvfrtgb" localSheetId="7">#REF!</definedName>
    <definedName name="edcvfrtgb" localSheetId="5">#REF!</definedName>
    <definedName name="edcvfrtgb">#REF!</definedName>
    <definedName name="EDSE" localSheetId="7">#REF!</definedName>
    <definedName name="EDSE" localSheetId="5">#REF!</definedName>
    <definedName name="EDSE">#REF!</definedName>
    <definedName name="ee" localSheetId="7">#REF!</definedName>
    <definedName name="ee" localSheetId="5">#REF!</definedName>
    <definedName name="ee">#REF!</definedName>
    <definedName name="eee" localSheetId="7">#REF!</definedName>
    <definedName name="eee" localSheetId="5">#REF!</definedName>
    <definedName name="eee">#REF!</definedName>
    <definedName name="ééééééééé" localSheetId="7">#REF!</definedName>
    <definedName name="ééééééééé" localSheetId="5">#REF!</definedName>
    <definedName name="ééééééééé">#REF!</definedName>
    <definedName name="eu">[1]Háttéradatok!$C$29:$AG$32</definedName>
    <definedName name="eus" localSheetId="7">#REF!</definedName>
    <definedName name="eus" localSheetId="5">#REF!</definedName>
    <definedName name="eus">#REF!</definedName>
    <definedName name="excel" localSheetId="7">#REF!,#REF!</definedName>
    <definedName name="excel" localSheetId="5">#REF!,#REF!</definedName>
    <definedName name="excel">#REF!,#REF!</definedName>
    <definedName name="Excel_BuiltIn_Print_Area_1" localSheetId="7">#REF!</definedName>
    <definedName name="Excel_BuiltIn_Print_Area_1" localSheetId="5">#REF!</definedName>
    <definedName name="Excel_BuiltIn_Print_Area_1">#REF!</definedName>
    <definedName name="Excel_BuiltIn_Print_Titles_26" localSheetId="7">#REF!,#REF!</definedName>
    <definedName name="Excel_BuiltIn_Print_Titles_26" localSheetId="5">#REF!,#REF!</definedName>
    <definedName name="Excel_BuiltIn_Print_Titles_26">#REF!,#REF!</definedName>
    <definedName name="ff" localSheetId="7">#REF!</definedName>
    <definedName name="ff" localSheetId="5">#REF!</definedName>
    <definedName name="ff">#REF!</definedName>
    <definedName name="ffd" localSheetId="7">#REF!,#REF!</definedName>
    <definedName name="ffd" localSheetId="5">#REF!,#REF!</definedName>
    <definedName name="ffd">#REF!,#REF!</definedName>
    <definedName name="ffféé">[1]Háttéradatok!$C$29:$AG$32</definedName>
    <definedName name="ffff" localSheetId="7">#REF!</definedName>
    <definedName name="ffff" localSheetId="5">#REF!</definedName>
    <definedName name="ffff">#REF!</definedName>
    <definedName name="fffff">[1]Háttéradatok!$C$29:$AG$32</definedName>
    <definedName name="fghigh_jifj" localSheetId="7">#REF!,#REF!</definedName>
    <definedName name="fghigh_jifj" localSheetId="5">#REF!,#REF!</definedName>
    <definedName name="fghigh_jifj">#REF!,#REF!</definedName>
    <definedName name="Fiumei" localSheetId="7">#REF!</definedName>
    <definedName name="Fiumei" localSheetId="5">#REF!</definedName>
    <definedName name="Fiumei">#REF!</definedName>
    <definedName name="fjkfjkdhdhdghdghj" localSheetId="7">#REF!,#REF!</definedName>
    <definedName name="fjkfjkdhdhdghdghj" localSheetId="5">#REF!,#REF!</definedName>
    <definedName name="fjkfjkdhdhdghdghj">#REF!,#REF!</definedName>
    <definedName name="G">[3]Háttéradatok!$C$29:$AG$32</definedName>
    <definedName name="gaga" localSheetId="7">#REF!</definedName>
    <definedName name="gaga" localSheetId="5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7">#REF!,#REF!</definedName>
    <definedName name="ggg" localSheetId="5">#REF!,#REF!</definedName>
    <definedName name="ggg">#REF!,#REF!</definedName>
    <definedName name="gggg">[3]Háttéradatok!$C$29:$AG$32</definedName>
    <definedName name="ggggggggggggggg" localSheetId="7">#REF!,#REF!</definedName>
    <definedName name="ggggggggggggggg" localSheetId="5">#REF!,#REF!</definedName>
    <definedName name="ggggggggggggggg">#REF!,#REF!</definedName>
    <definedName name="gh" localSheetId="7">#REF!</definedName>
    <definedName name="gh" localSheetId="5">#REF!</definedName>
    <definedName name="gh">#REF!</definedName>
    <definedName name="gyj" localSheetId="7">#REF!</definedName>
    <definedName name="gyj" localSheetId="5">#REF!</definedName>
    <definedName name="gyj">#REF!</definedName>
    <definedName name="gyj_k">[2]Gyermekjóléti!$C$27:$C$86</definedName>
    <definedName name="gyj_k_" localSheetId="7">#REF!</definedName>
    <definedName name="gyj_k_" localSheetId="5">#REF!</definedName>
    <definedName name="gyj_k_">#REF!</definedName>
    <definedName name="gyjk" localSheetId="7">#REF!</definedName>
    <definedName name="gyjk" localSheetId="5">#REF!</definedName>
    <definedName name="gyjk">#REF!</definedName>
    <definedName name="hh" localSheetId="7">#REF!</definedName>
    <definedName name="hh" localSheetId="5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7">#REF!</definedName>
    <definedName name="jj" localSheetId="5">#REF!</definedName>
    <definedName name="jj">#REF!</definedName>
    <definedName name="jjjjj" localSheetId="7">#REF!,#REF!</definedName>
    <definedName name="jjjjj" localSheetId="5">#REF!,#REF!</definedName>
    <definedName name="jjjjj">#REF!,#REF!</definedName>
    <definedName name="jjjjjjjjjjjjjjjjjjjjjj" localSheetId="7">#REF!</definedName>
    <definedName name="jjjjjjjjjjjjjjjjjjjjjj" localSheetId="5">#REF!</definedName>
    <definedName name="jjjjjjjjjjjjjjjjjjjjjj">#REF!</definedName>
    <definedName name="k" localSheetId="7">#REF!</definedName>
    <definedName name="k" localSheetId="5">#REF!</definedName>
    <definedName name="k">#REF!</definedName>
    <definedName name="kill" localSheetId="7">#REF!</definedName>
    <definedName name="kill" localSheetId="5">#REF!</definedName>
    <definedName name="kill">#REF!</definedName>
    <definedName name="kiskuta" localSheetId="7">#REF!</definedName>
    <definedName name="kiskuta" localSheetId="5">#REF!</definedName>
    <definedName name="kiskuta">#REF!</definedName>
    <definedName name="kistérség" localSheetId="7">#REF!</definedName>
    <definedName name="kistérség" localSheetId="5">#REF!</definedName>
    <definedName name="kistérség">#REF!</definedName>
    <definedName name="kjz" localSheetId="7">#REF!</definedName>
    <definedName name="kjz" localSheetId="5">#REF!</definedName>
    <definedName name="kjz">#REF!</definedName>
    <definedName name="kjz_k">[2]körjegyzőség!$C$9:$C$28</definedName>
    <definedName name="kjz_k_" localSheetId="7">#REF!</definedName>
    <definedName name="kjz_k_" localSheetId="5">#REF!</definedName>
    <definedName name="kjz_k_">#REF!</definedName>
    <definedName name="kjz_sz">[9]kd!$Q$2:$Q$3152</definedName>
    <definedName name="klll" localSheetId="7">#REF!</definedName>
    <definedName name="klll" localSheetId="5">#REF!</definedName>
    <definedName name="klll">#REF!</definedName>
    <definedName name="Kodály" localSheetId="7">#REF!</definedName>
    <definedName name="Kodály" localSheetId="5">#REF!</definedName>
    <definedName name="Kodály">#REF!</definedName>
    <definedName name="l" localSheetId="7">#REF!</definedName>
    <definedName name="l" localSheetId="5">#REF!</definedName>
    <definedName name="l">#REF!</definedName>
    <definedName name="lkjjghdk" localSheetId="7">#REF!</definedName>
    <definedName name="lkjjghdk" localSheetId="5">#REF!</definedName>
    <definedName name="lkjjghdk">#REF!</definedName>
    <definedName name="llllll" localSheetId="7">#REF!</definedName>
    <definedName name="llllll" localSheetId="5">#REF!</definedName>
    <definedName name="llllll">#REF!</definedName>
    <definedName name="llllllll" localSheetId="7">#REF!</definedName>
    <definedName name="llllllll" localSheetId="5">#REF!</definedName>
    <definedName name="llllllll">#REF!</definedName>
    <definedName name="lllllllllll" localSheetId="7">#REF!,#REF!</definedName>
    <definedName name="lllllllllll" localSheetId="5">#REF!,#REF!</definedName>
    <definedName name="lllllllllll">#REF!,#REF!</definedName>
    <definedName name="llllllllllllllll" localSheetId="7">#REF!</definedName>
    <definedName name="llllllllllllllll" localSheetId="5">#REF!</definedName>
    <definedName name="llllllllllllllll">#REF!</definedName>
    <definedName name="m" localSheetId="7">#REF!</definedName>
    <definedName name="m" localSheetId="5">#REF!</definedName>
    <definedName name="m">#REF!</definedName>
    <definedName name="más" localSheetId="7">#REF!,#REF!</definedName>
    <definedName name="más" localSheetId="5">#REF!,#REF!</definedName>
    <definedName name="más">#REF!,#REF!</definedName>
    <definedName name="másik" localSheetId="7">#REF!,#REF!</definedName>
    <definedName name="másik" localSheetId="5">#REF!,#REF!</definedName>
    <definedName name="másik">#REF!,#REF!</definedName>
    <definedName name="mmm" localSheetId="7">#REF!</definedName>
    <definedName name="mmm" localSheetId="5">#REF!</definedName>
    <definedName name="mmm">#REF!</definedName>
    <definedName name="mnb" localSheetId="7">#REF!</definedName>
    <definedName name="mnb" localSheetId="5">#REF!</definedName>
    <definedName name="mnb">#REF!</definedName>
    <definedName name="mnbvc" localSheetId="7">#REF!</definedName>
    <definedName name="mnbvc" localSheetId="5">#REF!</definedName>
    <definedName name="mnbvc">#REF!</definedName>
    <definedName name="mskfas" localSheetId="7">#REF!,#REF!</definedName>
    <definedName name="mskfas" localSheetId="5">#REF!,#REF!</definedName>
    <definedName name="mskfas">#REF!,#REF!</definedName>
    <definedName name="n" localSheetId="7">#REF!</definedName>
    <definedName name="n" localSheetId="5">#REF!</definedName>
    <definedName name="n">#REF!</definedName>
    <definedName name="nb" localSheetId="7">#REF!</definedName>
    <definedName name="nb" localSheetId="5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7">#REF!</definedName>
    <definedName name="nev_c" localSheetId="5">#REF!</definedName>
    <definedName name="nev_c">#REF!</definedName>
    <definedName name="nev_g" localSheetId="7">#REF!</definedName>
    <definedName name="nev_g" localSheetId="5">#REF!</definedName>
    <definedName name="nev_g">#REF!</definedName>
    <definedName name="nev_k" localSheetId="7">#REF!</definedName>
    <definedName name="nev_k" localSheetId="5">#REF!</definedName>
    <definedName name="nev_k">#REF!</definedName>
    <definedName name="név_k" localSheetId="7">#REF!</definedName>
    <definedName name="név_k" localSheetId="5">#REF!</definedName>
    <definedName name="név_k">#REF!</definedName>
    <definedName name="nnn" localSheetId="7">#REF!</definedName>
    <definedName name="nnn" localSheetId="5">#REF!</definedName>
    <definedName name="nnn">#REF!</definedName>
    <definedName name="nnnnnnnnnnnnnnnnnnnnnnnnnnnnnnnnnnnnn" localSheetId="7">#REF!</definedName>
    <definedName name="nnnnnnnnnnnnnnnnnnnnnnnnnnnnnnnnnnnnn" localSheetId="5">#REF!</definedName>
    <definedName name="nnnnnnnnnnnnnnnnnnnnnnnnnnnnnnnnnnnnn">#REF!</definedName>
    <definedName name="_xlnm.Print_Titles" localSheetId="1">'1.sz.mell.'!$4:$5</definedName>
    <definedName name="_xlnm.Print_Titles" localSheetId="3">'3.sz.mell'!$3:$4</definedName>
    <definedName name="_xlnm.Print_Titles" localSheetId="5">'9.sz.mell.'!$4:$5</definedName>
    <definedName name="_xlnm.Print_Area" localSheetId="1">'1.sz.mell.'!$A$1:$K$116</definedName>
    <definedName name="_xlnm.Print_Area" localSheetId="6">'10.sz.mell'!$A$1:$K$116</definedName>
    <definedName name="_xlnm.Print_Area" localSheetId="7">'11.sz.mell'!$A$1:$K$116</definedName>
    <definedName name="_xlnm.Print_Area" localSheetId="8">'12.sz.mell'!$A$1:$K$116</definedName>
    <definedName name="_xlnm.Print_Area" localSheetId="2">'2.sz.mell  '!$A$1:$M$27</definedName>
    <definedName name="_xlnm.Print_Area" localSheetId="3">'3.sz.mell'!$A$1:$H$69</definedName>
    <definedName name="_xlnm.Print_Area" localSheetId="5">'9.sz.mell.'!$A$1:$K$116</definedName>
    <definedName name="okod">[9]kd!$F$2:$I$3368</definedName>
    <definedName name="oooooooooooooooooooooo" localSheetId="7">#REF!</definedName>
    <definedName name="oooooooooooooooooooooo" localSheetId="5">#REF!</definedName>
    <definedName name="oooooooooooooooooooooo">#REF!</definedName>
    <definedName name="ovi" localSheetId="7">#REF!</definedName>
    <definedName name="ovi" localSheetId="5">#REF!</definedName>
    <definedName name="ovi">#REF!</definedName>
    <definedName name="óvoda">#REF!</definedName>
    <definedName name="ő" localSheetId="7">#REF!</definedName>
    <definedName name="ő" localSheetId="5">#REF!</definedName>
    <definedName name="ő">#REF!</definedName>
    <definedName name="önk">[9]kd!$F$2:$F$3176</definedName>
    <definedName name="önkbercsényi" localSheetId="3">#REF!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7">#REF!</definedName>
    <definedName name="őőőőőőőőőőőőő" localSheetId="5">#REF!</definedName>
    <definedName name="őőőőőőőőőőőőő">#REF!</definedName>
    <definedName name="őpoiuztr" localSheetId="7">#REF!</definedName>
    <definedName name="őpoiuztr" localSheetId="5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3">#REF!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 localSheetId="3">#REF!</definedName>
    <definedName name="phszoc">#REF!</definedName>
    <definedName name="pm">#REF!</definedName>
    <definedName name="pótl">[11]Munka6!$C$20</definedName>
    <definedName name="pótlék" localSheetId="3">#REF!</definedName>
    <definedName name="pótlék">#REF!</definedName>
    <definedName name="ppppppppppppppp" localSheetId="7">#REF!,#REF!</definedName>
    <definedName name="ppppppppppppppp" localSheetId="5">#REF!,#REF!</definedName>
    <definedName name="ppppppppppppppp">#REF!,#REF!</definedName>
    <definedName name="Q" localSheetId="7">#REF!</definedName>
    <definedName name="Q" localSheetId="5">#REF!</definedName>
    <definedName name="Q">#REF!</definedName>
    <definedName name="qaywsx" localSheetId="7">#REF!,#REF!</definedName>
    <definedName name="qaywsx" localSheetId="5">#REF!,#REF!</definedName>
    <definedName name="qaywsx">#REF!,#REF!</definedName>
    <definedName name="QQ" localSheetId="7">#REF!</definedName>
    <definedName name="QQ" localSheetId="5">#REF!</definedName>
    <definedName name="QQ">#REF!</definedName>
    <definedName name="qqqq" localSheetId="7">#REF!</definedName>
    <definedName name="qqqq" localSheetId="5">#REF!</definedName>
    <definedName name="qqqq">#REF!</definedName>
    <definedName name="qqqqq" localSheetId="7">#REF!</definedName>
    <definedName name="qqqqq" localSheetId="5">#REF!</definedName>
    <definedName name="qqqqq">#REF!</definedName>
    <definedName name="qqqqqq" localSheetId="7">#REF!,#REF!</definedName>
    <definedName name="qqqqqq" localSheetId="5">#REF!,#REF!</definedName>
    <definedName name="qqqqqq">#REF!,#REF!</definedName>
    <definedName name="qqqqqqqq" localSheetId="7">#REF!</definedName>
    <definedName name="qqqqqqqq" localSheetId="5">#REF!</definedName>
    <definedName name="qqqqqqqq">#REF!</definedName>
    <definedName name="qqqqqqqqq" localSheetId="7">#REF!</definedName>
    <definedName name="qqqqqqqqq" localSheetId="5">#REF!</definedName>
    <definedName name="qqqqqqqqq">#REF!</definedName>
    <definedName name="qqqqqqqqqq" localSheetId="7">#REF!</definedName>
    <definedName name="qqqqqqqqqq" localSheetId="5">#REF!</definedName>
    <definedName name="qqqqqqqqqq">#REF!</definedName>
    <definedName name="qqqqqqqqqqq" localSheetId="7">#REF!</definedName>
    <definedName name="qqqqqqqqqqq" localSheetId="5">#REF!</definedName>
    <definedName name="qqqqqqqqqqq">#REF!</definedName>
    <definedName name="qqqqqqqqqqqqq" localSheetId="7">#REF!</definedName>
    <definedName name="qqqqqqqqqqqqq" localSheetId="5">#REF!</definedName>
    <definedName name="qqqqqqqqqqqqq">#REF!</definedName>
    <definedName name="qqqqqqqqqqqqqqq" localSheetId="7">#REF!,#REF!</definedName>
    <definedName name="qqqqqqqqqqqqqqq" localSheetId="5">#REF!,#REF!</definedName>
    <definedName name="qqqqqqqqqqqqqqq">#REF!,#REF!</definedName>
    <definedName name="qqqqqqqqqqqqqqqq" localSheetId="7">#REF!</definedName>
    <definedName name="qqqqqqqqqqqqqqqq" localSheetId="5">#REF!</definedName>
    <definedName name="qqqqqqqqqqqqqqqq">#REF!</definedName>
    <definedName name="qqqqqqqqqqqqqqqqq" localSheetId="7">#REF!</definedName>
    <definedName name="qqqqqqqqqqqqqqqqq" localSheetId="5">#REF!</definedName>
    <definedName name="qqqqqqqqqqqqqqqqq">#REF!</definedName>
    <definedName name="retzijk" localSheetId="7">#REF!</definedName>
    <definedName name="retzijk" localSheetId="5">#REF!</definedName>
    <definedName name="retzijk">#REF!</definedName>
    <definedName name="rr" localSheetId="7">#REF!</definedName>
    <definedName name="rr" localSheetId="5">#REF!</definedName>
    <definedName name="rr">#REF!</definedName>
    <definedName name="rrr" localSheetId="7">#REF!</definedName>
    <definedName name="rrr" localSheetId="5">#REF!</definedName>
    <definedName name="rrr">#REF!</definedName>
    <definedName name="rrrr" localSheetId="7">#REF!</definedName>
    <definedName name="rrrr" localSheetId="5">#REF!</definedName>
    <definedName name="rrrr">#REF!</definedName>
    <definedName name="rrrrr" localSheetId="7">#REF!</definedName>
    <definedName name="rrrrr" localSheetId="5">#REF!</definedName>
    <definedName name="rrrrr">#REF!</definedName>
    <definedName name="rrrrrr" localSheetId="7">#REF!</definedName>
    <definedName name="rrrrrr" localSheetId="5">#REF!</definedName>
    <definedName name="rrrrrr">#REF!</definedName>
    <definedName name="rrrrrrrr" localSheetId="7">#REF!,#REF!</definedName>
    <definedName name="rrrrrrrr" localSheetId="5">#REF!,#REF!</definedName>
    <definedName name="rrrrrrrr">#REF!,#REF!</definedName>
    <definedName name="rrrrrrrrrr" localSheetId="7">#REF!</definedName>
    <definedName name="rrrrrrrrrr" localSheetId="5">#REF!</definedName>
    <definedName name="rrrrrrrrrr">#REF!</definedName>
    <definedName name="rrrrrrrrrrrr" localSheetId="7">#REF!</definedName>
    <definedName name="rrrrrrrrrrrr" localSheetId="5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3">'[13]4. bevételek int-ként'!#REF!</definedName>
    <definedName name="semmi23">'[13]4. bevételek int-ként'!#REF!</definedName>
    <definedName name="semmi24" localSheetId="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3">'[13]4. bevételek int-ként'!#REF!</definedName>
    <definedName name="semmi8">'[13]4. bevételek int-ként'!#REF!</definedName>
    <definedName name="semmi9" localSheetId="3">'[13]4. bevételek int-ként'!#REF!</definedName>
    <definedName name="semmi9">'[13]4. bevételek int-ként'!#REF!</definedName>
    <definedName name="ssscx" localSheetId="7">#REF!</definedName>
    <definedName name="ssscx" localSheetId="5">#REF!</definedName>
    <definedName name="ssscx">#REF!</definedName>
    <definedName name="sssss">[1]Háttéradatok!$C$29:$AG$32</definedName>
    <definedName name="sue" localSheetId="7">#REF!</definedName>
    <definedName name="sue" localSheetId="5">#REF!</definedName>
    <definedName name="sue">#REF!</definedName>
    <definedName name="szabsbírság">[11]Munka6!$C$19</definedName>
    <definedName name="szabsért" localSheetId="3">#REF!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 localSheetId="3">#REF!</definedName>
    <definedName name="szjajövkül">#REF!</definedName>
    <definedName name="szjajövkül1">#REF!</definedName>
    <definedName name="szjakül">[11]Munka6!$C$8</definedName>
    <definedName name="szocátv" localSheetId="3">#REF!</definedName>
    <definedName name="szocátv">#REF!</definedName>
    <definedName name="szocph">#REF!</definedName>
    <definedName name="szocph5">#REF!</definedName>
    <definedName name="szocsegélyph">#REF!</definedName>
    <definedName name="t" localSheetId="7">#REF!,#REF!</definedName>
    <definedName name="t" localSheetId="5">#REF!,#REF!</definedName>
    <definedName name="t">#REF!,#REF!</definedName>
    <definedName name="talajt" localSheetId="3">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 localSheetId="3">#REF!</definedName>
    <definedName name="termőföld1">#REF!</definedName>
    <definedName name="Tűzoltóság">[14]Háttéradatok!$C$29:$AG$32</definedName>
    <definedName name="újsablon" localSheetId="7">#REF!</definedName>
    <definedName name="újsablon" localSheetId="5">#REF!</definedName>
    <definedName name="újsablon">#REF!</definedName>
    <definedName name="uuuuu" localSheetId="7">#REF!</definedName>
    <definedName name="uuuuu" localSheetId="5">#REF!</definedName>
    <definedName name="uuuuu">#REF!</definedName>
    <definedName name="v" localSheetId="7">#REF!</definedName>
    <definedName name="v" localSheetId="5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 localSheetId="3">#REF!</definedName>
    <definedName name="vmk">#REF!</definedName>
    <definedName name="vv" localSheetId="7">#REF!</definedName>
    <definedName name="vv" localSheetId="5">#REF!</definedName>
    <definedName name="vv">#REF!</definedName>
    <definedName name="x" localSheetId="7">#REF!</definedName>
    <definedName name="x" localSheetId="5">#REF!</definedName>
    <definedName name="x">#REF!</definedName>
    <definedName name="xcvbnm" localSheetId="7">#REF!</definedName>
    <definedName name="xcvbnm" localSheetId="5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7">#REF!</definedName>
    <definedName name="xxxxxxxxxxxxxxxxxxxxxxxxxxx" localSheetId="5">#REF!</definedName>
    <definedName name="xxxxxxxxxxxxxxxxxxxxxxxxxxx">#REF!</definedName>
    <definedName name="y" localSheetId="7">#REF!,#REF!</definedName>
    <definedName name="y" localSheetId="5">#REF!,#REF!</definedName>
    <definedName name="y">#REF!,#REF!</definedName>
    <definedName name="ycxd" localSheetId="7">#REF!</definedName>
    <definedName name="ycxd" localSheetId="5">#REF!</definedName>
    <definedName name="ycxd">#REF!</definedName>
    <definedName name="yxc" localSheetId="7">#REF!</definedName>
    <definedName name="yxc" localSheetId="5">#REF!</definedName>
    <definedName name="yxc">#REF!</definedName>
    <definedName name="zzz">[1]Háttéradatok!$B$22:$AG$28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4" l="1"/>
  <c r="E8" i="14"/>
  <c r="F8" i="14" s="1"/>
  <c r="F6" i="14"/>
  <c r="E7" i="14"/>
  <c r="F7" i="14" s="1"/>
  <c r="E6" i="14"/>
  <c r="E10" i="14"/>
  <c r="E86" i="14" l="1"/>
  <c r="K27" i="14" l="1"/>
  <c r="C9" i="49" l="1"/>
  <c r="C11" i="49"/>
  <c r="E113" i="14" l="1"/>
  <c r="F76" i="18"/>
  <c r="E85" i="36"/>
  <c r="E84" i="36"/>
  <c r="E76" i="36"/>
  <c r="F86" i="14" l="1"/>
  <c r="F65" i="14"/>
  <c r="F59" i="14"/>
  <c r="F11" i="14"/>
  <c r="F10" i="14"/>
  <c r="K12" i="14"/>
  <c r="F18" i="14"/>
  <c r="F19" i="14"/>
  <c r="F20" i="14"/>
  <c r="F17" i="14"/>
  <c r="F28" i="14"/>
  <c r="F29" i="14"/>
  <c r="F27" i="14"/>
  <c r="F36" i="14"/>
  <c r="F38" i="14"/>
  <c r="F40" i="14"/>
  <c r="F43" i="14"/>
  <c r="F42" i="14"/>
  <c r="F52" i="14"/>
  <c r="F53" i="14"/>
  <c r="F54" i="14"/>
  <c r="F55" i="14"/>
  <c r="F56" i="14"/>
  <c r="F47" i="14"/>
  <c r="F48" i="14"/>
  <c r="F49" i="14"/>
  <c r="F50" i="14"/>
  <c r="F51" i="14"/>
  <c r="F46" i="14"/>
  <c r="F64" i="14"/>
  <c r="F71" i="14"/>
  <c r="F73" i="14"/>
  <c r="F100" i="14"/>
  <c r="F99" i="14"/>
  <c r="F94" i="14"/>
  <c r="F92" i="14"/>
  <c r="F87" i="14"/>
  <c r="F112" i="14"/>
  <c r="F85" i="14"/>
  <c r="F84" i="14"/>
  <c r="F113" i="14"/>
  <c r="F99" i="17" l="1"/>
  <c r="F85" i="17"/>
  <c r="F84" i="17"/>
  <c r="F77" i="17"/>
  <c r="F76" i="17"/>
  <c r="F73" i="17"/>
  <c r="E86" i="17"/>
  <c r="F86" i="17" s="1"/>
  <c r="F56" i="17"/>
  <c r="F85" i="18"/>
  <c r="F84" i="18"/>
  <c r="F65" i="18"/>
  <c r="F77" i="18"/>
  <c r="E86" i="18"/>
  <c r="F86" i="18" s="1"/>
  <c r="F73" i="18"/>
  <c r="F56" i="18"/>
  <c r="F51" i="18"/>
  <c r="F47" i="18"/>
  <c r="E14" i="18"/>
  <c r="F20" i="18"/>
  <c r="F14" i="18" s="1"/>
  <c r="F56" i="36"/>
  <c r="F99" i="36"/>
  <c r="F77" i="36"/>
  <c r="F76" i="36"/>
  <c r="F73" i="36"/>
  <c r="F72" i="36" s="1"/>
  <c r="F85" i="36"/>
  <c r="F84" i="36"/>
  <c r="F86" i="36"/>
  <c r="F75" i="36" l="1"/>
  <c r="K75" i="36"/>
  <c r="I86" i="1" l="1"/>
  <c r="G86" i="1"/>
  <c r="E114" i="1"/>
  <c r="F114" i="1"/>
  <c r="J24" i="5" s="1"/>
  <c r="G114" i="1"/>
  <c r="H114" i="1"/>
  <c r="K24" i="5" s="1"/>
  <c r="I114" i="1"/>
  <c r="J114" i="1"/>
  <c r="L24" i="5" s="1"/>
  <c r="K114" i="1"/>
  <c r="M24" i="5" s="1"/>
  <c r="E112" i="1"/>
  <c r="F112" i="1"/>
  <c r="J23" i="5" s="1"/>
  <c r="G112" i="1"/>
  <c r="H112" i="1"/>
  <c r="K23" i="5" s="1"/>
  <c r="I112" i="1"/>
  <c r="J112" i="1"/>
  <c r="L23" i="5" s="1"/>
  <c r="K112" i="1"/>
  <c r="M23" i="5" s="1"/>
  <c r="E111" i="1"/>
  <c r="F111" i="1"/>
  <c r="J22" i="5" s="1"/>
  <c r="G111" i="1"/>
  <c r="H111" i="1"/>
  <c r="K22" i="5" s="1"/>
  <c r="I111" i="1"/>
  <c r="J111" i="1"/>
  <c r="L22" i="5" s="1"/>
  <c r="K111" i="1"/>
  <c r="M22" i="5" s="1"/>
  <c r="E110" i="1"/>
  <c r="F110" i="1"/>
  <c r="J21" i="5" s="1"/>
  <c r="G110" i="1"/>
  <c r="H110" i="1"/>
  <c r="K21" i="5" s="1"/>
  <c r="I110" i="1"/>
  <c r="J110" i="1"/>
  <c r="L21" i="5" s="1"/>
  <c r="K110" i="1"/>
  <c r="M21" i="5" s="1"/>
  <c r="D111" i="1"/>
  <c r="I22" i="5" s="1"/>
  <c r="D112" i="1"/>
  <c r="I23" i="5" s="1"/>
  <c r="D114" i="1"/>
  <c r="I24" i="5" s="1"/>
  <c r="D110" i="1"/>
  <c r="I21" i="5" s="1"/>
  <c r="E101" i="1"/>
  <c r="F101" i="1"/>
  <c r="J16" i="5" s="1"/>
  <c r="G101" i="1"/>
  <c r="H101" i="1"/>
  <c r="K16" i="5" s="1"/>
  <c r="I101" i="1"/>
  <c r="J101" i="1"/>
  <c r="L16" i="5" s="1"/>
  <c r="K101" i="1"/>
  <c r="M16" i="5" s="1"/>
  <c r="E102" i="1"/>
  <c r="F102" i="1"/>
  <c r="G102" i="1"/>
  <c r="H102" i="1"/>
  <c r="I102" i="1"/>
  <c r="J102" i="1"/>
  <c r="K102" i="1"/>
  <c r="E103" i="1"/>
  <c r="F103" i="1"/>
  <c r="G103" i="1"/>
  <c r="H103" i="1"/>
  <c r="I103" i="1"/>
  <c r="J103" i="1"/>
  <c r="K103" i="1"/>
  <c r="E104" i="1"/>
  <c r="F104" i="1"/>
  <c r="G104" i="1"/>
  <c r="H104" i="1"/>
  <c r="I104" i="1"/>
  <c r="J104" i="1"/>
  <c r="K104" i="1"/>
  <c r="E105" i="1"/>
  <c r="F105" i="1"/>
  <c r="G105" i="1"/>
  <c r="H105" i="1"/>
  <c r="I105" i="1"/>
  <c r="J105" i="1"/>
  <c r="K105" i="1"/>
  <c r="E106" i="1"/>
  <c r="F106" i="1"/>
  <c r="G106" i="1"/>
  <c r="H106" i="1"/>
  <c r="I106" i="1"/>
  <c r="J106" i="1"/>
  <c r="K106" i="1"/>
  <c r="E107" i="1"/>
  <c r="F107" i="1"/>
  <c r="G107" i="1"/>
  <c r="H107" i="1"/>
  <c r="I107" i="1"/>
  <c r="J107" i="1"/>
  <c r="K107" i="1"/>
  <c r="E99" i="1"/>
  <c r="F99" i="1"/>
  <c r="J14" i="5" s="1"/>
  <c r="G99" i="1"/>
  <c r="H99" i="1"/>
  <c r="K14" i="5" s="1"/>
  <c r="I99" i="1"/>
  <c r="J99" i="1"/>
  <c r="L14" i="5" s="1"/>
  <c r="K99" i="1"/>
  <c r="M14" i="5" s="1"/>
  <c r="E100" i="1"/>
  <c r="F100" i="1"/>
  <c r="J15" i="5" s="1"/>
  <c r="G100" i="1"/>
  <c r="H100" i="1"/>
  <c r="K15" i="5" s="1"/>
  <c r="I100" i="1"/>
  <c r="J100" i="1"/>
  <c r="L15" i="5" s="1"/>
  <c r="K100" i="1"/>
  <c r="M15" i="5" s="1"/>
  <c r="D101" i="1"/>
  <c r="I16" i="5" s="1"/>
  <c r="D100" i="1"/>
  <c r="I15" i="5" s="1"/>
  <c r="D102" i="1"/>
  <c r="D103" i="1"/>
  <c r="D104" i="1"/>
  <c r="D105" i="1"/>
  <c r="D106" i="1"/>
  <c r="D107" i="1"/>
  <c r="D99" i="1"/>
  <c r="I14" i="5" s="1"/>
  <c r="E96" i="1"/>
  <c r="F96" i="1"/>
  <c r="J11" i="5" s="1"/>
  <c r="G96" i="1"/>
  <c r="H96" i="1"/>
  <c r="K11" i="5" s="1"/>
  <c r="I96" i="1"/>
  <c r="J96" i="1"/>
  <c r="L11" i="5" s="1"/>
  <c r="K96" i="1"/>
  <c r="M11" i="5" s="1"/>
  <c r="E97" i="1"/>
  <c r="F97" i="1"/>
  <c r="J12" i="5" s="1"/>
  <c r="G97" i="1"/>
  <c r="H97" i="1"/>
  <c r="K12" i="5" s="1"/>
  <c r="I97" i="1"/>
  <c r="J97" i="1"/>
  <c r="L12" i="5" s="1"/>
  <c r="K97" i="1"/>
  <c r="M12" i="5" s="1"/>
  <c r="D97" i="1"/>
  <c r="I12" i="5" s="1"/>
  <c r="D96" i="1"/>
  <c r="I11" i="5" s="1"/>
  <c r="E89" i="1"/>
  <c r="F89" i="1"/>
  <c r="G89" i="1"/>
  <c r="H89" i="1"/>
  <c r="I89" i="1"/>
  <c r="J89" i="1"/>
  <c r="K89" i="1"/>
  <c r="E90" i="1"/>
  <c r="F90" i="1"/>
  <c r="G90" i="1"/>
  <c r="H90" i="1"/>
  <c r="I90" i="1"/>
  <c r="J90" i="1"/>
  <c r="K90" i="1"/>
  <c r="E91" i="1"/>
  <c r="F91" i="1"/>
  <c r="G91" i="1"/>
  <c r="H91" i="1"/>
  <c r="I91" i="1"/>
  <c r="J91" i="1"/>
  <c r="K91" i="1"/>
  <c r="E92" i="1"/>
  <c r="F92" i="1"/>
  <c r="G92" i="1"/>
  <c r="H92" i="1"/>
  <c r="I92" i="1"/>
  <c r="J92" i="1"/>
  <c r="K92" i="1"/>
  <c r="E93" i="1"/>
  <c r="F93" i="1"/>
  <c r="G93" i="1"/>
  <c r="H93" i="1"/>
  <c r="I93" i="1"/>
  <c r="J93" i="1"/>
  <c r="K93" i="1"/>
  <c r="E94" i="1"/>
  <c r="F94" i="1"/>
  <c r="G94" i="1"/>
  <c r="H94" i="1"/>
  <c r="I94" i="1"/>
  <c r="J94" i="1"/>
  <c r="K94" i="1"/>
  <c r="D90" i="1"/>
  <c r="D91" i="1"/>
  <c r="D92" i="1"/>
  <c r="D93" i="1"/>
  <c r="D94" i="1"/>
  <c r="D89" i="1"/>
  <c r="J85" i="1"/>
  <c r="L7" i="5" s="1"/>
  <c r="E84" i="1"/>
  <c r="F84" i="1"/>
  <c r="J6" i="5" s="1"/>
  <c r="G84" i="1"/>
  <c r="H84" i="1"/>
  <c r="K6" i="5" s="1"/>
  <c r="I84" i="1"/>
  <c r="J84" i="1"/>
  <c r="L6" i="5" s="1"/>
  <c r="K84" i="1"/>
  <c r="M6" i="5" s="1"/>
  <c r="E85" i="1"/>
  <c r="F85" i="1"/>
  <c r="J7" i="5" s="1"/>
  <c r="G85" i="1"/>
  <c r="H85" i="1"/>
  <c r="K7" i="5" s="1"/>
  <c r="I85" i="1"/>
  <c r="K85" i="1"/>
  <c r="M7" i="5" s="1"/>
  <c r="E86" i="1"/>
  <c r="F86" i="1"/>
  <c r="J8" i="5" s="1"/>
  <c r="H86" i="1"/>
  <c r="K8" i="5" s="1"/>
  <c r="J86" i="1"/>
  <c r="L8" i="5" s="1"/>
  <c r="K86" i="1"/>
  <c r="M8" i="5" s="1"/>
  <c r="E87" i="1"/>
  <c r="F87" i="1"/>
  <c r="J9" i="5" s="1"/>
  <c r="G87" i="1"/>
  <c r="H87" i="1"/>
  <c r="K9" i="5" s="1"/>
  <c r="I87" i="1"/>
  <c r="J87" i="1"/>
  <c r="L9" i="5" s="1"/>
  <c r="K87" i="1"/>
  <c r="M9" i="5" s="1"/>
  <c r="D85" i="1"/>
  <c r="I7" i="5" s="1"/>
  <c r="D86" i="1"/>
  <c r="I8" i="5" s="1"/>
  <c r="D87" i="1"/>
  <c r="I9" i="5" s="1"/>
  <c r="D84" i="1"/>
  <c r="I6" i="5" s="1"/>
  <c r="E74" i="1"/>
  <c r="F74" i="1"/>
  <c r="G74" i="1"/>
  <c r="H74" i="1"/>
  <c r="I74" i="1"/>
  <c r="J74" i="1"/>
  <c r="K74" i="1"/>
  <c r="E71" i="1"/>
  <c r="F71" i="1"/>
  <c r="D25" i="5" s="1"/>
  <c r="G71" i="1"/>
  <c r="H71" i="1"/>
  <c r="E25" i="5" s="1"/>
  <c r="I71" i="1"/>
  <c r="J71" i="1"/>
  <c r="F25" i="5" s="1"/>
  <c r="K71" i="1"/>
  <c r="G25" i="5" s="1"/>
  <c r="E73" i="1"/>
  <c r="F73" i="1"/>
  <c r="D23" i="5" s="1"/>
  <c r="G73" i="1"/>
  <c r="H73" i="1"/>
  <c r="E23" i="5" s="1"/>
  <c r="I73" i="1"/>
  <c r="J73" i="1"/>
  <c r="F23" i="5" s="1"/>
  <c r="K73" i="1"/>
  <c r="G23" i="5" s="1"/>
  <c r="D74" i="1"/>
  <c r="D73" i="1"/>
  <c r="D71" i="1"/>
  <c r="E68" i="1"/>
  <c r="F68" i="1"/>
  <c r="G68" i="1"/>
  <c r="H68" i="1"/>
  <c r="I68" i="1"/>
  <c r="J68" i="1"/>
  <c r="K68" i="1"/>
  <c r="E67" i="1"/>
  <c r="F67" i="1"/>
  <c r="G67" i="1"/>
  <c r="H67" i="1"/>
  <c r="I67" i="1"/>
  <c r="J67" i="1"/>
  <c r="K67" i="1"/>
  <c r="D68" i="1"/>
  <c r="D67" i="1"/>
  <c r="E65" i="1"/>
  <c r="F65" i="1"/>
  <c r="G65" i="1"/>
  <c r="H65" i="1"/>
  <c r="I65" i="1"/>
  <c r="J65" i="1"/>
  <c r="K65" i="1"/>
  <c r="E64" i="1"/>
  <c r="F64" i="1"/>
  <c r="G64" i="1"/>
  <c r="H64" i="1"/>
  <c r="I64" i="1"/>
  <c r="J64" i="1"/>
  <c r="K64" i="1"/>
  <c r="D65" i="1"/>
  <c r="D64" i="1"/>
  <c r="D60" i="1"/>
  <c r="E60" i="1"/>
  <c r="F60" i="1"/>
  <c r="G60" i="1"/>
  <c r="H60" i="1"/>
  <c r="I60" i="1"/>
  <c r="J60" i="1"/>
  <c r="K60" i="1"/>
  <c r="D61" i="1"/>
  <c r="E61" i="1"/>
  <c r="F61" i="1"/>
  <c r="G61" i="1"/>
  <c r="H61" i="1"/>
  <c r="I61" i="1"/>
  <c r="J61" i="1"/>
  <c r="K61" i="1"/>
  <c r="D62" i="1"/>
  <c r="E62" i="1"/>
  <c r="F62" i="1"/>
  <c r="G62" i="1"/>
  <c r="H62" i="1"/>
  <c r="I62" i="1"/>
  <c r="J62" i="1"/>
  <c r="K62" i="1"/>
  <c r="E59" i="1"/>
  <c r="F59" i="1"/>
  <c r="G59" i="1"/>
  <c r="H59" i="1"/>
  <c r="I59" i="1"/>
  <c r="J59" i="1"/>
  <c r="K59" i="1"/>
  <c r="D59" i="1"/>
  <c r="E58" i="1"/>
  <c r="F58" i="1"/>
  <c r="G58" i="1"/>
  <c r="H58" i="1"/>
  <c r="I58" i="1"/>
  <c r="J58" i="1"/>
  <c r="K58" i="1"/>
  <c r="D58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D52" i="1"/>
  <c r="E52" i="1"/>
  <c r="F52" i="1"/>
  <c r="G52" i="1"/>
  <c r="H52" i="1"/>
  <c r="I52" i="1"/>
  <c r="J52" i="1"/>
  <c r="K52" i="1"/>
  <c r="D53" i="1"/>
  <c r="E53" i="1"/>
  <c r="F53" i="1"/>
  <c r="G53" i="1"/>
  <c r="H53" i="1"/>
  <c r="I53" i="1"/>
  <c r="J53" i="1"/>
  <c r="K53" i="1"/>
  <c r="D54" i="1"/>
  <c r="E54" i="1"/>
  <c r="F54" i="1"/>
  <c r="G54" i="1"/>
  <c r="H54" i="1"/>
  <c r="I54" i="1"/>
  <c r="J54" i="1"/>
  <c r="K54" i="1"/>
  <c r="D55" i="1"/>
  <c r="E55" i="1"/>
  <c r="F55" i="1"/>
  <c r="G55" i="1"/>
  <c r="H55" i="1"/>
  <c r="I55" i="1"/>
  <c r="J55" i="1"/>
  <c r="K55" i="1"/>
  <c r="D56" i="1"/>
  <c r="E56" i="1"/>
  <c r="F56" i="1"/>
  <c r="G56" i="1"/>
  <c r="H56" i="1"/>
  <c r="I56" i="1"/>
  <c r="J56" i="1"/>
  <c r="K56" i="1"/>
  <c r="E47" i="1"/>
  <c r="F47" i="1"/>
  <c r="G47" i="1"/>
  <c r="H47" i="1"/>
  <c r="I47" i="1"/>
  <c r="J47" i="1"/>
  <c r="K47" i="1"/>
  <c r="D47" i="1"/>
  <c r="E46" i="1"/>
  <c r="F46" i="1"/>
  <c r="G46" i="1"/>
  <c r="H46" i="1"/>
  <c r="I46" i="1"/>
  <c r="J46" i="1"/>
  <c r="K46" i="1"/>
  <c r="D46" i="1"/>
  <c r="E44" i="1"/>
  <c r="F44" i="1"/>
  <c r="G44" i="1"/>
  <c r="H44" i="1"/>
  <c r="I44" i="1"/>
  <c r="J44" i="1"/>
  <c r="K44" i="1"/>
  <c r="D44" i="1"/>
  <c r="D43" i="1"/>
  <c r="E43" i="1"/>
  <c r="F43" i="1"/>
  <c r="G43" i="1"/>
  <c r="H43" i="1"/>
  <c r="I43" i="1"/>
  <c r="J43" i="1"/>
  <c r="K43" i="1"/>
  <c r="E42" i="1"/>
  <c r="F42" i="1"/>
  <c r="G42" i="1"/>
  <c r="H42" i="1"/>
  <c r="I42" i="1"/>
  <c r="J42" i="1"/>
  <c r="K42" i="1"/>
  <c r="D42" i="1"/>
  <c r="D40" i="1"/>
  <c r="E40" i="1"/>
  <c r="F40" i="1"/>
  <c r="G40" i="1"/>
  <c r="H40" i="1"/>
  <c r="I40" i="1"/>
  <c r="J40" i="1"/>
  <c r="K40" i="1"/>
  <c r="D39" i="1"/>
  <c r="E39" i="1"/>
  <c r="F39" i="1"/>
  <c r="G39" i="1"/>
  <c r="H39" i="1"/>
  <c r="I39" i="1"/>
  <c r="J39" i="1"/>
  <c r="K39" i="1"/>
  <c r="E38" i="1"/>
  <c r="F38" i="1"/>
  <c r="G38" i="1"/>
  <c r="H38" i="1"/>
  <c r="I38" i="1"/>
  <c r="J38" i="1"/>
  <c r="K38" i="1"/>
  <c r="D38" i="1"/>
  <c r="E35" i="1"/>
  <c r="F35" i="1"/>
  <c r="G35" i="1"/>
  <c r="H35" i="1"/>
  <c r="I35" i="1"/>
  <c r="J35" i="1"/>
  <c r="K35" i="1"/>
  <c r="E36" i="1"/>
  <c r="F36" i="1"/>
  <c r="G36" i="1"/>
  <c r="H36" i="1"/>
  <c r="I36" i="1"/>
  <c r="J36" i="1"/>
  <c r="K36" i="1"/>
  <c r="E34" i="1"/>
  <c r="F34" i="1"/>
  <c r="G34" i="1"/>
  <c r="H34" i="1"/>
  <c r="I34" i="1"/>
  <c r="J34" i="1"/>
  <c r="K34" i="1"/>
  <c r="D35" i="1"/>
  <c r="D36" i="1"/>
  <c r="D34" i="1"/>
  <c r="E32" i="1"/>
  <c r="F32" i="1"/>
  <c r="G32" i="1"/>
  <c r="H32" i="1"/>
  <c r="I32" i="1"/>
  <c r="J32" i="1"/>
  <c r="D32" i="1"/>
  <c r="E26" i="1"/>
  <c r="F26" i="1"/>
  <c r="G26" i="1"/>
  <c r="H26" i="1"/>
  <c r="I26" i="1"/>
  <c r="J26" i="1"/>
  <c r="K26" i="1"/>
  <c r="E27" i="1"/>
  <c r="F27" i="1"/>
  <c r="G27" i="1"/>
  <c r="H27" i="1"/>
  <c r="I27" i="1"/>
  <c r="J27" i="1"/>
  <c r="K27" i="1"/>
  <c r="E28" i="1"/>
  <c r="F28" i="1"/>
  <c r="G28" i="1"/>
  <c r="H28" i="1"/>
  <c r="I28" i="1"/>
  <c r="J28" i="1"/>
  <c r="K28" i="1"/>
  <c r="E29" i="1"/>
  <c r="F29" i="1"/>
  <c r="G29" i="1"/>
  <c r="H29" i="1"/>
  <c r="I29" i="1"/>
  <c r="J29" i="1"/>
  <c r="K29" i="1"/>
  <c r="E30" i="1"/>
  <c r="F30" i="1"/>
  <c r="G30" i="1"/>
  <c r="H30" i="1"/>
  <c r="I30" i="1"/>
  <c r="J30" i="1"/>
  <c r="K30" i="1"/>
  <c r="E25" i="1"/>
  <c r="F25" i="1"/>
  <c r="G25" i="1"/>
  <c r="H25" i="1"/>
  <c r="I25" i="1"/>
  <c r="J25" i="1"/>
  <c r="K25" i="1"/>
  <c r="D26" i="1"/>
  <c r="D27" i="1"/>
  <c r="D28" i="1"/>
  <c r="D29" i="1"/>
  <c r="D30" i="1"/>
  <c r="D25" i="1"/>
  <c r="E23" i="1"/>
  <c r="F23" i="1"/>
  <c r="G23" i="1"/>
  <c r="H23" i="1"/>
  <c r="I23" i="1"/>
  <c r="J23" i="1"/>
  <c r="K23" i="1"/>
  <c r="D23" i="1"/>
  <c r="E16" i="1"/>
  <c r="F16" i="1"/>
  <c r="G16" i="1"/>
  <c r="H16" i="1"/>
  <c r="I16" i="1"/>
  <c r="J16" i="1"/>
  <c r="K16" i="1"/>
  <c r="E17" i="1"/>
  <c r="F17" i="1"/>
  <c r="G17" i="1"/>
  <c r="H17" i="1"/>
  <c r="I17" i="1"/>
  <c r="J17" i="1"/>
  <c r="K17" i="1"/>
  <c r="E18" i="1"/>
  <c r="F18" i="1"/>
  <c r="G18" i="1"/>
  <c r="H18" i="1"/>
  <c r="I18" i="1"/>
  <c r="J18" i="1"/>
  <c r="K18" i="1"/>
  <c r="E19" i="1"/>
  <c r="F19" i="1"/>
  <c r="G19" i="1"/>
  <c r="H19" i="1"/>
  <c r="I19" i="1"/>
  <c r="J19" i="1"/>
  <c r="K19" i="1"/>
  <c r="E20" i="1"/>
  <c r="F20" i="1"/>
  <c r="G20" i="1"/>
  <c r="H20" i="1"/>
  <c r="I20" i="1"/>
  <c r="J20" i="1"/>
  <c r="K20" i="1"/>
  <c r="E21" i="1"/>
  <c r="F21" i="1"/>
  <c r="G21" i="1"/>
  <c r="H21" i="1"/>
  <c r="I21" i="1"/>
  <c r="J21" i="1"/>
  <c r="K21" i="1"/>
  <c r="E15" i="1"/>
  <c r="F15" i="1"/>
  <c r="G15" i="1"/>
  <c r="H15" i="1"/>
  <c r="I15" i="1"/>
  <c r="J15" i="1"/>
  <c r="K15" i="1"/>
  <c r="D16" i="1"/>
  <c r="D17" i="1"/>
  <c r="D18" i="1"/>
  <c r="D19" i="1"/>
  <c r="D20" i="1"/>
  <c r="D21" i="1"/>
  <c r="D15" i="1"/>
  <c r="E13" i="1"/>
  <c r="F13" i="1"/>
  <c r="G13" i="1"/>
  <c r="H13" i="1"/>
  <c r="I13" i="1"/>
  <c r="J13" i="1"/>
  <c r="K13" i="1"/>
  <c r="D13" i="1"/>
  <c r="G7" i="1"/>
  <c r="H7" i="1"/>
  <c r="I7" i="1"/>
  <c r="J7" i="1"/>
  <c r="K7" i="1"/>
  <c r="G8" i="1"/>
  <c r="H8" i="1"/>
  <c r="I8" i="1"/>
  <c r="J8" i="1"/>
  <c r="K8" i="1"/>
  <c r="E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G6" i="1"/>
  <c r="H6" i="1"/>
  <c r="I6" i="1"/>
  <c r="J6" i="1"/>
  <c r="K6" i="1"/>
  <c r="D7" i="1"/>
  <c r="D8" i="1"/>
  <c r="D9" i="1"/>
  <c r="D10" i="1"/>
  <c r="D11" i="1"/>
  <c r="D6" i="1"/>
  <c r="M26" i="5" l="1"/>
  <c r="K19" i="5"/>
  <c r="I19" i="5"/>
  <c r="M19" i="5"/>
  <c r="L19" i="5"/>
  <c r="L26" i="5"/>
  <c r="J19" i="5"/>
  <c r="K26" i="5"/>
  <c r="I26" i="5"/>
  <c r="J26" i="5"/>
  <c r="K115" i="1" l="1"/>
  <c r="J115" i="1"/>
  <c r="I115" i="1"/>
  <c r="H115" i="1"/>
  <c r="G115" i="1"/>
  <c r="F115" i="1"/>
  <c r="E115" i="1"/>
  <c r="D115" i="1"/>
  <c r="K108" i="1"/>
  <c r="J108" i="1"/>
  <c r="I108" i="1"/>
  <c r="H108" i="1"/>
  <c r="G108" i="1"/>
  <c r="F108" i="1"/>
  <c r="E108" i="1"/>
  <c r="D108" i="1"/>
  <c r="K95" i="1"/>
  <c r="J95" i="1"/>
  <c r="I95" i="1"/>
  <c r="H95" i="1"/>
  <c r="G95" i="1"/>
  <c r="F95" i="1"/>
  <c r="E95" i="1"/>
  <c r="D95" i="1"/>
  <c r="D88" i="1" s="1"/>
  <c r="K88" i="1"/>
  <c r="J88" i="1"/>
  <c r="I88" i="1"/>
  <c r="I98" i="1" s="1"/>
  <c r="I109" i="1" s="1"/>
  <c r="I116" i="1" s="1"/>
  <c r="H88" i="1"/>
  <c r="G88" i="1"/>
  <c r="G98" i="1" s="1"/>
  <c r="G109" i="1" s="1"/>
  <c r="G116" i="1" s="1"/>
  <c r="F88" i="1"/>
  <c r="E88" i="1"/>
  <c r="E98" i="1" s="1"/>
  <c r="E109" i="1" s="1"/>
  <c r="E116" i="1" s="1"/>
  <c r="K75" i="1"/>
  <c r="J75" i="1"/>
  <c r="I75" i="1"/>
  <c r="H75" i="1"/>
  <c r="G75" i="1"/>
  <c r="F75" i="1"/>
  <c r="E75" i="1"/>
  <c r="D75" i="1"/>
  <c r="K72" i="1"/>
  <c r="J72" i="1"/>
  <c r="I72" i="1"/>
  <c r="I78" i="1" s="1"/>
  <c r="H72" i="1"/>
  <c r="G72" i="1"/>
  <c r="G78" i="1" s="1"/>
  <c r="F72" i="1"/>
  <c r="E72" i="1"/>
  <c r="E78" i="1" s="1"/>
  <c r="D72" i="1"/>
  <c r="D78" i="1" s="1"/>
  <c r="K69" i="1"/>
  <c r="G16" i="5" s="1"/>
  <c r="J69" i="1"/>
  <c r="F16" i="5" s="1"/>
  <c r="I69" i="1"/>
  <c r="H69" i="1"/>
  <c r="E16" i="5" s="1"/>
  <c r="G69" i="1"/>
  <c r="F69" i="1"/>
  <c r="D16" i="5" s="1"/>
  <c r="E69" i="1"/>
  <c r="D69" i="1"/>
  <c r="C16" i="5" s="1"/>
  <c r="K66" i="1"/>
  <c r="G10" i="5" s="1"/>
  <c r="J66" i="1"/>
  <c r="F10" i="5" s="1"/>
  <c r="I66" i="1"/>
  <c r="H66" i="1"/>
  <c r="E10" i="5" s="1"/>
  <c r="G66" i="1"/>
  <c r="F66" i="1"/>
  <c r="D10" i="5" s="1"/>
  <c r="E66" i="1"/>
  <c r="D66" i="1"/>
  <c r="C10" i="5" s="1"/>
  <c r="K63" i="1"/>
  <c r="G15" i="5" s="1"/>
  <c r="J63" i="1"/>
  <c r="F15" i="5" s="1"/>
  <c r="I63" i="1"/>
  <c r="H63" i="1"/>
  <c r="E15" i="5" s="1"/>
  <c r="G63" i="1"/>
  <c r="F63" i="1"/>
  <c r="D15" i="5" s="1"/>
  <c r="E63" i="1"/>
  <c r="D63" i="1"/>
  <c r="C15" i="5" s="1"/>
  <c r="K57" i="1"/>
  <c r="G9" i="5" s="1"/>
  <c r="J57" i="1"/>
  <c r="F9" i="5" s="1"/>
  <c r="I57" i="1"/>
  <c r="H57" i="1"/>
  <c r="E9" i="5" s="1"/>
  <c r="G57" i="1"/>
  <c r="F57" i="1"/>
  <c r="D9" i="5" s="1"/>
  <c r="E57" i="1"/>
  <c r="D57" i="1"/>
  <c r="C9" i="5" s="1"/>
  <c r="K41" i="1"/>
  <c r="J41" i="1"/>
  <c r="I41" i="1"/>
  <c r="H41" i="1"/>
  <c r="G41" i="1"/>
  <c r="F41" i="1"/>
  <c r="E41" i="1"/>
  <c r="D41" i="1"/>
  <c r="K37" i="1"/>
  <c r="J37" i="1"/>
  <c r="I37" i="1"/>
  <c r="H37" i="1"/>
  <c r="G37" i="1"/>
  <c r="F37" i="1"/>
  <c r="E37" i="1"/>
  <c r="D37" i="1"/>
  <c r="K33" i="1"/>
  <c r="J33" i="1"/>
  <c r="J45" i="1" s="1"/>
  <c r="F8" i="5" s="1"/>
  <c r="I33" i="1"/>
  <c r="I45" i="1" s="1"/>
  <c r="H33" i="1"/>
  <c r="G33" i="1"/>
  <c r="G45" i="1" s="1"/>
  <c r="F33" i="1"/>
  <c r="F45" i="1" s="1"/>
  <c r="D8" i="5" s="1"/>
  <c r="E33" i="1"/>
  <c r="E45" i="1" s="1"/>
  <c r="D33" i="1"/>
  <c r="K24" i="1"/>
  <c r="K31" i="1" s="1"/>
  <c r="G14" i="5" s="1"/>
  <c r="J24" i="1"/>
  <c r="J31" i="1" s="1"/>
  <c r="F14" i="5" s="1"/>
  <c r="F19" i="5" s="1"/>
  <c r="I24" i="1"/>
  <c r="I31" i="1" s="1"/>
  <c r="H24" i="1"/>
  <c r="H31" i="1" s="1"/>
  <c r="E14" i="5" s="1"/>
  <c r="G24" i="1"/>
  <c r="G31" i="1" s="1"/>
  <c r="F24" i="1"/>
  <c r="F31" i="1" s="1"/>
  <c r="D14" i="5" s="1"/>
  <c r="D19" i="5" s="1"/>
  <c r="E24" i="1"/>
  <c r="E31" i="1" s="1"/>
  <c r="D24" i="1"/>
  <c r="D31" i="1" s="1"/>
  <c r="C14" i="5" s="1"/>
  <c r="C19" i="5" s="1"/>
  <c r="K14" i="1"/>
  <c r="G7" i="5" s="1"/>
  <c r="J14" i="1"/>
  <c r="F7" i="5" s="1"/>
  <c r="I14" i="1"/>
  <c r="H14" i="1"/>
  <c r="E7" i="5" s="1"/>
  <c r="G14" i="1"/>
  <c r="F14" i="1"/>
  <c r="D7" i="5" s="1"/>
  <c r="E14" i="1"/>
  <c r="D14" i="1"/>
  <c r="C7" i="5" s="1"/>
  <c r="J12" i="1"/>
  <c r="I12" i="1"/>
  <c r="H12" i="1"/>
  <c r="G12" i="1"/>
  <c r="D12" i="1"/>
  <c r="E14" i="14"/>
  <c r="F14" i="14"/>
  <c r="G14" i="14"/>
  <c r="H14" i="14"/>
  <c r="I14" i="14"/>
  <c r="J14" i="14"/>
  <c r="K14" i="14"/>
  <c r="K22" i="14" s="1"/>
  <c r="D24" i="14"/>
  <c r="D31" i="14" s="1"/>
  <c r="D12" i="14"/>
  <c r="D115" i="36"/>
  <c r="D108" i="36"/>
  <c r="D95" i="36"/>
  <c r="D88" i="36" s="1"/>
  <c r="D98" i="36" s="1"/>
  <c r="D109" i="36" s="1"/>
  <c r="D116" i="36" s="1"/>
  <c r="D75" i="36"/>
  <c r="D72" i="36"/>
  <c r="D69" i="36"/>
  <c r="D66" i="36"/>
  <c r="D63" i="36"/>
  <c r="D57" i="36"/>
  <c r="D41" i="36"/>
  <c r="D37" i="36"/>
  <c r="D33" i="36"/>
  <c r="D24" i="36"/>
  <c r="D31" i="36" s="1"/>
  <c r="D14" i="36"/>
  <c r="D12" i="36"/>
  <c r="D22" i="36" s="1"/>
  <c r="K115" i="14"/>
  <c r="J115" i="14"/>
  <c r="I115" i="14"/>
  <c r="H115" i="14"/>
  <c r="G115" i="14"/>
  <c r="F115" i="14"/>
  <c r="E115" i="14"/>
  <c r="D115" i="14"/>
  <c r="K108" i="14"/>
  <c r="J108" i="14"/>
  <c r="I108" i="14"/>
  <c r="H108" i="14"/>
  <c r="G108" i="14"/>
  <c r="F108" i="14"/>
  <c r="E108" i="14"/>
  <c r="D108" i="14"/>
  <c r="K95" i="14"/>
  <c r="J95" i="14"/>
  <c r="I95" i="14"/>
  <c r="H95" i="14"/>
  <c r="G95" i="14"/>
  <c r="F95" i="14"/>
  <c r="E95" i="14"/>
  <c r="D95" i="14"/>
  <c r="K88" i="14"/>
  <c r="K98" i="14" s="1"/>
  <c r="J88" i="14"/>
  <c r="J98" i="14" s="1"/>
  <c r="J109" i="14" s="1"/>
  <c r="J116" i="14" s="1"/>
  <c r="I88" i="14"/>
  <c r="I98" i="14" s="1"/>
  <c r="I109" i="14" s="1"/>
  <c r="I116" i="14" s="1"/>
  <c r="H88" i="14"/>
  <c r="H98" i="14" s="1"/>
  <c r="H109" i="14" s="1"/>
  <c r="H116" i="14" s="1"/>
  <c r="G88" i="14"/>
  <c r="G98" i="14" s="1"/>
  <c r="G109" i="14" s="1"/>
  <c r="G116" i="14" s="1"/>
  <c r="F88" i="14"/>
  <c r="F98" i="14" s="1"/>
  <c r="E88" i="14"/>
  <c r="E98" i="14" s="1"/>
  <c r="D88" i="14"/>
  <c r="D98" i="14" s="1"/>
  <c r="D109" i="14" s="1"/>
  <c r="D116" i="14" s="1"/>
  <c r="K75" i="14"/>
  <c r="J75" i="14"/>
  <c r="I75" i="14"/>
  <c r="H75" i="14"/>
  <c r="G75" i="14"/>
  <c r="F75" i="14"/>
  <c r="E75" i="14"/>
  <c r="D75" i="14"/>
  <c r="K72" i="14"/>
  <c r="K78" i="14" s="1"/>
  <c r="J72" i="14"/>
  <c r="J78" i="14" s="1"/>
  <c r="I72" i="14"/>
  <c r="I78" i="14" s="1"/>
  <c r="H72" i="14"/>
  <c r="G72" i="14"/>
  <c r="G78" i="14" s="1"/>
  <c r="F72" i="14"/>
  <c r="F78" i="14" s="1"/>
  <c r="E72" i="14"/>
  <c r="E78" i="14" s="1"/>
  <c r="D72" i="14"/>
  <c r="D78" i="14" s="1"/>
  <c r="K69" i="14"/>
  <c r="J69" i="14"/>
  <c r="I69" i="14"/>
  <c r="H69" i="14"/>
  <c r="G69" i="14"/>
  <c r="F69" i="14"/>
  <c r="E69" i="14"/>
  <c r="D69" i="14"/>
  <c r="K66" i="14"/>
  <c r="J66" i="14"/>
  <c r="I66" i="14"/>
  <c r="H66" i="14"/>
  <c r="G66" i="14"/>
  <c r="F66" i="14"/>
  <c r="E66" i="14"/>
  <c r="D66" i="14"/>
  <c r="K63" i="14"/>
  <c r="J63" i="14"/>
  <c r="I63" i="14"/>
  <c r="H63" i="14"/>
  <c r="G63" i="14"/>
  <c r="F63" i="14"/>
  <c r="E63" i="14"/>
  <c r="D63" i="14"/>
  <c r="K57" i="14"/>
  <c r="J57" i="14"/>
  <c r="I57" i="14"/>
  <c r="H57" i="14"/>
  <c r="G57" i="14"/>
  <c r="F57" i="14"/>
  <c r="E57" i="14"/>
  <c r="D57" i="14"/>
  <c r="K41" i="14"/>
  <c r="J41" i="14"/>
  <c r="I41" i="14"/>
  <c r="H41" i="14"/>
  <c r="G41" i="14"/>
  <c r="F41" i="14"/>
  <c r="E41" i="14"/>
  <c r="D41" i="14"/>
  <c r="K37" i="14"/>
  <c r="J37" i="14"/>
  <c r="I37" i="14"/>
  <c r="H37" i="14"/>
  <c r="G37" i="14"/>
  <c r="F37" i="14"/>
  <c r="E37" i="14"/>
  <c r="D37" i="14"/>
  <c r="K33" i="14"/>
  <c r="J33" i="14"/>
  <c r="J45" i="14" s="1"/>
  <c r="I33" i="14"/>
  <c r="I45" i="14" s="1"/>
  <c r="H33" i="14"/>
  <c r="H45" i="14" s="1"/>
  <c r="G33" i="14"/>
  <c r="G45" i="14" s="1"/>
  <c r="F33" i="14"/>
  <c r="E33" i="14"/>
  <c r="E45" i="14" s="1"/>
  <c r="D33" i="14"/>
  <c r="D45" i="14" s="1"/>
  <c r="K32" i="14"/>
  <c r="K24" i="14"/>
  <c r="K31" i="14" s="1"/>
  <c r="J24" i="14"/>
  <c r="J31" i="14" s="1"/>
  <c r="I24" i="14"/>
  <c r="I31" i="14" s="1"/>
  <c r="H24" i="14"/>
  <c r="H31" i="14" s="1"/>
  <c r="G24" i="14"/>
  <c r="G31" i="14" s="1"/>
  <c r="F24" i="14"/>
  <c r="F31" i="14" s="1"/>
  <c r="E24" i="14"/>
  <c r="E31" i="14" s="1"/>
  <c r="D14" i="14"/>
  <c r="J12" i="14"/>
  <c r="J22" i="14" s="1"/>
  <c r="I12" i="14"/>
  <c r="H12" i="14"/>
  <c r="G12" i="14"/>
  <c r="K115" i="36"/>
  <c r="J115" i="36"/>
  <c r="I115" i="36"/>
  <c r="H115" i="36"/>
  <c r="G115" i="36"/>
  <c r="F115" i="36"/>
  <c r="E115" i="36"/>
  <c r="K108" i="36"/>
  <c r="J108" i="36"/>
  <c r="I108" i="36"/>
  <c r="H108" i="36"/>
  <c r="G108" i="36"/>
  <c r="F108" i="36"/>
  <c r="E108" i="36"/>
  <c r="K95" i="36"/>
  <c r="K88" i="36" s="1"/>
  <c r="K98" i="36" s="1"/>
  <c r="J95" i="36"/>
  <c r="I95" i="36"/>
  <c r="I88" i="36" s="1"/>
  <c r="I98" i="36" s="1"/>
  <c r="H95" i="36"/>
  <c r="H88" i="36" s="1"/>
  <c r="H98" i="36" s="1"/>
  <c r="G95" i="36"/>
  <c r="G88" i="36" s="1"/>
  <c r="G98" i="36" s="1"/>
  <c r="F95" i="36"/>
  <c r="F88" i="36" s="1"/>
  <c r="F98" i="36" s="1"/>
  <c r="E95" i="36"/>
  <c r="E88" i="36" s="1"/>
  <c r="E98" i="36" s="1"/>
  <c r="J88" i="36"/>
  <c r="J98" i="36" s="1"/>
  <c r="J75" i="36"/>
  <c r="I75" i="36"/>
  <c r="H75" i="36"/>
  <c r="G75" i="36"/>
  <c r="F78" i="36"/>
  <c r="E75" i="36"/>
  <c r="K72" i="36"/>
  <c r="K78" i="36" s="1"/>
  <c r="J72" i="36"/>
  <c r="I72" i="36"/>
  <c r="H72" i="36"/>
  <c r="G72" i="36"/>
  <c r="E72" i="36"/>
  <c r="K69" i="36"/>
  <c r="J69" i="36"/>
  <c r="I69" i="36"/>
  <c r="H69" i="36"/>
  <c r="G69" i="36"/>
  <c r="F69" i="36"/>
  <c r="E69" i="36"/>
  <c r="K66" i="36"/>
  <c r="J66" i="36"/>
  <c r="I66" i="36"/>
  <c r="H66" i="36"/>
  <c r="G66" i="36"/>
  <c r="F66" i="36"/>
  <c r="E66" i="36"/>
  <c r="K63" i="36"/>
  <c r="J63" i="36"/>
  <c r="I63" i="36"/>
  <c r="H63" i="36"/>
  <c r="G63" i="36"/>
  <c r="F63" i="36"/>
  <c r="E63" i="36"/>
  <c r="K57" i="36"/>
  <c r="J57" i="36"/>
  <c r="I57" i="36"/>
  <c r="H57" i="36"/>
  <c r="G57" i="36"/>
  <c r="F57" i="36"/>
  <c r="E57" i="36"/>
  <c r="K41" i="36"/>
  <c r="J41" i="36"/>
  <c r="I41" i="36"/>
  <c r="H41" i="36"/>
  <c r="G41" i="36"/>
  <c r="F41" i="36"/>
  <c r="E41" i="36"/>
  <c r="K37" i="36"/>
  <c r="J37" i="36"/>
  <c r="I37" i="36"/>
  <c r="H37" i="36"/>
  <c r="G37" i="36"/>
  <c r="F37" i="36"/>
  <c r="E37" i="36"/>
  <c r="K33" i="36"/>
  <c r="J33" i="36"/>
  <c r="I33" i="36"/>
  <c r="H33" i="36"/>
  <c r="G33" i="36"/>
  <c r="F33" i="36"/>
  <c r="E33" i="36"/>
  <c r="K32" i="36"/>
  <c r="K24" i="36"/>
  <c r="K31" i="36" s="1"/>
  <c r="J24" i="36"/>
  <c r="J31" i="36" s="1"/>
  <c r="I24" i="36"/>
  <c r="I31" i="36" s="1"/>
  <c r="H24" i="36"/>
  <c r="H31" i="36" s="1"/>
  <c r="G24" i="36"/>
  <c r="G31" i="36" s="1"/>
  <c r="F24" i="36"/>
  <c r="F31" i="36" s="1"/>
  <c r="E24" i="36"/>
  <c r="E31" i="36" s="1"/>
  <c r="K14" i="36"/>
  <c r="J12" i="36"/>
  <c r="J22" i="36" s="1"/>
  <c r="I12" i="36"/>
  <c r="I22" i="36" s="1"/>
  <c r="H12" i="36"/>
  <c r="H22" i="36" s="1"/>
  <c r="G12" i="36"/>
  <c r="G22" i="36" s="1"/>
  <c r="F12" i="36"/>
  <c r="F22" i="36" s="1"/>
  <c r="E12" i="36"/>
  <c r="E22" i="36" s="1"/>
  <c r="K11" i="36"/>
  <c r="K12" i="36" s="1"/>
  <c r="K115" i="18"/>
  <c r="J115" i="18"/>
  <c r="I115" i="18"/>
  <c r="H115" i="18"/>
  <c r="G115" i="18"/>
  <c r="F115" i="18"/>
  <c r="E115" i="18"/>
  <c r="D115" i="18"/>
  <c r="K108" i="18"/>
  <c r="J108" i="18"/>
  <c r="I108" i="18"/>
  <c r="H108" i="18"/>
  <c r="G108" i="18"/>
  <c r="F108" i="18"/>
  <c r="E108" i="18"/>
  <c r="D108" i="18"/>
  <c r="K95" i="18"/>
  <c r="J95" i="18"/>
  <c r="I95" i="18"/>
  <c r="I88" i="18" s="1"/>
  <c r="I98" i="18" s="1"/>
  <c r="I109" i="18" s="1"/>
  <c r="I116" i="18" s="1"/>
  <c r="H95" i="18"/>
  <c r="G95" i="18"/>
  <c r="F95" i="18"/>
  <c r="F88" i="18" s="1"/>
  <c r="F98" i="18" s="1"/>
  <c r="F109" i="18" s="1"/>
  <c r="F116" i="18" s="1"/>
  <c r="E95" i="18"/>
  <c r="E88" i="18" s="1"/>
  <c r="E98" i="18" s="1"/>
  <c r="E109" i="18" s="1"/>
  <c r="E116" i="18" s="1"/>
  <c r="D95" i="18"/>
  <c r="D88" i="18" s="1"/>
  <c r="D98" i="18" s="1"/>
  <c r="D109" i="18" s="1"/>
  <c r="D116" i="18" s="1"/>
  <c r="K88" i="18"/>
  <c r="K98" i="18" s="1"/>
  <c r="K109" i="18" s="1"/>
  <c r="K116" i="18" s="1"/>
  <c r="J88" i="18"/>
  <c r="J98" i="18" s="1"/>
  <c r="J109" i="18" s="1"/>
  <c r="J116" i="18" s="1"/>
  <c r="H88" i="18"/>
  <c r="H98" i="18" s="1"/>
  <c r="H109" i="18" s="1"/>
  <c r="H116" i="18" s="1"/>
  <c r="G88" i="18"/>
  <c r="G98" i="18" s="1"/>
  <c r="G109" i="18" s="1"/>
  <c r="G116" i="18" s="1"/>
  <c r="K75" i="18"/>
  <c r="J75" i="18"/>
  <c r="I75" i="18"/>
  <c r="H75" i="18"/>
  <c r="G75" i="18"/>
  <c r="F75" i="18"/>
  <c r="E75" i="18"/>
  <c r="D75" i="18"/>
  <c r="K72" i="18"/>
  <c r="J72" i="18"/>
  <c r="I72" i="18"/>
  <c r="I78" i="18" s="1"/>
  <c r="H72" i="18"/>
  <c r="H78" i="18" s="1"/>
  <c r="G72" i="18"/>
  <c r="G78" i="18" s="1"/>
  <c r="F72" i="18"/>
  <c r="E72" i="18"/>
  <c r="E78" i="18" s="1"/>
  <c r="D72" i="18"/>
  <c r="D78" i="18" s="1"/>
  <c r="K69" i="18"/>
  <c r="J69" i="18"/>
  <c r="I69" i="18"/>
  <c r="H69" i="18"/>
  <c r="G69" i="18"/>
  <c r="F69" i="18"/>
  <c r="E69" i="18"/>
  <c r="D69" i="18"/>
  <c r="K66" i="18"/>
  <c r="J66" i="18"/>
  <c r="I66" i="18"/>
  <c r="H66" i="18"/>
  <c r="G66" i="18"/>
  <c r="F66" i="18"/>
  <c r="E66" i="18"/>
  <c r="D66" i="18"/>
  <c r="K63" i="18"/>
  <c r="J63" i="18"/>
  <c r="I63" i="18"/>
  <c r="H63" i="18"/>
  <c r="G63" i="18"/>
  <c r="F63" i="18"/>
  <c r="E63" i="18"/>
  <c r="D63" i="18"/>
  <c r="K57" i="18"/>
  <c r="J57" i="18"/>
  <c r="I57" i="18"/>
  <c r="H57" i="18"/>
  <c r="G57" i="18"/>
  <c r="F57" i="18"/>
  <c r="E57" i="18"/>
  <c r="D57" i="18"/>
  <c r="K41" i="18"/>
  <c r="J41" i="18"/>
  <c r="I41" i="18"/>
  <c r="H41" i="18"/>
  <c r="G41" i="18"/>
  <c r="F41" i="18"/>
  <c r="E41" i="18"/>
  <c r="D41" i="18"/>
  <c r="K37" i="18"/>
  <c r="J37" i="18"/>
  <c r="I37" i="18"/>
  <c r="H37" i="18"/>
  <c r="G37" i="18"/>
  <c r="F37" i="18"/>
  <c r="E37" i="18"/>
  <c r="D37" i="18"/>
  <c r="K33" i="18"/>
  <c r="J33" i="18"/>
  <c r="J45" i="18" s="1"/>
  <c r="I33" i="18"/>
  <c r="I45" i="18" s="1"/>
  <c r="H33" i="18"/>
  <c r="H45" i="18" s="1"/>
  <c r="G33" i="18"/>
  <c r="G45" i="18" s="1"/>
  <c r="F33" i="18"/>
  <c r="F45" i="18" s="1"/>
  <c r="E33" i="18"/>
  <c r="E45" i="18" s="1"/>
  <c r="D33" i="18"/>
  <c r="D45" i="18" s="1"/>
  <c r="K32" i="18"/>
  <c r="K45" i="18" s="1"/>
  <c r="K24" i="18"/>
  <c r="K31" i="18" s="1"/>
  <c r="J24" i="18"/>
  <c r="J31" i="18" s="1"/>
  <c r="I24" i="18"/>
  <c r="I31" i="18" s="1"/>
  <c r="H24" i="18"/>
  <c r="H31" i="18" s="1"/>
  <c r="G24" i="18"/>
  <c r="G31" i="18" s="1"/>
  <c r="F24" i="18"/>
  <c r="F31" i="18" s="1"/>
  <c r="E24" i="18"/>
  <c r="E31" i="18" s="1"/>
  <c r="D24" i="18"/>
  <c r="D31" i="18" s="1"/>
  <c r="K14" i="18"/>
  <c r="D14" i="18"/>
  <c r="J12" i="18"/>
  <c r="J22" i="18" s="1"/>
  <c r="I12" i="18"/>
  <c r="I22" i="18" s="1"/>
  <c r="H12" i="18"/>
  <c r="H22" i="18" s="1"/>
  <c r="G12" i="18"/>
  <c r="G22" i="18" s="1"/>
  <c r="F12" i="18"/>
  <c r="F22" i="18" s="1"/>
  <c r="E12" i="18"/>
  <c r="E22" i="18" s="1"/>
  <c r="D12" i="18"/>
  <c r="K11" i="18"/>
  <c r="K12" i="18" s="1"/>
  <c r="E72" i="17"/>
  <c r="F72" i="17"/>
  <c r="G72" i="17"/>
  <c r="H72" i="17"/>
  <c r="I72" i="17"/>
  <c r="J72" i="17"/>
  <c r="K72" i="17"/>
  <c r="D72" i="17"/>
  <c r="E75" i="17"/>
  <c r="F75" i="17"/>
  <c r="G75" i="17"/>
  <c r="H75" i="17"/>
  <c r="I75" i="17"/>
  <c r="J75" i="17"/>
  <c r="K75" i="17"/>
  <c r="D75" i="17"/>
  <c r="K115" i="17"/>
  <c r="J115" i="17"/>
  <c r="I115" i="17"/>
  <c r="H115" i="17"/>
  <c r="G115" i="17"/>
  <c r="F115" i="17"/>
  <c r="E115" i="17"/>
  <c r="D115" i="17"/>
  <c r="K108" i="17"/>
  <c r="J108" i="17"/>
  <c r="I108" i="17"/>
  <c r="H108" i="17"/>
  <c r="G108" i="17"/>
  <c r="F108" i="17"/>
  <c r="E108" i="17"/>
  <c r="D108" i="17"/>
  <c r="K95" i="17"/>
  <c r="J95" i="17"/>
  <c r="I95" i="17"/>
  <c r="H95" i="17"/>
  <c r="G95" i="17"/>
  <c r="F95" i="17"/>
  <c r="E95" i="17"/>
  <c r="D95" i="17"/>
  <c r="K88" i="17"/>
  <c r="K98" i="17" s="1"/>
  <c r="K109" i="17" s="1"/>
  <c r="K116" i="17" s="1"/>
  <c r="J88" i="17"/>
  <c r="J98" i="17" s="1"/>
  <c r="J109" i="17" s="1"/>
  <c r="J116" i="17" s="1"/>
  <c r="I88" i="17"/>
  <c r="I98" i="17" s="1"/>
  <c r="I109" i="17" s="1"/>
  <c r="I116" i="17" s="1"/>
  <c r="H88" i="17"/>
  <c r="H98" i="17" s="1"/>
  <c r="H109" i="17" s="1"/>
  <c r="H116" i="17" s="1"/>
  <c r="G88" i="17"/>
  <c r="G98" i="17" s="1"/>
  <c r="G109" i="17" s="1"/>
  <c r="G116" i="17" s="1"/>
  <c r="F88" i="17"/>
  <c r="F98" i="17" s="1"/>
  <c r="F109" i="17" s="1"/>
  <c r="F116" i="17" s="1"/>
  <c r="E88" i="17"/>
  <c r="E98" i="17" s="1"/>
  <c r="E109" i="17" s="1"/>
  <c r="E116" i="17" s="1"/>
  <c r="D88" i="17"/>
  <c r="K69" i="17"/>
  <c r="J69" i="17"/>
  <c r="I69" i="17"/>
  <c r="H69" i="17"/>
  <c r="G69" i="17"/>
  <c r="F69" i="17"/>
  <c r="E69" i="17"/>
  <c r="D69" i="17"/>
  <c r="K66" i="17"/>
  <c r="J66" i="17"/>
  <c r="I66" i="17"/>
  <c r="H66" i="17"/>
  <c r="G66" i="17"/>
  <c r="F66" i="17"/>
  <c r="E66" i="17"/>
  <c r="D66" i="17"/>
  <c r="K63" i="17"/>
  <c r="J63" i="17"/>
  <c r="I63" i="17"/>
  <c r="H63" i="17"/>
  <c r="G63" i="17"/>
  <c r="F63" i="17"/>
  <c r="E63" i="17"/>
  <c r="D63" i="17"/>
  <c r="K57" i="17"/>
  <c r="J57" i="17"/>
  <c r="I57" i="17"/>
  <c r="H57" i="17"/>
  <c r="G57" i="17"/>
  <c r="F57" i="17"/>
  <c r="E57" i="17"/>
  <c r="D57" i="17"/>
  <c r="K41" i="17"/>
  <c r="J41" i="17"/>
  <c r="I41" i="17"/>
  <c r="H41" i="17"/>
  <c r="G41" i="17"/>
  <c r="F41" i="17"/>
  <c r="E41" i="17"/>
  <c r="D41" i="17"/>
  <c r="K37" i="17"/>
  <c r="J37" i="17"/>
  <c r="I37" i="17"/>
  <c r="H37" i="17"/>
  <c r="G37" i="17"/>
  <c r="F37" i="17"/>
  <c r="E37" i="17"/>
  <c r="D37" i="17"/>
  <c r="K33" i="17"/>
  <c r="J33" i="17"/>
  <c r="J45" i="17" s="1"/>
  <c r="I33" i="17"/>
  <c r="I45" i="17" s="1"/>
  <c r="H33" i="17"/>
  <c r="H45" i="17" s="1"/>
  <c r="G33" i="17"/>
  <c r="G45" i="17" s="1"/>
  <c r="F33" i="17"/>
  <c r="F45" i="17" s="1"/>
  <c r="E33" i="17"/>
  <c r="E45" i="17" s="1"/>
  <c r="D33" i="17"/>
  <c r="D45" i="17" s="1"/>
  <c r="K32" i="17"/>
  <c r="K45" i="17" s="1"/>
  <c r="K24" i="17"/>
  <c r="K31" i="17" s="1"/>
  <c r="J24" i="17"/>
  <c r="J31" i="17" s="1"/>
  <c r="I24" i="17"/>
  <c r="I31" i="17" s="1"/>
  <c r="H24" i="17"/>
  <c r="H31" i="17" s="1"/>
  <c r="G24" i="17"/>
  <c r="G31" i="17" s="1"/>
  <c r="F24" i="17"/>
  <c r="F31" i="17" s="1"/>
  <c r="E24" i="17"/>
  <c r="E31" i="17" s="1"/>
  <c r="D24" i="17"/>
  <c r="D31" i="17" s="1"/>
  <c r="K14" i="17"/>
  <c r="D14" i="17"/>
  <c r="J12" i="17"/>
  <c r="J22" i="17" s="1"/>
  <c r="I12" i="17"/>
  <c r="I22" i="17" s="1"/>
  <c r="H12" i="17"/>
  <c r="H22" i="17" s="1"/>
  <c r="G12" i="17"/>
  <c r="G22" i="17" s="1"/>
  <c r="F12" i="17"/>
  <c r="F22" i="17" s="1"/>
  <c r="E12" i="17"/>
  <c r="E22" i="17" s="1"/>
  <c r="D12" i="17"/>
  <c r="K11" i="17"/>
  <c r="H58" i="48"/>
  <c r="H53" i="48"/>
  <c r="H47" i="48"/>
  <c r="H46" i="48"/>
  <c r="H45" i="48"/>
  <c r="H42" i="48"/>
  <c r="H35" i="48"/>
  <c r="H34" i="48"/>
  <c r="H33" i="48"/>
  <c r="H32" i="48"/>
  <c r="H29" i="48"/>
  <c r="H28" i="48"/>
  <c r="H27" i="48"/>
  <c r="H25" i="48"/>
  <c r="H6" i="48"/>
  <c r="E19" i="5" l="1"/>
  <c r="H78" i="17"/>
  <c r="G78" i="17"/>
  <c r="K22" i="36"/>
  <c r="G109" i="36"/>
  <c r="G116" i="36" s="1"/>
  <c r="K109" i="36"/>
  <c r="K116" i="36" s="1"/>
  <c r="E70" i="18"/>
  <c r="E79" i="18" s="1"/>
  <c r="I70" i="18"/>
  <c r="H78" i="36"/>
  <c r="E109" i="36"/>
  <c r="E116" i="36" s="1"/>
  <c r="I109" i="36"/>
  <c r="I116" i="36" s="1"/>
  <c r="H78" i="14"/>
  <c r="K78" i="17"/>
  <c r="J70" i="18"/>
  <c r="G78" i="36"/>
  <c r="I78" i="17"/>
  <c r="G70" i="17"/>
  <c r="G79" i="17" s="1"/>
  <c r="K45" i="36"/>
  <c r="K70" i="36" s="1"/>
  <c r="K79" i="36" s="1"/>
  <c r="H45" i="36"/>
  <c r="D78" i="36"/>
  <c r="H50" i="48"/>
  <c r="J78" i="17"/>
  <c r="H109" i="36"/>
  <c r="H116" i="36" s="1"/>
  <c r="E109" i="14"/>
  <c r="E116" i="14" s="1"/>
  <c r="J70" i="14"/>
  <c r="J79" i="14" s="1"/>
  <c r="G22" i="1"/>
  <c r="G70" i="1" s="1"/>
  <c r="G79" i="1" s="1"/>
  <c r="K45" i="14"/>
  <c r="K70" i="14" s="1"/>
  <c r="K79" i="14" s="1"/>
  <c r="K32" i="1"/>
  <c r="K45" i="1" s="1"/>
  <c r="G8" i="5" s="1"/>
  <c r="H70" i="17"/>
  <c r="H79" i="17" s="1"/>
  <c r="I45" i="36"/>
  <c r="I70" i="36" s="1"/>
  <c r="I78" i="36"/>
  <c r="F45" i="36"/>
  <c r="F70" i="36" s="1"/>
  <c r="F79" i="36" s="1"/>
  <c r="J45" i="36"/>
  <c r="J70" i="36" s="1"/>
  <c r="J78" i="36"/>
  <c r="I22" i="14"/>
  <c r="D45" i="36"/>
  <c r="D70" i="36" s="1"/>
  <c r="D79" i="36" s="1"/>
  <c r="K12" i="17"/>
  <c r="K22" i="17" s="1"/>
  <c r="K70" i="17" s="1"/>
  <c r="K79" i="17" s="1"/>
  <c r="K11" i="1"/>
  <c r="K12" i="1" s="1"/>
  <c r="G6" i="5" s="1"/>
  <c r="E78" i="17"/>
  <c r="H40" i="48"/>
  <c r="E45" i="36"/>
  <c r="E70" i="36" s="1"/>
  <c r="E79" i="36" s="1"/>
  <c r="H21" i="48"/>
  <c r="H30" i="48"/>
  <c r="H59" i="48"/>
  <c r="H70" i="18"/>
  <c r="H79" i="18" s="1"/>
  <c r="H70" i="36"/>
  <c r="H79" i="36" s="1"/>
  <c r="G45" i="36"/>
  <c r="G70" i="36" s="1"/>
  <c r="G79" i="36" s="1"/>
  <c r="F109" i="36"/>
  <c r="F116" i="36" s="1"/>
  <c r="J109" i="36"/>
  <c r="J116" i="36" s="1"/>
  <c r="F78" i="18"/>
  <c r="K109" i="14"/>
  <c r="K116" i="14" s="1"/>
  <c r="F45" i="14"/>
  <c r="F109" i="14"/>
  <c r="F116" i="14" s="1"/>
  <c r="F78" i="17"/>
  <c r="F70" i="17"/>
  <c r="K78" i="18"/>
  <c r="J78" i="18"/>
  <c r="F70" i="18"/>
  <c r="K22" i="18"/>
  <c r="K70" i="18" s="1"/>
  <c r="E78" i="36"/>
  <c r="H22" i="1"/>
  <c r="E6" i="5"/>
  <c r="H98" i="1"/>
  <c r="H109" i="1" s="1"/>
  <c r="H116" i="1" s="1"/>
  <c r="K10" i="5"/>
  <c r="K13" i="5" s="1"/>
  <c r="K20" i="5" s="1"/>
  <c r="K27" i="5" s="1"/>
  <c r="J22" i="1"/>
  <c r="J70" i="1" s="1"/>
  <c r="F6" i="5"/>
  <c r="F13" i="5" s="1"/>
  <c r="F20" i="5" s="1"/>
  <c r="F98" i="1"/>
  <c r="F109" i="1" s="1"/>
  <c r="F116" i="1" s="1"/>
  <c r="J10" i="5"/>
  <c r="J13" i="5" s="1"/>
  <c r="J20" i="5" s="1"/>
  <c r="J27" i="5" s="1"/>
  <c r="J98" i="1"/>
  <c r="J109" i="1" s="1"/>
  <c r="J116" i="1" s="1"/>
  <c r="L10" i="5"/>
  <c r="L13" i="5" s="1"/>
  <c r="L20" i="5" s="1"/>
  <c r="L27" i="5" s="1"/>
  <c r="D22" i="1"/>
  <c r="C6" i="5"/>
  <c r="D98" i="1"/>
  <c r="D109" i="1" s="1"/>
  <c r="D116" i="1" s="1"/>
  <c r="I10" i="5"/>
  <c r="I13" i="5" s="1"/>
  <c r="I20" i="5" s="1"/>
  <c r="I27" i="5" s="1"/>
  <c r="H78" i="1"/>
  <c r="E22" i="5"/>
  <c r="E26" i="5" s="1"/>
  <c r="G19" i="5"/>
  <c r="F78" i="1"/>
  <c r="D22" i="5"/>
  <c r="D26" i="5" s="1"/>
  <c r="J78" i="1"/>
  <c r="F22" i="5"/>
  <c r="F26" i="5" s="1"/>
  <c r="K98" i="1"/>
  <c r="K109" i="1" s="1"/>
  <c r="K116" i="1" s="1"/>
  <c r="M10" i="5"/>
  <c r="M13" i="5" s="1"/>
  <c r="M20" i="5" s="1"/>
  <c r="M27" i="5" s="1"/>
  <c r="K78" i="1"/>
  <c r="G22" i="5"/>
  <c r="G26" i="5" s="1"/>
  <c r="H16" i="48"/>
  <c r="H45" i="1"/>
  <c r="E8" i="5" s="1"/>
  <c r="D45" i="1"/>
  <c r="I22" i="1"/>
  <c r="I70" i="1" s="1"/>
  <c r="I79" i="1" s="1"/>
  <c r="H38" i="48"/>
  <c r="G22" i="14"/>
  <c r="G70" i="14" s="1"/>
  <c r="G79" i="14" s="1"/>
  <c r="H22" i="14"/>
  <c r="H70" i="14" s="1"/>
  <c r="D22" i="14"/>
  <c r="D70" i="14" s="1"/>
  <c r="D79" i="14" s="1"/>
  <c r="D98" i="17"/>
  <c r="D109" i="17" s="1"/>
  <c r="D116" i="17" s="1"/>
  <c r="D78" i="17"/>
  <c r="D22" i="17"/>
  <c r="D70" i="17" s="1"/>
  <c r="D22" i="18"/>
  <c r="D70" i="18" s="1"/>
  <c r="D79" i="18" s="1"/>
  <c r="I70" i="14"/>
  <c r="I79" i="14" s="1"/>
  <c r="G70" i="18"/>
  <c r="G79" i="18" s="1"/>
  <c r="I79" i="18"/>
  <c r="E70" i="17"/>
  <c r="E79" i="17" s="1"/>
  <c r="I70" i="17"/>
  <c r="I79" i="17" s="1"/>
  <c r="J70" i="17"/>
  <c r="H79" i="14" l="1"/>
  <c r="J79" i="17"/>
  <c r="J79" i="1"/>
  <c r="K22" i="1"/>
  <c r="K70" i="1" s="1"/>
  <c r="K79" i="1" s="1"/>
  <c r="J79" i="36"/>
  <c r="J79" i="18"/>
  <c r="I79" i="36"/>
  <c r="K79" i="18"/>
  <c r="F27" i="5"/>
  <c r="G13" i="5"/>
  <c r="G20" i="5" s="1"/>
  <c r="G27" i="5" s="1"/>
  <c r="D79" i="17"/>
  <c r="H55" i="48"/>
  <c r="F9" i="1"/>
  <c r="H20" i="48"/>
  <c r="H60" i="48" s="1"/>
  <c r="F79" i="18"/>
  <c r="F79" i="17"/>
  <c r="E13" i="5"/>
  <c r="E20" i="5" s="1"/>
  <c r="E27" i="5" s="1"/>
  <c r="H70" i="1"/>
  <c r="H79" i="1" s="1"/>
  <c r="D70" i="1"/>
  <c r="D79" i="1" s="1"/>
  <c r="C8" i="5"/>
  <c r="C13" i="5" s="1"/>
  <c r="C20" i="5" s="1"/>
  <c r="C25" i="5"/>
  <c r="E7" i="1" l="1"/>
  <c r="F7" i="1"/>
  <c r="C23" i="5"/>
  <c r="C22" i="5" l="1"/>
  <c r="C26" i="5" s="1"/>
  <c r="C27" i="5" l="1"/>
  <c r="F6" i="1" l="1"/>
  <c r="E6" i="1"/>
  <c r="E8" i="1"/>
  <c r="E12" i="1" s="1"/>
  <c r="E22" i="1" s="1"/>
  <c r="E70" i="1" s="1"/>
  <c r="E79" i="1" s="1"/>
  <c r="F12" i="14"/>
  <c r="F22" i="14" s="1"/>
  <c r="F70" i="14" s="1"/>
  <c r="F79" i="14" s="1"/>
  <c r="E12" i="14"/>
  <c r="E22" i="14" s="1"/>
  <c r="E70" i="14" s="1"/>
  <c r="E79" i="14" s="1"/>
  <c r="F8" i="1"/>
  <c r="F12" i="1" s="1"/>
  <c r="F22" i="1" s="1"/>
  <c r="F70" i="1" s="1"/>
  <c r="F79" i="1" s="1"/>
  <c r="D6" i="5" l="1"/>
  <c r="D13" i="5" s="1"/>
  <c r="D20" i="5" l="1"/>
  <c r="D27" i="5" l="1"/>
</calcChain>
</file>

<file path=xl/sharedStrings.xml><?xml version="1.0" encoding="utf-8"?>
<sst xmlns="http://schemas.openxmlformats.org/spreadsheetml/2006/main" count="1997" uniqueCount="458">
  <si>
    <t>B E V É T E L E K</t>
  </si>
  <si>
    <t>adatok Ft-ban</t>
  </si>
  <si>
    <t>Sor-
szám</t>
  </si>
  <si>
    <t>Bevételi jogcím</t>
  </si>
  <si>
    <t>Rovatszám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</si>
  <si>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</si>
  <si>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</si>
  <si>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</si>
  <si>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</si>
  <si>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</si>
  <si>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</si>
  <si>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</si>
  <si>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</si>
  <si>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</si>
  <si>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</si>
  <si>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</si>
  <si>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</si>
  <si>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</si>
  <si>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</si>
  <si>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</si>
  <si>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</si>
  <si>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</si>
  <si>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</si>
  <si>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</si>
  <si>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</si>
  <si>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</si>
  <si>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</si>
  <si>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</si>
  <si>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</si>
  <si>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</si>
  <si>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</si>
  <si>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</si>
  <si>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</si>
  <si>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11.</t>
  </si>
  <si>
    <t>12.</t>
  </si>
  <si>
    <t>Egyéb műk. célú támogatások bevételei központi kezelésű ei-tól</t>
  </si>
  <si>
    <t>13.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</si>
  <si>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</si>
  <si>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</si>
  <si>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</si>
  <si>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</si>
  <si>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</si>
  <si>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</si>
  <si>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</si>
  <si>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</si>
  <si>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</si>
  <si>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</si>
  <si>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</si>
  <si>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</si>
  <si>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</si>
  <si>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</si>
  <si>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</si>
  <si>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</si>
  <si>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</si>
  <si>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</si>
  <si>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</si>
  <si>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</si>
  <si>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</si>
  <si>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</si>
  <si>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</si>
  <si>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</si>
  <si>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</si>
  <si>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</si>
  <si>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</si>
  <si>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</si>
  <si>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</si>
  <si>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</si>
  <si>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</si>
  <si>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</si>
  <si>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</si>
  <si>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</si>
  <si>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</si>
  <si>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</si>
  <si>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</si>
  <si>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</si>
  <si>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</si>
  <si>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</si>
  <si>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</si>
  <si>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</si>
  <si>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</si>
  <si>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</si>
  <si>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</si>
  <si>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</si>
  <si>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</si>
  <si>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</si>
  <si>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</si>
  <si>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</si>
  <si>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</si>
  <si>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</si>
  <si>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</si>
  <si>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</si>
  <si>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</si>
  <si>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</si>
  <si>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</si>
  <si>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</si>
  <si>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</si>
  <si>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</si>
  <si>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</si>
  <si>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</si>
  <si>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</si>
  <si>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</si>
  <si>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</si>
  <si>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</si>
  <si>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</si>
  <si>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</si>
  <si>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</si>
  <si>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</si>
  <si>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</si>
  <si>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</si>
  <si>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</si>
  <si>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</si>
  <si>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</si>
  <si>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</si>
  <si>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</si>
  <si>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</si>
  <si>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</si>
  <si>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</si>
  <si>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</si>
  <si>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</si>
  <si>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</si>
  <si>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</si>
  <si>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</si>
  <si>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</si>
  <si>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</si>
  <si>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</si>
  <si>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</si>
  <si>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</si>
  <si>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</si>
  <si>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</si>
  <si>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</si>
  <si>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</si>
  <si>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</si>
  <si>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</si>
  <si>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</si>
  <si>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</si>
  <si>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</si>
  <si>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</si>
  <si>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</si>
  <si>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</si>
  <si>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</si>
  <si>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</si>
  <si>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</si>
  <si>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</si>
  <si>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</si>
  <si>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</si>
  <si>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</si>
  <si>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</si>
  <si>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</si>
  <si>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</si>
  <si>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</si>
  <si>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</si>
  <si>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</si>
  <si>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</si>
  <si>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</si>
  <si>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</si>
  <si>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</si>
  <si>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</si>
  <si>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</si>
  <si>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</si>
  <si>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</si>
  <si>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</si>
  <si>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</si>
  <si>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</si>
  <si>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</si>
  <si>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</si>
  <si>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</si>
  <si>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</si>
  <si>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</si>
  <si>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</si>
  <si>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</si>
  <si>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</si>
  <si>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</si>
  <si>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</si>
  <si>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</si>
  <si>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</si>
  <si>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</si>
  <si>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</si>
  <si>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</si>
  <si>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</si>
  <si>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</si>
  <si>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</si>
  <si>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</si>
  <si>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</si>
  <si>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</si>
  <si>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</si>
  <si>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</si>
  <si>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</si>
  <si>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</si>
  <si>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</si>
  <si>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</si>
  <si>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</si>
  <si>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</si>
  <si>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</si>
  <si>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</si>
  <si>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</si>
  <si>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</si>
  <si>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</si>
  <si>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</si>
  <si>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</si>
  <si>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</si>
  <si>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</si>
  <si>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</si>
  <si>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</si>
  <si>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</si>
  <si>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</si>
  <si>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</si>
  <si>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</si>
  <si>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</si>
  <si>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</si>
  <si>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</si>
  <si>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</si>
  <si>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</si>
  <si>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</si>
  <si>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</si>
  <si>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</si>
  <si>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</si>
  <si>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</si>
  <si>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</si>
  <si>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</si>
  <si>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</si>
  <si>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</si>
  <si>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</si>
  <si>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</si>
  <si>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</si>
  <si>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</si>
  <si>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</si>
  <si>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</si>
  <si>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</si>
  <si>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</si>
  <si>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</si>
  <si>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</si>
  <si>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</si>
  <si>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</si>
  <si>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</si>
  <si>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</si>
  <si>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</si>
  <si>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</si>
  <si>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</si>
  <si>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</si>
  <si>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</si>
  <si>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</si>
  <si>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</si>
  <si>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</si>
  <si>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</si>
  <si>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Bevételek</t>
  </si>
  <si>
    <t>Kiadások</t>
  </si>
  <si>
    <t>Megnevezés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</si>
  <si>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</si>
  <si>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</si>
  <si>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</si>
  <si>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</si>
  <si>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</si>
  <si>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</si>
  <si>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</si>
  <si>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</si>
  <si>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</si>
  <si>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</si>
  <si>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</si>
  <si>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</si>
  <si>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</si>
  <si>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</si>
  <si>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</si>
  <si>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</si>
  <si>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</si>
  <si>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</si>
  <si>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</si>
  <si>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</si>
  <si>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</si>
  <si>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</si>
  <si>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</si>
  <si>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</si>
  <si>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</si>
  <si>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</si>
  <si>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</si>
  <si>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</si>
  <si>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</si>
  <si>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</si>
  <si>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</si>
  <si>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</si>
  <si>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</si>
  <si>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</si>
  <si>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</si>
  <si>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</si>
  <si>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</si>
  <si>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</si>
  <si>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</si>
  <si>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</si>
  <si>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</si>
  <si>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</si>
  <si>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</si>
  <si>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</si>
  <si>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</si>
  <si>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</si>
  <si>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</si>
  <si>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</si>
  <si>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</si>
  <si>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</si>
  <si>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</si>
  <si>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</si>
  <si>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</si>
  <si>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</si>
  <si>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(1) 2</t>
  </si>
  <si>
    <t>II.4.</t>
  </si>
  <si>
    <t>A köznevelési intézmények működtetéséhez kapcsolódó támogatás</t>
  </si>
  <si>
    <t>II.4.a (1)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</si>
  <si>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</si>
  <si>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</si>
  <si>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</si>
  <si>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</si>
  <si>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A települési önkormányzatok szociális feladatainak egyéb támogatása</t>
  </si>
  <si>
    <t xml:space="preserve"> Család- és gyermekjóléti szolgálat </t>
  </si>
  <si>
    <t>számított létszám</t>
  </si>
  <si>
    <t xml:space="preserve"> Család- és gyermekjóléti központ </t>
  </si>
  <si>
    <t xml:space="preserve"> szociális étkeztetés </t>
  </si>
  <si>
    <t xml:space="preserve"> házi segítségnyújtás </t>
  </si>
  <si>
    <t xml:space="preserve"> házi segítségnyújtás - szociális segítés</t>
  </si>
  <si>
    <t xml:space="preserve"> házi segítségnyújtás - személyi gondozás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</si>
  <si>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</si>
  <si>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</si>
  <si>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</si>
  <si>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</si>
  <si>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</si>
  <si>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</si>
  <si>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 xml:space="preserve"> Gyermekétkeztetés üzemeltetési támogatása </t>
  </si>
  <si>
    <t>III.5.c</t>
  </si>
  <si>
    <t>III.</t>
  </si>
  <si>
    <t>A települési önkormányzatok szociális, gyermekjóléti és gyermekétkeztetési feladatainak támogatása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</si>
  <si>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</si>
  <si>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</si>
  <si>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</si>
  <si>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</si>
  <si>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</si>
  <si>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</si>
  <si>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</si>
  <si>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</si>
  <si>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</si>
  <si>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Beszámítás
(A számított bevétel a 2015. évi iparűzési adóalap 0,55%-a)</t>
  </si>
  <si>
    <t>Összeg</t>
  </si>
  <si>
    <t>Működési célú átvett pénzeszközök</t>
  </si>
  <si>
    <t>K915</t>
  </si>
  <si>
    <t>Központi, irányító szervi támogatások folyósítása</t>
  </si>
  <si>
    <t>Működési bevételek</t>
  </si>
  <si>
    <t>Felhalmozási költségvetés kiadásai (16.+17.+18.)</t>
  </si>
  <si>
    <t>Működési költségvetés kiadásai (1.+….+5.)</t>
  </si>
  <si>
    <t>Önkormányzat működési támogatásai</t>
  </si>
  <si>
    <t>Irányító szervi támogatás (intézményfinanszírozás)</t>
  </si>
  <si>
    <t>B816</t>
  </si>
  <si>
    <t>Finanszírozási bevételek</t>
  </si>
  <si>
    <t>Eredeti előirányzat</t>
  </si>
  <si>
    <t>Működési célú támogatások államháztartáson belülről</t>
  </si>
  <si>
    <t>Felhalmozási célú támogatások államháztartáson belülről</t>
  </si>
  <si>
    <t>melyből Normatíva, állami támogatások</t>
  </si>
  <si>
    <t>Önkormányzati kiegészítés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</si>
  <si>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</si>
  <si>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</si>
  <si>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</si>
  <si>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</si>
  <si>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</si>
  <si>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</si>
  <si>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</si>
  <si>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Fehalmozási bevételek</t>
  </si>
  <si>
    <t>Felhalmozási célú átvett pénzeszözök</t>
  </si>
  <si>
    <t>B1-B8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</si>
  <si>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</si>
  <si>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</si>
  <si>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</si>
  <si>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</si>
  <si>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 xml:space="preserve">I.2. </t>
  </si>
  <si>
    <t>I.5.</t>
  </si>
  <si>
    <t>Nem közművel összegyűjtött háztartási szennyvíz ártalmatlanítása</t>
  </si>
  <si>
    <t>A 2017. évről áthúzódó bérkompenzáció kifizetőt terhelő bruttó összege</t>
  </si>
  <si>
    <t>Polgármesteri illetmény támogatása</t>
  </si>
  <si>
    <t>I.1. jogcímekhez kapcsolódó kiegészítés</t>
  </si>
  <si>
    <t>V.I.1.</t>
  </si>
  <si>
    <t>2018. évben 8 hónapra - óvoda napi nyitvatartási ideje eléri a nyolc órát</t>
  </si>
  <si>
    <t>2018. évben 4 hónapra - óvoda napi nyitvatartási ideje eléri a nyolc órát</t>
  </si>
  <si>
    <t>Óvodamuködtetési támogatás</t>
  </si>
  <si>
    <t xml:space="preserve">II.2. </t>
  </si>
  <si>
    <t xml:space="preserve">Óvoda napi nyitvatartási ideje eléri a nyolc órát </t>
  </si>
  <si>
    <t>Óvoda napi nyitvatartási ideje nem éri el a nyolc órát, de eléri a hat órát</t>
  </si>
  <si>
    <t>Óvoda napi nyitvatartási ideje eléri a nyolc órát</t>
  </si>
  <si>
    <t xml:space="preserve"> alapfokozatú végzettségű pedagógus II. kategóriába sorolt óvodapedagógusok kiegészítő támogatása - akik a minősítést 2016. december 31-éig szerezték meg </t>
  </si>
  <si>
    <t>III.6.</t>
  </si>
  <si>
    <t xml:space="preserve"> Egyes szociális és gyermekjóléti feladatok támogatása</t>
  </si>
  <si>
    <t>A települési önkormányzatok által biztosított egyes szociális szakosított ellátások, valamint a gyermekek átmeneti gondozásával kapcsolatos feladatok támogatása</t>
  </si>
  <si>
    <t xml:space="preserve">III. 4. </t>
  </si>
  <si>
    <t>Gyermekétkeztetés támogatása</t>
  </si>
  <si>
    <t xml:space="preserve">III.5. </t>
  </si>
  <si>
    <t>A rászoruló gyermekek szünidei étkeztetésének támogatása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</si>
  <si>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</si>
  <si>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</si>
  <si>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</si>
  <si>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</si>
  <si>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</si>
  <si>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</si>
  <si>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</si>
  <si>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</si>
  <si>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</si>
  <si>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</si>
  <si>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</si>
  <si>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</si>
  <si>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</si>
  <si>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</si>
  <si>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</si>
  <si>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>Előirányzat teljesítése</t>
  </si>
  <si>
    <t>Megelőlegezés</t>
  </si>
  <si>
    <t>B814</t>
  </si>
  <si>
    <t xml:space="preserve">Költségvetési működési kiadások összesen </t>
  </si>
  <si>
    <t>Államháztartáson belüli megelolegezések</t>
  </si>
  <si>
    <t>Egyéb műk. célú támogatások bevételei egyéb fejezeti kezelésű ei-tól</t>
  </si>
  <si>
    <t xml:space="preserve"> Konyár Község Önkormányzatának
2020. évi állami támogatások  jogcímei és összegei</t>
  </si>
  <si>
    <t>2020. évi állami támogatás</t>
  </si>
  <si>
    <t>II.2. (6) 1</t>
  </si>
  <si>
    <t>II.2. (6) 2</t>
  </si>
  <si>
    <t>III.1.</t>
  </si>
  <si>
    <t>9. sorból - Egyéb műk. célú támogatások bevételei központi kv. Szervtől</t>
  </si>
  <si>
    <t>Egyéb műk. célú támogatások bevételei  fejezeti kezelés ei. EU- prog. és hazai társ.fin.-ból</t>
  </si>
  <si>
    <t>19. sorból  Egyéb felh. célú támogatások bevételei központi kv. Szervtől</t>
  </si>
  <si>
    <t>Egyéb felh. célú támogatások bevételei egyéb fejezeti kezelésű ei-tól</t>
  </si>
  <si>
    <t>Módosítás 1.</t>
  </si>
  <si>
    <t>Módosított előirányzat 1.</t>
  </si>
  <si>
    <t>Módosítás 2.</t>
  </si>
  <si>
    <t>Módosított előirányzat 2.</t>
  </si>
  <si>
    <t>Módosítás 3.</t>
  </si>
  <si>
    <t>Módosított előirányzat 3.</t>
  </si>
  <si>
    <r>
      <t xml:space="preserve"> - az 5-ből: -</t>
    </r>
    <r>
      <rPr>
        <i/>
        <sz val="10"/>
        <rFont val="Times New Roman CE"/>
        <charset val="238"/>
      </rPr>
      <t xml:space="preserve"> Elvonások és befizetések</t>
    </r>
  </si>
  <si>
    <t>Konyári Polgármesteri Hivatal
2020. évi bevételi és kiadási előirányzatai</t>
  </si>
  <si>
    <t>Művelődési és Ifjúsági Ház, Könyvtár, Kurucz Albert Falumúzeum
2020. évi bevételi és kiadási előirányzatai</t>
  </si>
  <si>
    <t>Konyári Óvoda
2020. évi bevételi és kiadási előirányzatai</t>
  </si>
  <si>
    <t>Konyár Község Önkormányzatának
2020. évi bevételi és kiadási előirányzatai</t>
  </si>
  <si>
    <t>Módosított összeg</t>
  </si>
  <si>
    <t>Konyár Község Önkormányzata
2020. évi költségvetésének összevont mérlege</t>
  </si>
  <si>
    <t>2020. évi módosított előirányzat 1.</t>
  </si>
  <si>
    <t>2020. évi módosított előirányzat 2.</t>
  </si>
  <si>
    <t>2020. évi módosított előirányzat 3.</t>
  </si>
  <si>
    <t>2020. évi eredeti előirányzat</t>
  </si>
  <si>
    <t>2020. évi  előirányzat teljesítése</t>
  </si>
  <si>
    <t>Konyár Község Önkormányzata
2020. évi költségvetésében a működési és felhalmozási célú bevételek és kiadások összevont mérlege</t>
  </si>
  <si>
    <t>III.2.</t>
  </si>
  <si>
    <t>III.2.a</t>
  </si>
  <si>
    <t>III.2.b</t>
  </si>
  <si>
    <t>III.2.c (1)</t>
  </si>
  <si>
    <t>III.2.da</t>
  </si>
  <si>
    <t>III.2.db (2)</t>
  </si>
  <si>
    <t>III.5.ab</t>
  </si>
  <si>
    <t>IV.1.b</t>
  </si>
  <si>
    <t>III.2.db (1)</t>
  </si>
  <si>
    <t>Konyár Község Önkormányzata
által 2020. évben folyósított ellátottak pénzbeli juttatásai</t>
  </si>
  <si>
    <t>Sorszám</t>
  </si>
  <si>
    <t>Ellátás jogcíme</t>
  </si>
  <si>
    <t>Gyógyszer támogatás</t>
  </si>
  <si>
    <t>Köztemetés</t>
  </si>
  <si>
    <t>Lakhatási támogatás</t>
  </si>
  <si>
    <t>Temetési segély</t>
  </si>
  <si>
    <t>Bursa Hungarica támogatás</t>
  </si>
  <si>
    <t>Rendkívüli települési támogatás</t>
  </si>
  <si>
    <t>Összesen:</t>
  </si>
  <si>
    <t>Címrend
Konyár Község Önkormányzata 2020. évi költségvetéséhez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</si>
</sst>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#,##0.0"/>
    <numFmt numFmtId="167" formatCode="_-* #,##0\ _F_t_-;\-* #,##0\ _F_t_-;_-* &quot;-&quot;??\ _F_t_-;_-@_-"/>
    <numFmt numFmtId="168" formatCode="_-* #,##0.00\ _F_t_-;\-* #,##0.00\ _F_t_-;_-* \-??\ _F_t_-;_-@_-"/>
  </numFmts>
  <fonts count="8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4"/>
      <name val="Times New Roman CE"/>
      <charset val="238"/>
    </font>
    <font>
      <u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11">
    <xf numFmtId="0" fontId="0" fillId="0" borderId="0"/>
    <xf numFmtId="0" fontId="8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28" applyNumberFormat="0" applyAlignment="0" applyProtection="0"/>
    <xf numFmtId="0" fontId="33" fillId="21" borderId="29" applyNumberFormat="0" applyAlignment="0" applyProtection="0"/>
    <xf numFmtId="0" fontId="34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30" applyNumberFormat="0" applyFill="0" applyAlignment="0" applyProtection="0"/>
    <xf numFmtId="0" fontId="39" fillId="0" borderId="31" applyNumberFormat="0" applyFill="0" applyAlignment="0" applyProtection="0"/>
    <xf numFmtId="0" fontId="40" fillId="0" borderId="3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28" applyNumberFormat="0" applyAlignment="0" applyProtection="0"/>
    <xf numFmtId="0" fontId="42" fillId="0" borderId="3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22" fillId="0" borderId="0"/>
    <xf numFmtId="0" fontId="36" fillId="0" borderId="0"/>
    <xf numFmtId="0" fontId="44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2" fillId="0" borderId="0"/>
    <xf numFmtId="0" fontId="12" fillId="0" borderId="0"/>
    <xf numFmtId="0" fontId="47" fillId="0" borderId="0"/>
    <xf numFmtId="0" fontId="47" fillId="0" borderId="0"/>
    <xf numFmtId="0" fontId="49" fillId="0" borderId="0"/>
    <xf numFmtId="0" fontId="29" fillId="23" borderId="34" applyNumberFormat="0" applyFont="0" applyAlignment="0" applyProtection="0"/>
    <xf numFmtId="0" fontId="50" fillId="20" borderId="3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3" fillId="7" borderId="28" applyNumberFormat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21" borderId="29" applyNumberFormat="0" applyAlignment="0" applyProtection="0"/>
    <xf numFmtId="164" fontId="6" fillId="0" borderId="0" applyFont="0" applyFill="0" applyBorder="0" applyAlignment="0" applyProtection="0"/>
    <xf numFmtId="164" fontId="36" fillId="0" borderId="0" applyFont="0" applyFill="0" applyBorder="0" applyAlignment="0" applyProtection="0"/>
    <xf numFmtId="168" fontId="3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3" applyNumberFormat="0" applyFill="0" applyAlignment="0" applyProtection="0"/>
    <xf numFmtId="0" fontId="35" fillId="23" borderId="34" applyNumberFormat="0" applyFont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9" borderId="0" applyNumberFormat="0" applyBorder="0" applyAlignment="0" applyProtection="0"/>
    <xf numFmtId="0" fontId="72" fillId="4" borderId="0" applyNumberFormat="0" applyBorder="0" applyAlignment="0" applyProtection="0"/>
    <xf numFmtId="0" fontId="73" fillId="20" borderId="35" applyNumberFormat="0" applyAlignment="0" applyProtection="0"/>
    <xf numFmtId="0" fontId="74" fillId="0" borderId="0" applyNumberFormat="0" applyFill="0" applyBorder="0" applyAlignment="0" applyProtection="0"/>
    <xf numFmtId="0" fontId="36" fillId="0" borderId="0"/>
    <xf numFmtId="0" fontId="3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48" fillId="0" borderId="0"/>
    <xf numFmtId="0" fontId="17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76" fillId="0" borderId="36" applyNumberFormat="0" applyFill="0" applyAlignment="0" applyProtection="0"/>
    <xf numFmtId="44" fontId="12" fillId="0" borderId="0" applyFont="0" applyFill="0" applyBorder="0" applyAlignment="0" applyProtection="0"/>
    <xf numFmtId="0" fontId="77" fillId="3" borderId="0" applyNumberFormat="0" applyBorder="0" applyAlignment="0" applyProtection="0"/>
    <xf numFmtId="0" fontId="78" fillId="22" borderId="0" applyNumberFormat="0" applyBorder="0" applyAlignment="0" applyProtection="0"/>
    <xf numFmtId="0" fontId="75" fillId="0" borderId="0"/>
    <xf numFmtId="0" fontId="79" fillId="20" borderId="28" applyNumberFormat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9" fillId="0" borderId="0"/>
    <xf numFmtId="164" fontId="29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80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0" fontId="14" fillId="0" borderId="2" xfId="1" applyFont="1" applyFill="1" applyBorder="1" applyAlignment="1" applyProtection="1">
      <alignment horizontal="left" vertical="center" wrapText="1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8" fillId="0" borderId="0" xfId="1" applyFill="1" applyAlignment="1" applyProtection="1"/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left" vertical="center" wrapText="1" indent="5"/>
    </xf>
    <xf numFmtId="0" fontId="23" fillId="0" borderId="8" xfId="1" applyFont="1" applyFill="1" applyBorder="1" applyAlignment="1" applyProtection="1">
      <alignment horizontal="left" indent="5"/>
    </xf>
    <xf numFmtId="0" fontId="23" fillId="0" borderId="8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8" fillId="0" borderId="19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8" xfId="1" applyFont="1" applyFill="1" applyBorder="1" applyAlignment="1" applyProtection="1">
      <alignment horizontal="center" vertical="center"/>
    </xf>
    <xf numFmtId="165" fontId="23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right"/>
    </xf>
    <xf numFmtId="165" fontId="14" fillId="0" borderId="0" xfId="0" applyNumberFormat="1" applyFont="1" applyFill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21" fillId="0" borderId="0" xfId="51" applyFont="1"/>
    <xf numFmtId="0" fontId="21" fillId="0" borderId="0" xfId="51" applyFont="1" applyAlignment="1">
      <alignment horizontal="center" vertical="center"/>
    </xf>
    <xf numFmtId="0" fontId="17" fillId="0" borderId="0" xfId="51" applyFont="1" applyFill="1"/>
    <xf numFmtId="0" fontId="14" fillId="0" borderId="24" xfId="1" applyFont="1" applyFill="1" applyBorder="1" applyAlignment="1" applyProtection="1">
      <alignment horizontal="center" vertical="center" wrapText="1"/>
    </xf>
    <xf numFmtId="165" fontId="16" fillId="0" borderId="6" xfId="1" applyNumberFormat="1" applyFont="1" applyFill="1" applyBorder="1" applyAlignment="1" applyProtection="1">
      <alignment vertical="center" wrapText="1"/>
      <protection locked="0"/>
    </xf>
    <xf numFmtId="165" fontId="16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2" xfId="1" applyNumberFormat="1" applyFont="1" applyFill="1" applyBorder="1" applyAlignment="1" applyProtection="1">
      <alignment vertical="center" wrapText="1"/>
      <protection locked="0"/>
    </xf>
    <xf numFmtId="165" fontId="18" fillId="0" borderId="2" xfId="1" applyNumberFormat="1" applyFont="1" applyFill="1" applyBorder="1" applyAlignment="1" applyProtection="1">
      <alignment vertical="center" wrapText="1"/>
    </xf>
    <xf numFmtId="165" fontId="18" fillId="0" borderId="3" xfId="1" applyNumberFormat="1" applyFont="1" applyFill="1" applyBorder="1" applyAlignment="1" applyProtection="1">
      <alignment vertical="center" wrapText="1"/>
    </xf>
    <xf numFmtId="0" fontId="16" fillId="0" borderId="0" xfId="1" applyFont="1" applyFill="1" applyBorder="1" applyProtection="1"/>
    <xf numFmtId="165" fontId="16" fillId="0" borderId="9" xfId="1" applyNumberFormat="1" applyFont="1" applyFill="1" applyBorder="1" applyAlignment="1" applyProtection="1">
      <alignment vertical="center" wrapText="1"/>
    </xf>
    <xf numFmtId="165" fontId="23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5" xfId="1" applyNumberFormat="1" applyFont="1" applyFill="1" applyBorder="1" applyAlignment="1" applyProtection="1">
      <alignment vertical="center" wrapText="1"/>
    </xf>
    <xf numFmtId="165" fontId="16" fillId="0" borderId="12" xfId="1" applyNumberFormat="1" applyFont="1" applyFill="1" applyBorder="1" applyAlignment="1" applyProtection="1">
      <alignment vertical="center" wrapText="1"/>
      <protection locked="0"/>
    </xf>
    <xf numFmtId="165" fontId="16" fillId="0" borderId="15" xfId="1" applyNumberFormat="1" applyFont="1" applyFill="1" applyBorder="1" applyAlignment="1" applyProtection="1">
      <alignment vertical="center" wrapText="1"/>
      <protection locked="0"/>
    </xf>
    <xf numFmtId="165" fontId="12" fillId="0" borderId="9" xfId="1" applyNumberFormat="1" applyFont="1" applyFill="1" applyBorder="1" applyAlignment="1" applyProtection="1">
      <alignment vertical="center" wrapText="1"/>
      <protection locked="0"/>
    </xf>
    <xf numFmtId="165" fontId="18" fillId="0" borderId="3" xfId="1" applyNumberFormat="1" applyFont="1" applyFill="1" applyBorder="1" applyAlignment="1" applyProtection="1">
      <alignment vertical="center" wrapText="1"/>
      <protection locked="0"/>
    </xf>
    <xf numFmtId="165" fontId="12" fillId="0" borderId="6" xfId="1" applyNumberFormat="1" applyFont="1" applyFill="1" applyBorder="1" applyAlignment="1" applyProtection="1">
      <alignment vertical="center" wrapText="1"/>
      <protection locked="0"/>
    </xf>
    <xf numFmtId="165" fontId="14" fillId="0" borderId="20" xfId="1" applyNumberFormat="1" applyFont="1" applyFill="1" applyBorder="1" applyAlignment="1" applyProtection="1">
      <alignment vertical="center" wrapText="1"/>
    </xf>
    <xf numFmtId="165" fontId="16" fillId="0" borderId="15" xfId="1" applyNumberFormat="1" applyFont="1" applyFill="1" applyBorder="1" applyAlignment="1" applyProtection="1">
      <alignment vertical="center" wrapText="1"/>
    </xf>
    <xf numFmtId="0" fontId="17" fillId="0" borderId="0" xfId="171" applyFont="1"/>
    <xf numFmtId="0" fontId="17" fillId="0" borderId="0" xfId="171" applyFont="1" applyAlignment="1">
      <alignment vertical="center"/>
    </xf>
    <xf numFmtId="0" fontId="17" fillId="0" borderId="0" xfId="171" applyFont="1" applyAlignment="1">
      <alignment horizontal="center"/>
    </xf>
    <xf numFmtId="0" fontId="21" fillId="0" borderId="0" xfId="171" applyFont="1" applyAlignment="1">
      <alignment horizontal="center" vertical="center" wrapText="1"/>
    </xf>
    <xf numFmtId="0" fontId="58" fillId="0" borderId="1" xfId="171" applyFont="1" applyBorder="1" applyAlignment="1">
      <alignment horizontal="center" vertical="center" wrapText="1"/>
    </xf>
    <xf numFmtId="0" fontId="58" fillId="0" borderId="2" xfId="171" applyFont="1" applyBorder="1" applyAlignment="1">
      <alignment horizontal="center" vertical="center" wrapText="1"/>
    </xf>
    <xf numFmtId="0" fontId="58" fillId="0" borderId="3" xfId="171" applyFont="1" applyBorder="1" applyAlignment="1">
      <alignment horizontal="center" vertical="center" wrapText="1"/>
    </xf>
    <xf numFmtId="165" fontId="20" fillId="0" borderId="9" xfId="1" applyNumberFormat="1" applyFont="1" applyFill="1" applyBorder="1" applyAlignment="1" applyProtection="1">
      <alignment vertical="center" wrapText="1"/>
      <protection locked="0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14" fillId="0" borderId="43" xfId="1" applyFont="1" applyFill="1" applyBorder="1" applyAlignment="1" applyProtection="1">
      <alignment horizontal="center" vertical="center" wrapText="1"/>
    </xf>
    <xf numFmtId="3" fontId="16" fillId="0" borderId="56" xfId="1" applyNumberFormat="1" applyFont="1" applyFill="1" applyBorder="1" applyAlignment="1" applyProtection="1">
      <alignment horizontal="center" vertical="center" wrapText="1"/>
    </xf>
    <xf numFmtId="3" fontId="18" fillId="0" borderId="43" xfId="1" applyNumberFormat="1" applyFont="1" applyFill="1" applyBorder="1" applyAlignment="1" applyProtection="1">
      <alignment horizontal="right" vertical="center" wrapText="1"/>
    </xf>
    <xf numFmtId="3" fontId="18" fillId="0" borderId="46" xfId="1" applyNumberFormat="1" applyFont="1" applyFill="1" applyBorder="1" applyAlignment="1" applyProtection="1">
      <alignment horizontal="right"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3" fillId="0" borderId="8" xfId="1" applyNumberFormat="1" applyFont="1" applyFill="1" applyBorder="1" applyAlignment="1" applyProtection="1">
      <alignment horizontal="right" vertical="center"/>
    </xf>
    <xf numFmtId="3" fontId="23" fillId="0" borderId="8" xfId="1" applyNumberFormat="1" applyFont="1" applyFill="1" applyBorder="1" applyAlignment="1" applyProtection="1">
      <alignment horizontal="right" vertical="center" wrapText="1"/>
    </xf>
    <xf numFmtId="49" fontId="16" fillId="0" borderId="21" xfId="1" applyNumberFormat="1" applyFont="1" applyFill="1" applyBorder="1" applyAlignment="1" applyProtection="1">
      <alignment horizontal="left" vertical="center" wrapText="1" indent="1"/>
    </xf>
    <xf numFmtId="0" fontId="23" fillId="0" borderId="17" xfId="1" applyFont="1" applyFill="1" applyBorder="1" applyAlignment="1" applyProtection="1">
      <alignment horizontal="left" vertical="center" wrapText="1" indent="11"/>
    </xf>
    <xf numFmtId="0" fontId="23" fillId="0" borderId="17" xfId="1" applyFont="1" applyFill="1" applyBorder="1" applyAlignment="1" applyProtection="1">
      <alignment horizontal="center" vertical="center" wrapText="1"/>
    </xf>
    <xf numFmtId="3" fontId="23" fillId="0" borderId="17" xfId="1" applyNumberFormat="1" applyFont="1" applyFill="1" applyBorder="1" applyAlignment="1" applyProtection="1">
      <alignment horizontal="right" vertical="center" wrapText="1"/>
    </xf>
    <xf numFmtId="165" fontId="23" fillId="0" borderId="22" xfId="1" applyNumberFormat="1" applyFont="1" applyFill="1" applyBorder="1" applyAlignment="1" applyProtection="1">
      <alignment vertical="center" wrapText="1"/>
      <protection locked="0"/>
    </xf>
    <xf numFmtId="0" fontId="20" fillId="0" borderId="17" xfId="1" applyFont="1" applyFill="1" applyBorder="1" applyAlignment="1" applyProtection="1">
      <alignment horizontal="left" vertical="center" wrapText="1" indent="5"/>
    </xf>
    <xf numFmtId="165" fontId="20" fillId="0" borderId="22" xfId="1" applyNumberFormat="1" applyFont="1" applyFill="1" applyBorder="1" applyAlignment="1" applyProtection="1">
      <alignment vertical="center" wrapText="1"/>
      <protection locked="0"/>
    </xf>
    <xf numFmtId="0" fontId="16" fillId="0" borderId="21" xfId="1" applyFont="1" applyFill="1" applyBorder="1" applyAlignment="1" applyProtection="1">
      <alignment horizontal="left" vertical="center" wrapText="1" indent="1"/>
    </xf>
    <xf numFmtId="165" fontId="14" fillId="0" borderId="43" xfId="1" applyNumberFormat="1" applyFont="1" applyFill="1" applyBorder="1" applyAlignment="1" applyProtection="1">
      <alignment horizontal="right" vertical="center" wrapText="1"/>
    </xf>
    <xf numFmtId="165" fontId="14" fillId="0" borderId="2" xfId="1" applyNumberFormat="1" applyFont="1" applyFill="1" applyBorder="1" applyAlignment="1" applyProtection="1">
      <alignment horizontal="right" vertical="center" wrapText="1"/>
    </xf>
    <xf numFmtId="165" fontId="18" fillId="0" borderId="43" xfId="1" applyNumberFormat="1" applyFont="1" applyFill="1" applyBorder="1" applyAlignment="1" applyProtection="1">
      <alignment vertical="center" wrapText="1"/>
    </xf>
    <xf numFmtId="165" fontId="14" fillId="0" borderId="43" xfId="1" applyNumberFormat="1" applyFont="1" applyFill="1" applyBorder="1" applyAlignment="1" applyProtection="1">
      <alignment vertical="center" wrapText="1"/>
    </xf>
    <xf numFmtId="165" fontId="18" fillId="0" borderId="43" xfId="1" applyNumberFormat="1" applyFont="1" applyFill="1" applyBorder="1" applyAlignment="1" applyProtection="1">
      <alignment vertical="center" wrapText="1"/>
      <protection locked="0"/>
    </xf>
    <xf numFmtId="0" fontId="58" fillId="0" borderId="24" xfId="171" applyFont="1" applyBorder="1" applyAlignment="1">
      <alignment horizontal="center" vertical="center"/>
    </xf>
    <xf numFmtId="0" fontId="48" fillId="0" borderId="24" xfId="171" applyFont="1" applyBorder="1" applyAlignment="1">
      <alignment horizontal="center" vertical="center"/>
    </xf>
    <xf numFmtId="0" fontId="58" fillId="0" borderId="24" xfId="171" applyFont="1" applyBorder="1" applyAlignment="1">
      <alignment vertical="center"/>
    </xf>
    <xf numFmtId="0" fontId="48" fillId="0" borderId="24" xfId="171" applyFont="1" applyBorder="1" applyAlignment="1">
      <alignment vertical="center"/>
    </xf>
    <xf numFmtId="165" fontId="12" fillId="0" borderId="9" xfId="1" applyNumberFormat="1" applyFont="1" applyFill="1" applyBorder="1" applyAlignment="1" applyProtection="1">
      <alignment vertical="center"/>
      <protection locked="0"/>
    </xf>
    <xf numFmtId="0" fontId="55" fillId="0" borderId="0" xfId="51" applyFont="1" applyFill="1" applyAlignment="1"/>
    <xf numFmtId="3" fontId="55" fillId="0" borderId="0" xfId="51" applyNumberFormat="1" applyFont="1" applyFill="1" applyAlignment="1"/>
    <xf numFmtId="3" fontId="17" fillId="0" borderId="0" xfId="51" applyNumberFormat="1" applyFont="1" applyFill="1"/>
    <xf numFmtId="0" fontId="56" fillId="0" borderId="0" xfId="51" applyFont="1" applyFill="1" applyAlignment="1"/>
    <xf numFmtId="3" fontId="56" fillId="0" borderId="0" xfId="51" applyNumberFormat="1" applyFont="1" applyFill="1" applyAlignment="1"/>
    <xf numFmtId="3" fontId="21" fillId="0" borderId="0" xfId="51" applyNumberFormat="1" applyFont="1" applyFill="1"/>
    <xf numFmtId="0" fontId="57" fillId="0" borderId="0" xfId="51" applyFont="1" applyFill="1" applyAlignment="1"/>
    <xf numFmtId="3" fontId="57" fillId="0" borderId="0" xfId="51" applyNumberFormat="1" applyFont="1" applyFill="1" applyAlignment="1"/>
    <xf numFmtId="0" fontId="17" fillId="0" borderId="0" xfId="51" applyFont="1" applyFill="1" applyAlignment="1">
      <alignment horizontal="center"/>
    </xf>
    <xf numFmtId="3" fontId="54" fillId="0" borderId="0" xfId="51" applyNumberFormat="1" applyFont="1" applyFill="1"/>
    <xf numFmtId="0" fontId="54" fillId="0" borderId="0" xfId="51" applyFont="1" applyFill="1"/>
    <xf numFmtId="3" fontId="17" fillId="0" borderId="44" xfId="0" applyNumberFormat="1" applyFont="1" applyFill="1" applyBorder="1" applyAlignment="1" applyProtection="1">
      <alignment horizontal="right" vertical="center" wrapText="1"/>
    </xf>
    <xf numFmtId="3" fontId="17" fillId="0" borderId="4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165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 indent="6"/>
    </xf>
    <xf numFmtId="0" fontId="17" fillId="0" borderId="11" xfId="0" applyFont="1" applyFill="1" applyBorder="1" applyAlignment="1" applyProtection="1">
      <alignment horizontal="center" vertical="center" wrapText="1"/>
    </xf>
    <xf numFmtId="3" fontId="17" fillId="0" borderId="53" xfId="0" applyNumberFormat="1" applyFont="1" applyFill="1" applyBorder="1" applyAlignment="1" applyProtection="1">
      <alignment horizontal="right" vertical="center" wrapText="1"/>
    </xf>
    <xf numFmtId="165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65" fontId="14" fillId="0" borderId="20" xfId="1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horizontal="left" wrapText="1"/>
    </xf>
    <xf numFmtId="3" fontId="17" fillId="0" borderId="44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left" wrapText="1"/>
    </xf>
    <xf numFmtId="165" fontId="16" fillId="0" borderId="40" xfId="1" applyNumberFormat="1" applyFont="1" applyFill="1" applyBorder="1" applyAlignment="1" applyProtection="1">
      <alignment vertical="center" wrapText="1"/>
      <protection locked="0"/>
    </xf>
    <xf numFmtId="165" fontId="16" fillId="0" borderId="58" xfId="1" applyNumberFormat="1" applyFont="1" applyFill="1" applyBorder="1" applyAlignment="1" applyProtection="1">
      <alignment vertical="center" wrapText="1"/>
      <protection locked="0"/>
    </xf>
    <xf numFmtId="3" fontId="17" fillId="0" borderId="40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left" vertical="center" wrapText="1" indent="7"/>
    </xf>
    <xf numFmtId="0" fontId="19" fillId="0" borderId="11" xfId="0" applyFont="1" applyFill="1" applyBorder="1" applyAlignment="1" applyProtection="1">
      <alignment horizontal="left" vertical="center" wrapText="1" indent="7"/>
    </xf>
    <xf numFmtId="3" fontId="17" fillId="0" borderId="53" xfId="0" applyNumberFormat="1" applyFont="1" applyFill="1" applyBorder="1" applyAlignment="1" applyProtection="1">
      <alignment horizontal="center" vertical="center" wrapText="1"/>
    </xf>
    <xf numFmtId="165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1" applyNumberFormat="1" applyFont="1" applyFill="1" applyBorder="1" applyAlignment="1" applyProtection="1">
      <alignment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3" fontId="19" fillId="0" borderId="40" xfId="0" applyNumberFormat="1" applyFont="1" applyFill="1" applyBorder="1" applyAlignment="1" applyProtection="1">
      <alignment horizontal="right" vertical="center" wrapText="1"/>
    </xf>
    <xf numFmtId="3" fontId="19" fillId="0" borderId="8" xfId="0" applyNumberFormat="1" applyFont="1" applyFill="1" applyBorder="1" applyAlignment="1" applyProtection="1">
      <alignment horizontal="right" vertical="center" wrapText="1"/>
    </xf>
    <xf numFmtId="165" fontId="20" fillId="0" borderId="58" xfId="1" applyNumberFormat="1" applyFont="1" applyFill="1" applyBorder="1" applyAlignment="1" applyProtection="1">
      <alignment vertical="center" wrapText="1"/>
      <protection locked="0"/>
    </xf>
    <xf numFmtId="3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11" xfId="0" applyFont="1" applyFill="1" applyBorder="1" applyAlignment="1" applyProtection="1">
      <alignment horizontal="center" wrapText="1"/>
    </xf>
    <xf numFmtId="3" fontId="17" fillId="0" borderId="53" xfId="0" applyNumberFormat="1" applyFont="1" applyFill="1" applyBorder="1" applyAlignment="1" applyProtection="1">
      <alignment horizontal="right" wrapText="1"/>
    </xf>
    <xf numFmtId="0" fontId="17" fillId="0" borderId="14" xfId="0" applyFont="1" applyFill="1" applyBorder="1" applyAlignment="1" applyProtection="1">
      <alignment horizontal="left" wrapText="1"/>
    </xf>
    <xf numFmtId="0" fontId="17" fillId="0" borderId="14" xfId="0" applyFont="1" applyFill="1" applyBorder="1" applyAlignment="1" applyProtection="1">
      <alignment horizontal="center" wrapText="1"/>
    </xf>
    <xf numFmtId="3" fontId="17" fillId="0" borderId="56" xfId="0" applyNumberFormat="1" applyFont="1" applyFill="1" applyBorder="1" applyAlignment="1" applyProtection="1">
      <alignment horizontal="right" wrapText="1"/>
    </xf>
    <xf numFmtId="0" fontId="17" fillId="0" borderId="8" xfId="0" applyFont="1" applyFill="1" applyBorder="1" applyAlignment="1" applyProtection="1">
      <alignment horizontal="center" wrapText="1"/>
    </xf>
    <xf numFmtId="3" fontId="17" fillId="0" borderId="40" xfId="0" applyNumberFormat="1" applyFont="1" applyFill="1" applyBorder="1" applyAlignment="1" applyProtection="1">
      <alignment horizontal="right" wrapText="1"/>
    </xf>
    <xf numFmtId="0" fontId="17" fillId="0" borderId="11" xfId="0" applyFont="1" applyFill="1" applyBorder="1" applyAlignment="1" applyProtection="1">
      <alignment horizontal="left" vertical="center" wrapText="1"/>
    </xf>
    <xf numFmtId="165" fontId="18" fillId="0" borderId="20" xfId="1" applyNumberFormat="1" applyFont="1" applyFill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center" wrapText="1"/>
    </xf>
    <xf numFmtId="3" fontId="17" fillId="0" borderId="44" xfId="0" applyNumberFormat="1" applyFont="1" applyFill="1" applyBorder="1" applyAlignment="1" applyProtection="1">
      <alignment horizontal="right" wrapText="1"/>
    </xf>
    <xf numFmtId="0" fontId="17" fillId="0" borderId="2" xfId="0" applyFont="1" applyFill="1" applyBorder="1" applyAlignment="1" applyProtection="1">
      <alignment horizont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3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3" fontId="17" fillId="0" borderId="11" xfId="0" applyNumberFormat="1" applyFont="1" applyFill="1" applyBorder="1" applyAlignment="1" applyProtection="1">
      <alignment horizontal="center" vertical="center" wrapText="1"/>
    </xf>
    <xf numFmtId="165" fontId="14" fillId="0" borderId="3" xfId="1" applyNumberFormat="1" applyFont="1" applyFill="1" applyBorder="1" applyAlignment="1" applyProtection="1">
      <alignment horizontal="right" vertical="center" wrapText="1"/>
    </xf>
    <xf numFmtId="3" fontId="17" fillId="0" borderId="5" xfId="0" applyNumberFormat="1" applyFont="1" applyFill="1" applyBorder="1" applyAlignment="1" applyProtection="1">
      <alignment horizontal="center" vertical="center" wrapText="1"/>
    </xf>
    <xf numFmtId="165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6" xfId="0" applyFont="1" applyFill="1" applyBorder="1" applyAlignment="1" applyProtection="1">
      <alignment horizontal="left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165" fontId="18" fillId="0" borderId="16" xfId="1" applyNumberFormat="1" applyFont="1" applyFill="1" applyBorder="1" applyAlignment="1" applyProtection="1">
      <alignment horizontal="right" vertical="center" wrapText="1"/>
      <protection locked="0"/>
    </xf>
    <xf numFmtId="165" fontId="18" fillId="0" borderId="18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0" xfId="1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3" fontId="19" fillId="0" borderId="17" xfId="0" applyNumberFormat="1" applyFont="1" applyFill="1" applyBorder="1" applyAlignment="1" applyProtection="1">
      <alignment horizontal="right" vertical="center" wrapText="1"/>
    </xf>
    <xf numFmtId="165" fontId="21" fillId="0" borderId="3" xfId="0" quotePrefix="1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left" vertical="center" wrapText="1" indent="1"/>
    </xf>
    <xf numFmtId="3" fontId="21" fillId="0" borderId="43" xfId="0" applyNumberFormat="1" applyFont="1" applyFill="1" applyBorder="1" applyAlignment="1" applyProtection="1">
      <alignment vertical="center" wrapText="1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right"/>
    </xf>
    <xf numFmtId="165" fontId="18" fillId="0" borderId="24" xfId="0" applyNumberFormat="1" applyFont="1" applyFill="1" applyBorder="1" applyAlignment="1" applyProtection="1">
      <alignment vertical="center" wrapText="1"/>
    </xf>
    <xf numFmtId="165" fontId="18" fillId="0" borderId="24" xfId="0" applyNumberFormat="1" applyFont="1" applyFill="1" applyBorder="1" applyAlignment="1" applyProtection="1">
      <alignment horizontal="left" vertical="center" wrapText="1" indent="1"/>
    </xf>
    <xf numFmtId="165" fontId="18" fillId="0" borderId="24" xfId="0" applyNumberFormat="1" applyFont="1" applyFill="1" applyBorder="1" applyAlignment="1" applyProtection="1">
      <alignment horizontal="left" vertical="center" wrapText="1"/>
    </xf>
    <xf numFmtId="0" fontId="17" fillId="0" borderId="49" xfId="0" applyFont="1" applyBorder="1" applyAlignment="1" applyProtection="1">
      <alignment vertical="center" wrapText="1"/>
    </xf>
    <xf numFmtId="165" fontId="0" fillId="0" borderId="24" xfId="0" applyNumberFormat="1" applyFill="1" applyBorder="1" applyAlignment="1" applyProtection="1">
      <alignment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/>
    </xf>
    <xf numFmtId="165" fontId="23" fillId="0" borderId="24" xfId="0" applyNumberFormat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 indent="4"/>
    </xf>
    <xf numFmtId="0" fontId="23" fillId="0" borderId="24" xfId="1" applyFont="1" applyFill="1" applyBorder="1" applyAlignment="1" applyProtection="1">
      <alignment horizontal="left" vertical="center" wrapText="1" indent="8"/>
    </xf>
    <xf numFmtId="0" fontId="0" fillId="0" borderId="24" xfId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/>
    </xf>
    <xf numFmtId="0" fontId="12" fillId="0" borderId="24" xfId="1" applyFont="1" applyFill="1" applyBorder="1" applyAlignment="1" applyProtection="1">
      <alignment horizontal="left" vertical="center" wrapText="1"/>
    </xf>
    <xf numFmtId="0" fontId="23" fillId="0" borderId="24" xfId="1" applyFont="1" applyFill="1" applyBorder="1" applyAlignment="1" applyProtection="1">
      <alignment horizontal="left" vertical="center" wrapText="1" indent="2"/>
    </xf>
    <xf numFmtId="165" fontId="0" fillId="0" borderId="24" xfId="0" applyNumberFormat="1" applyFont="1" applyFill="1" applyBorder="1" applyAlignment="1" applyProtection="1">
      <alignment horizontal="left" vertical="center" wrapText="1" indent="1"/>
    </xf>
    <xf numFmtId="165" fontId="0" fillId="0" borderId="24" xfId="0" applyNumberFormat="1" applyFont="1" applyFill="1" applyBorder="1" applyAlignment="1" applyProtection="1">
      <alignment vertical="center" wrapText="1"/>
      <protection locked="0"/>
    </xf>
    <xf numFmtId="165" fontId="23" fillId="0" borderId="24" xfId="0" applyNumberFormat="1" applyFont="1" applyFill="1" applyBorder="1" applyAlignment="1" applyProtection="1">
      <alignment vertical="center" wrapText="1"/>
      <protection locked="0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165" fontId="23" fillId="0" borderId="24" xfId="0" applyNumberFormat="1" applyFont="1" applyFill="1" applyBorder="1" applyAlignment="1" applyProtection="1">
      <alignment horizontal="right" vertical="center" wrapText="1"/>
    </xf>
    <xf numFmtId="165" fontId="0" fillId="0" borderId="24" xfId="0" applyNumberFormat="1" applyFont="1" applyFill="1" applyBorder="1" applyAlignment="1" applyProtection="1">
      <alignment horizontal="right" vertical="center" wrapText="1"/>
    </xf>
    <xf numFmtId="165" fontId="23" fillId="0" borderId="24" xfId="0" applyNumberFormat="1" applyFont="1" applyFill="1" applyBorder="1" applyAlignment="1" applyProtection="1">
      <alignment vertical="center" wrapText="1"/>
    </xf>
    <xf numFmtId="0" fontId="12" fillId="0" borderId="0" xfId="1" applyFont="1" applyFill="1" applyProtection="1"/>
    <xf numFmtId="165" fontId="12" fillId="0" borderId="0" xfId="1" applyNumberFormat="1" applyFont="1" applyFill="1" applyProtection="1"/>
    <xf numFmtId="0" fontId="12" fillId="0" borderId="0" xfId="1" applyFont="1" applyFill="1" applyAlignment="1" applyProtection="1">
      <alignment horizontal="right" vertical="center" indent="1"/>
    </xf>
    <xf numFmtId="0" fontId="0" fillId="0" borderId="0" xfId="1" applyFont="1" applyFill="1" applyProtection="1"/>
    <xf numFmtId="0" fontId="12" fillId="0" borderId="0" xfId="1" applyFont="1" applyFill="1" applyAlignment="1" applyProtection="1"/>
    <xf numFmtId="165" fontId="16" fillId="0" borderId="58" xfId="1" applyNumberFormat="1" applyFont="1" applyFill="1" applyBorder="1" applyAlignment="1" applyProtection="1">
      <alignment horizontal="right" vertical="center" wrapText="1"/>
      <protection locked="0"/>
    </xf>
    <xf numFmtId="165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7" fontId="12" fillId="0" borderId="0" xfId="205" applyNumberFormat="1" applyFont="1" applyFill="1" applyBorder="1" applyProtection="1"/>
    <xf numFmtId="0" fontId="12" fillId="0" borderId="0" xfId="1" applyFont="1" applyFill="1" applyBorder="1" applyProtection="1"/>
    <xf numFmtId="0" fontId="0" fillId="0" borderId="0" xfId="1" applyFont="1" applyFill="1" applyBorder="1" applyProtection="1"/>
    <xf numFmtId="0" fontId="0" fillId="0" borderId="0" xfId="1" applyFont="1" applyFill="1" applyBorder="1" applyAlignment="1" applyProtection="1">
      <alignment wrapText="1"/>
    </xf>
    <xf numFmtId="3" fontId="17" fillId="0" borderId="0" xfId="0" applyNumberFormat="1" applyFont="1" applyFill="1" applyBorder="1" applyAlignment="1" applyProtection="1">
      <alignment horizontal="right" vertical="center" wrapText="1"/>
    </xf>
    <xf numFmtId="167" fontId="12" fillId="0" borderId="0" xfId="1" applyNumberFormat="1" applyFont="1" applyFill="1" applyBorder="1" applyProtection="1"/>
    <xf numFmtId="3" fontId="12" fillId="0" borderId="0" xfId="1" applyNumberFormat="1" applyFont="1" applyFill="1" applyBorder="1" applyProtection="1"/>
    <xf numFmtId="165" fontId="12" fillId="0" borderId="0" xfId="1" applyNumberFormat="1" applyFont="1" applyFill="1" applyBorder="1" applyProtection="1"/>
    <xf numFmtId="0" fontId="12" fillId="0" borderId="0" xfId="1" applyFont="1" applyFill="1" applyBorder="1" applyAlignment="1" applyProtection="1"/>
    <xf numFmtId="3" fontId="19" fillId="0" borderId="9" xfId="0" applyNumberFormat="1" applyFont="1" applyFill="1" applyBorder="1" applyAlignment="1" applyProtection="1">
      <alignment horizontal="right" vertical="center" wrapText="1"/>
    </xf>
    <xf numFmtId="49" fontId="16" fillId="0" borderId="50" xfId="1" applyNumberFormat="1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left" wrapText="1"/>
    </xf>
    <xf numFmtId="0" fontId="17" fillId="0" borderId="17" xfId="0" applyFont="1" applyFill="1" applyBorder="1" applyAlignment="1" applyProtection="1">
      <alignment horizontal="center" wrapText="1"/>
    </xf>
    <xf numFmtId="3" fontId="17" fillId="0" borderId="45" xfId="0" applyNumberFormat="1" applyFont="1" applyFill="1" applyBorder="1" applyAlignment="1" applyProtection="1">
      <alignment horizontal="right" wrapText="1"/>
    </xf>
    <xf numFmtId="165" fontId="16" fillId="0" borderId="22" xfId="1" applyNumberFormat="1" applyFont="1" applyFill="1" applyBorder="1" applyAlignment="1" applyProtection="1">
      <alignment vertical="center" wrapText="1"/>
      <protection locked="0"/>
    </xf>
    <xf numFmtId="165" fontId="11" fillId="0" borderId="0" xfId="1" applyNumberFormat="1" applyFont="1" applyFill="1" applyBorder="1" applyAlignment="1" applyProtection="1">
      <alignment horizontal="left" vertical="center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0" fontId="21" fillId="0" borderId="14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horizontal="center" vertical="center" wrapText="1"/>
    </xf>
    <xf numFmtId="0" fontId="21" fillId="0" borderId="38" xfId="51" applyFont="1" applyFill="1" applyBorder="1" applyAlignment="1">
      <alignment horizontal="center" vertical="center"/>
    </xf>
    <xf numFmtId="3" fontId="21" fillId="0" borderId="17" xfId="51" applyNumberFormat="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3" fontId="17" fillId="0" borderId="5" xfId="51" applyNumberFormat="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0" fontId="17" fillId="0" borderId="27" xfId="51" applyFont="1" applyFill="1" applyBorder="1" applyAlignment="1">
      <alignment horizontal="center" vertical="center" wrapText="1"/>
    </xf>
    <xf numFmtId="0" fontId="17" fillId="0" borderId="59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/>
    </xf>
    <xf numFmtId="3" fontId="19" fillId="0" borderId="8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1" fontId="17" fillId="0" borderId="8" xfId="51" applyNumberFormat="1" applyFont="1" applyFill="1" applyBorder="1" applyAlignment="1">
      <alignment vertical="center"/>
    </xf>
    <xf numFmtId="0" fontId="17" fillId="0" borderId="8" xfId="51" applyFont="1" applyFill="1" applyBorder="1" applyAlignment="1">
      <alignment horizontal="center" vertical="center" wrapText="1"/>
    </xf>
    <xf numFmtId="3" fontId="81" fillId="0" borderId="9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/>
    </xf>
    <xf numFmtId="3" fontId="21" fillId="0" borderId="8" xfId="51" applyNumberFormat="1" applyFont="1" applyFill="1" applyBorder="1" applyAlignment="1">
      <alignment vertical="center"/>
    </xf>
    <xf numFmtId="3" fontId="21" fillId="0" borderId="9" xfId="51" applyNumberFormat="1" applyFont="1" applyFill="1" applyBorder="1" applyAlignment="1">
      <alignment vertical="center"/>
    </xf>
    <xf numFmtId="0" fontId="21" fillId="0" borderId="11" xfId="51" applyFont="1" applyFill="1" applyBorder="1" applyAlignment="1">
      <alignment vertical="center" wrapText="1"/>
    </xf>
    <xf numFmtId="0" fontId="21" fillId="0" borderId="11" xfId="51" applyFont="1" applyFill="1" applyBorder="1" applyAlignment="1">
      <alignment vertical="center"/>
    </xf>
    <xf numFmtId="3" fontId="21" fillId="0" borderId="11" xfId="51" applyNumberFormat="1" applyFont="1" applyFill="1" applyBorder="1" applyAlignment="1">
      <alignment vertical="center"/>
    </xf>
    <xf numFmtId="3" fontId="21" fillId="0" borderId="12" xfId="51" applyNumberFormat="1" applyFont="1" applyFill="1" applyBorder="1" applyAlignment="1">
      <alignment vertical="center"/>
    </xf>
    <xf numFmtId="0" fontId="21" fillId="0" borderId="10" xfId="51" applyFont="1" applyFill="1" applyBorder="1" applyAlignment="1">
      <alignment horizontal="center" vertical="center"/>
    </xf>
    <xf numFmtId="0" fontId="21" fillId="0" borderId="11" xfId="51" applyFont="1" applyFill="1" applyBorder="1" applyAlignment="1">
      <alignment horizontal="center" vertical="center"/>
    </xf>
    <xf numFmtId="3" fontId="82" fillId="0" borderId="12" xfId="51" applyNumberFormat="1" applyFont="1" applyFill="1" applyBorder="1" applyAlignment="1">
      <alignment vertical="center"/>
    </xf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2" xfId="51" applyNumberFormat="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21" fillId="0" borderId="4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 wrapText="1"/>
    </xf>
    <xf numFmtId="0" fontId="21" fillId="0" borderId="5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/>
    </xf>
    <xf numFmtId="3" fontId="21" fillId="0" borderId="5" xfId="51" applyNumberFormat="1" applyFont="1" applyFill="1" applyBorder="1" applyAlignment="1">
      <alignment vertical="center"/>
    </xf>
    <xf numFmtId="3" fontId="21" fillId="0" borderId="6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166" fontId="19" fillId="0" borderId="8" xfId="51" applyNumberFormat="1" applyFont="1" applyFill="1" applyBorder="1" applyAlignment="1">
      <alignment vertical="center"/>
    </xf>
    <xf numFmtId="3" fontId="17" fillId="0" borderId="12" xfId="51" applyNumberFormat="1" applyFont="1" applyFill="1" applyBorder="1" applyAlignment="1">
      <alignment vertical="center"/>
    </xf>
    <xf numFmtId="0" fontId="17" fillId="0" borderId="10" xfId="51" applyFont="1" applyFill="1" applyBorder="1" applyAlignment="1">
      <alignment horizontal="center" vertical="center"/>
    </xf>
    <xf numFmtId="0" fontId="17" fillId="0" borderId="11" xfId="51" applyFont="1" applyFill="1" applyBorder="1" applyAlignment="1">
      <alignment vertical="center" wrapText="1"/>
    </xf>
    <xf numFmtId="0" fontId="17" fillId="0" borderId="11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horizontal="center" vertical="center"/>
    </xf>
    <xf numFmtId="0" fontId="21" fillId="0" borderId="16" xfId="51" applyFont="1" applyFill="1" applyBorder="1" applyAlignment="1">
      <alignment vertical="center" wrapText="1"/>
    </xf>
    <xf numFmtId="0" fontId="21" fillId="0" borderId="16" xfId="51" applyFont="1" applyFill="1" applyBorder="1" applyAlignment="1">
      <alignment horizontal="center" vertical="center"/>
    </xf>
    <xf numFmtId="0" fontId="21" fillId="0" borderId="16" xfId="51" applyFont="1" applyFill="1" applyBorder="1" applyAlignment="1">
      <alignment vertical="center"/>
    </xf>
    <xf numFmtId="3" fontId="21" fillId="0" borderId="16" xfId="51" applyNumberFormat="1" applyFont="1" applyFill="1" applyBorder="1" applyAlignment="1">
      <alignment vertical="center"/>
    </xf>
    <xf numFmtId="3" fontId="21" fillId="0" borderId="18" xfId="51" applyNumberFormat="1" applyFont="1" applyFill="1" applyBorder="1" applyAlignment="1">
      <alignment vertical="center"/>
    </xf>
    <xf numFmtId="0" fontId="21" fillId="0" borderId="13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vertical="center" wrapText="1"/>
    </xf>
    <xf numFmtId="0" fontId="21" fillId="0" borderId="14" xfId="51" applyFont="1" applyFill="1" applyBorder="1" applyAlignment="1">
      <alignment vertical="center"/>
    </xf>
    <xf numFmtId="3" fontId="21" fillId="0" borderId="14" xfId="51" applyNumberFormat="1" applyFont="1" applyFill="1" applyBorder="1" applyAlignment="1">
      <alignment vertical="center"/>
    </xf>
    <xf numFmtId="3" fontId="21" fillId="0" borderId="15" xfId="51" applyNumberFormat="1" applyFont="1" applyFill="1" applyBorder="1" applyAlignment="1">
      <alignment vertical="center"/>
    </xf>
    <xf numFmtId="4" fontId="17" fillId="0" borderId="8" xfId="51" applyNumberFormat="1" applyFont="1" applyFill="1" applyBorder="1" applyAlignment="1">
      <alignment vertical="center"/>
    </xf>
    <xf numFmtId="0" fontId="21" fillId="0" borderId="21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 wrapText="1"/>
    </xf>
    <xf numFmtId="0" fontId="21" fillId="0" borderId="17" xfId="51" applyFont="1" applyFill="1" applyBorder="1" applyAlignment="1">
      <alignment horizontal="center" vertical="center"/>
    </xf>
    <xf numFmtId="0" fontId="21" fillId="0" borderId="17" xfId="51" applyFont="1" applyFill="1" applyBorder="1" applyAlignment="1">
      <alignment vertical="center"/>
    </xf>
    <xf numFmtId="3" fontId="21" fillId="0" borderId="17" xfId="51" applyNumberFormat="1" applyFont="1" applyFill="1" applyBorder="1" applyAlignment="1">
      <alignment vertical="center"/>
    </xf>
    <xf numFmtId="3" fontId="21" fillId="0" borderId="22" xfId="51" applyNumberFormat="1" applyFont="1" applyFill="1" applyBorder="1" applyAlignment="1">
      <alignment vertical="center"/>
    </xf>
    <xf numFmtId="0" fontId="19" fillId="0" borderId="8" xfId="0" applyFont="1" applyFill="1" applyBorder="1" applyAlignment="1" applyProtection="1">
      <alignment horizontal="left" vertical="center" wrapText="1" indent="3"/>
    </xf>
    <xf numFmtId="0" fontId="17" fillId="0" borderId="14" xfId="0" applyFont="1" applyFill="1" applyBorder="1" applyAlignment="1" applyProtection="1">
      <alignment horizontal="center" vertical="center" wrapText="1"/>
    </xf>
    <xf numFmtId="3" fontId="17" fillId="0" borderId="56" xfId="0" applyNumberFormat="1" applyFont="1" applyFill="1" applyBorder="1" applyAlignment="1" applyProtection="1">
      <alignment horizontal="right" vertical="center" wrapText="1"/>
    </xf>
    <xf numFmtId="0" fontId="19" fillId="0" borderId="41" xfId="0" applyFont="1" applyFill="1" applyBorder="1" applyAlignment="1" applyProtection="1">
      <alignment horizontal="left" vertical="center" wrapText="1" indent="5"/>
    </xf>
    <xf numFmtId="0" fontId="17" fillId="0" borderId="41" xfId="0" applyFont="1" applyFill="1" applyBorder="1" applyAlignment="1" applyProtection="1">
      <alignment horizontal="center" vertical="center" wrapText="1"/>
    </xf>
    <xf numFmtId="3" fontId="17" fillId="0" borderId="57" xfId="0" applyNumberFormat="1" applyFont="1" applyFill="1" applyBorder="1" applyAlignment="1" applyProtection="1">
      <alignment horizontal="right" vertical="center" wrapText="1"/>
    </xf>
    <xf numFmtId="165" fontId="12" fillId="0" borderId="52" xfId="1" applyNumberFormat="1" applyFont="1" applyFill="1" applyBorder="1" applyAlignment="1" applyProtection="1">
      <alignment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center" vertical="center" wrapText="1"/>
    </xf>
    <xf numFmtId="3" fontId="21" fillId="0" borderId="40" xfId="0" applyNumberFormat="1" applyFont="1" applyFill="1" applyBorder="1" applyAlignment="1" applyProtection="1">
      <alignment horizontal="right" vertical="center" wrapText="1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3" fillId="0" borderId="0" xfId="0" applyNumberFormat="1" applyFont="1" applyFill="1" applyBorder="1" applyAlignment="1" applyProtection="1">
      <alignment horizontal="right" vertical="center"/>
    </xf>
    <xf numFmtId="3" fontId="14" fillId="0" borderId="24" xfId="1" applyNumberFormat="1" applyFont="1" applyFill="1" applyBorder="1" applyAlignment="1" applyProtection="1">
      <alignment horizontal="center" vertical="center" wrapText="1"/>
    </xf>
    <xf numFmtId="3" fontId="14" fillId="0" borderId="43" xfId="1" applyNumberFormat="1" applyFont="1" applyFill="1" applyBorder="1" applyAlignment="1" applyProtection="1">
      <alignment horizontal="center" vertical="center" wrapText="1"/>
    </xf>
    <xf numFmtId="3" fontId="14" fillId="0" borderId="3" xfId="1" applyNumberFormat="1" applyFont="1" applyFill="1" applyBorder="1" applyAlignment="1" applyProtection="1">
      <alignment horizontal="center" vertical="center" wrapText="1"/>
    </xf>
    <xf numFmtId="3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58" xfId="1" applyNumberFormat="1" applyFont="1" applyFill="1" applyBorder="1" applyAlignment="1" applyProtection="1">
      <alignment horizontal="right" vertical="center" wrapText="1"/>
    </xf>
    <xf numFmtId="3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40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3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3" fontId="16" fillId="0" borderId="9" xfId="1" applyNumberFormat="1" applyFont="1" applyFill="1" applyBorder="1" applyAlignment="1" applyProtection="1">
      <alignment vertical="center" wrapText="1"/>
      <protection locked="0"/>
    </xf>
    <xf numFmtId="3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43" xfId="1" applyNumberFormat="1" applyFont="1" applyFill="1" applyBorder="1" applyAlignment="1" applyProtection="1">
      <alignment horizontal="right" vertical="center" wrapText="1"/>
    </xf>
    <xf numFmtId="3" fontId="14" fillId="0" borderId="20" xfId="1" applyNumberFormat="1" applyFont="1" applyFill="1" applyBorder="1" applyAlignment="1" applyProtection="1">
      <alignment horizontal="right" vertical="center" wrapText="1"/>
    </xf>
    <xf numFmtId="3" fontId="16" fillId="0" borderId="6" xfId="1" applyNumberFormat="1" applyFont="1" applyFill="1" applyBorder="1" applyAlignment="1" applyProtection="1">
      <alignment vertical="center" wrapText="1"/>
      <protection locked="0"/>
    </xf>
    <xf numFmtId="3" fontId="16" fillId="0" borderId="40" xfId="1" applyNumberFormat="1" applyFont="1" applyFill="1" applyBorder="1" applyAlignment="1" applyProtection="1">
      <alignment vertical="center" wrapText="1"/>
      <protection locked="0"/>
    </xf>
    <xf numFmtId="3" fontId="16" fillId="0" borderId="58" xfId="1" applyNumberFormat="1" applyFont="1" applyFill="1" applyBorder="1" applyAlignment="1" applyProtection="1">
      <alignment vertical="center" wrapText="1"/>
      <protection locked="0"/>
    </xf>
    <xf numFmtId="3" fontId="18" fillId="0" borderId="43" xfId="1" applyNumberFormat="1" applyFont="1" applyFill="1" applyBorder="1" applyAlignment="1" applyProtection="1">
      <alignment vertical="center" wrapText="1"/>
    </xf>
    <xf numFmtId="3" fontId="18" fillId="0" borderId="20" xfId="1" applyNumberFormat="1" applyFont="1" applyFill="1" applyBorder="1" applyAlignment="1" applyProtection="1">
      <alignment vertical="center" wrapText="1"/>
    </xf>
    <xf numFmtId="3" fontId="12" fillId="0" borderId="15" xfId="1" applyNumberFormat="1" applyFont="1" applyFill="1" applyBorder="1" applyAlignment="1" applyProtection="1">
      <alignment vertical="center" wrapText="1"/>
    </xf>
    <xf numFmtId="3" fontId="16" fillId="0" borderId="40" xfId="1" applyNumberFormat="1" applyFont="1" applyFill="1" applyBorder="1" applyAlignment="1" applyProtection="1">
      <alignment horizontal="right" vertical="center" wrapText="1"/>
      <protection locked="0"/>
    </xf>
    <xf numFmtId="3" fontId="20" fillId="0" borderId="58" xfId="1" applyNumberFormat="1" applyFont="1" applyFill="1" applyBorder="1" applyAlignment="1" applyProtection="1">
      <alignment vertical="center" wrapText="1"/>
      <protection locked="0"/>
    </xf>
    <xf numFmtId="3" fontId="16" fillId="0" borderId="22" xfId="1" applyNumberFormat="1" applyFont="1" applyFill="1" applyBorder="1" applyAlignment="1" applyProtection="1">
      <alignment vertical="center" wrapText="1"/>
      <protection locked="0"/>
    </xf>
    <xf numFmtId="3" fontId="18" fillId="0" borderId="3" xfId="1" applyNumberFormat="1" applyFont="1" applyFill="1" applyBorder="1" applyAlignment="1" applyProtection="1">
      <alignment vertical="center" wrapText="1"/>
    </xf>
    <xf numFmtId="3" fontId="16" fillId="0" borderId="15" xfId="1" applyNumberFormat="1" applyFont="1" applyFill="1" applyBorder="1" applyAlignment="1" applyProtection="1">
      <alignment vertical="center" wrapText="1"/>
      <protection locked="0"/>
    </xf>
    <xf numFmtId="3" fontId="12" fillId="0" borderId="9" xfId="1" applyNumberFormat="1" applyFont="1" applyFill="1" applyBorder="1" applyAlignment="1" applyProtection="1">
      <alignment vertical="center" wrapText="1"/>
      <protection locked="0"/>
    </xf>
    <xf numFmtId="3" fontId="12" fillId="0" borderId="12" xfId="1" applyNumberFormat="1" applyFont="1" applyFill="1" applyBorder="1" applyAlignment="1" applyProtection="1">
      <alignment vertical="center" wrapText="1"/>
      <protection locked="0"/>
    </xf>
    <xf numFmtId="3" fontId="18" fillId="0" borderId="43" xfId="1" applyNumberFormat="1" applyFont="1" applyFill="1" applyBorder="1" applyAlignment="1" applyProtection="1">
      <alignment vertical="center" wrapText="1"/>
      <protection locked="0"/>
    </xf>
    <xf numFmtId="3" fontId="18" fillId="0" borderId="20" xfId="1" applyNumberFormat="1" applyFont="1" applyFill="1" applyBorder="1" applyAlignment="1" applyProtection="1">
      <alignment vertical="center" wrapText="1"/>
      <protection locked="0"/>
    </xf>
    <xf numFmtId="3" fontId="12" fillId="0" borderId="6" xfId="1" applyNumberFormat="1" applyFont="1" applyFill="1" applyBorder="1" applyAlignment="1" applyProtection="1">
      <alignment vertical="center" wrapText="1"/>
      <protection locked="0"/>
    </xf>
    <xf numFmtId="3" fontId="14" fillId="0" borderId="43" xfId="1" applyNumberFormat="1" applyFont="1" applyFill="1" applyBorder="1" applyAlignment="1" applyProtection="1">
      <alignment vertical="center" wrapText="1"/>
    </xf>
    <xf numFmtId="3" fontId="14" fillId="0" borderId="20" xfId="1" applyNumberFormat="1" applyFont="1" applyFill="1" applyBorder="1" applyAlignment="1" applyProtection="1">
      <alignment vertical="center" wrapText="1"/>
    </xf>
    <xf numFmtId="3" fontId="16" fillId="0" borderId="12" xfId="1" applyNumberFormat="1" applyFont="1" applyFill="1" applyBorder="1" applyAlignment="1" applyProtection="1">
      <alignment vertical="center" wrapText="1"/>
      <protection locked="0"/>
    </xf>
    <xf numFmtId="3" fontId="14" fillId="0" borderId="2" xfId="1" applyNumberFormat="1" applyFont="1" applyFill="1" applyBorder="1" applyAlignment="1" applyProtection="1">
      <alignment horizontal="right" vertical="center" wrapText="1"/>
    </xf>
    <xf numFmtId="3" fontId="14" fillId="0" borderId="3" xfId="1" applyNumberFormat="1" applyFont="1" applyFill="1" applyBorder="1" applyAlignment="1" applyProtection="1">
      <alignment horizontal="right" vertical="center" wrapText="1"/>
    </xf>
    <xf numFmtId="3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16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18" xfId="1" applyNumberFormat="1" applyFont="1" applyFill="1" applyBorder="1" applyAlignment="1" applyProtection="1">
      <alignment horizontal="right" vertical="center" wrapText="1"/>
      <protection locked="0"/>
    </xf>
    <xf numFmtId="3" fontId="18" fillId="0" borderId="2" xfId="1" applyNumberFormat="1" applyFont="1" applyFill="1" applyBorder="1" applyAlignment="1" applyProtection="1">
      <alignment vertical="center" wrapText="1"/>
    </xf>
    <xf numFmtId="3" fontId="16" fillId="0" borderId="15" xfId="1" applyNumberFormat="1" applyFont="1" applyFill="1" applyBorder="1" applyAlignment="1" applyProtection="1">
      <alignment vertical="center" wrapText="1"/>
    </xf>
    <xf numFmtId="3" fontId="16" fillId="0" borderId="40" xfId="1" applyNumberFormat="1" applyFont="1" applyFill="1" applyBorder="1" applyAlignment="1" applyProtection="1">
      <alignment vertical="center" wrapText="1"/>
    </xf>
    <xf numFmtId="3" fontId="16" fillId="0" borderId="9" xfId="1" applyNumberFormat="1" applyFont="1" applyFill="1" applyBorder="1" applyAlignment="1" applyProtection="1">
      <alignment vertical="center" wrapText="1"/>
    </xf>
    <xf numFmtId="3" fontId="12" fillId="0" borderId="52" xfId="1" applyNumberFormat="1" applyFont="1" applyFill="1" applyBorder="1" applyAlignment="1" applyProtection="1">
      <alignment vertical="center" wrapText="1"/>
      <protection locked="0"/>
    </xf>
    <xf numFmtId="3" fontId="12" fillId="0" borderId="9" xfId="1" applyNumberFormat="1" applyFont="1" applyFill="1" applyBorder="1" applyAlignment="1" applyProtection="1">
      <alignment vertical="center"/>
      <protection locked="0"/>
    </xf>
    <xf numFmtId="3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23" fillId="0" borderId="9" xfId="1" applyNumberFormat="1" applyFont="1" applyFill="1" applyBorder="1" applyAlignment="1" applyProtection="1">
      <alignment vertical="center" wrapText="1"/>
      <protection locked="0"/>
    </xf>
    <xf numFmtId="3" fontId="23" fillId="0" borderId="22" xfId="1" applyNumberFormat="1" applyFont="1" applyFill="1" applyBorder="1" applyAlignment="1" applyProtection="1">
      <alignment vertical="center" wrapText="1"/>
      <protection locked="0"/>
    </xf>
    <xf numFmtId="3" fontId="18" fillId="0" borderId="3" xfId="1" applyNumberFormat="1" applyFont="1" applyFill="1" applyBorder="1" applyAlignment="1" applyProtection="1">
      <alignment vertical="center" wrapText="1"/>
      <protection locked="0"/>
    </xf>
    <xf numFmtId="3" fontId="20" fillId="0" borderId="9" xfId="1" applyNumberFormat="1" applyFont="1" applyFill="1" applyBorder="1" applyAlignment="1" applyProtection="1">
      <alignment vertical="center" wrapText="1"/>
      <protection locked="0"/>
    </xf>
    <xf numFmtId="3" fontId="20" fillId="0" borderId="22" xfId="1" applyNumberFormat="1" applyFont="1" applyFill="1" applyBorder="1" applyAlignment="1" applyProtection="1">
      <alignment vertical="center" wrapText="1"/>
      <protection locked="0"/>
    </xf>
    <xf numFmtId="3" fontId="21" fillId="0" borderId="3" xfId="0" quotePrefix="1" applyNumberFormat="1" applyFont="1" applyFill="1" applyBorder="1" applyAlignment="1" applyProtection="1">
      <alignment vertical="center" wrapText="1"/>
    </xf>
    <xf numFmtId="3" fontId="8" fillId="0" borderId="0" xfId="1" applyNumberFormat="1" applyFont="1" applyFill="1" applyProtection="1"/>
    <xf numFmtId="3" fontId="8" fillId="0" borderId="0" xfId="1" applyNumberFormat="1" applyFont="1" applyFill="1" applyAlignment="1" applyProtection="1">
      <alignment horizontal="right" vertical="center" indent="1"/>
    </xf>
    <xf numFmtId="3" fontId="17" fillId="0" borderId="9" xfId="0" applyNumberFormat="1" applyFont="1" applyFill="1" applyBorder="1" applyAlignment="1" applyProtection="1">
      <alignment horizontal="right" vertical="center" wrapText="1"/>
    </xf>
    <xf numFmtId="165" fontId="20" fillId="0" borderId="40" xfId="1" applyNumberFormat="1" applyFont="1" applyFill="1" applyBorder="1" applyAlignment="1" applyProtection="1">
      <alignment vertical="center" wrapText="1"/>
    </xf>
    <xf numFmtId="165" fontId="20" fillId="0" borderId="9" xfId="1" applyNumberFormat="1" applyFont="1" applyFill="1" applyBorder="1" applyAlignment="1" applyProtection="1">
      <alignment vertical="center" wrapText="1"/>
    </xf>
    <xf numFmtId="0" fontId="19" fillId="0" borderId="41" xfId="0" applyFont="1" applyFill="1" applyBorder="1" applyAlignment="1" applyProtection="1">
      <alignment horizontal="center" vertical="center" wrapText="1"/>
    </xf>
    <xf numFmtId="3" fontId="19" fillId="0" borderId="57" xfId="0" applyNumberFormat="1" applyFont="1" applyFill="1" applyBorder="1" applyAlignment="1" applyProtection="1">
      <alignment horizontal="right" vertical="center" wrapText="1"/>
    </xf>
    <xf numFmtId="165" fontId="23" fillId="0" borderId="52" xfId="1" applyNumberFormat="1" applyFont="1" applyFill="1" applyBorder="1" applyAlignment="1" applyProtection="1">
      <alignment vertical="center" wrapText="1"/>
      <protection locked="0"/>
    </xf>
    <xf numFmtId="3" fontId="12" fillId="0" borderId="8" xfId="1" applyNumberFormat="1" applyFont="1" applyFill="1" applyBorder="1" applyAlignment="1" applyProtection="1">
      <alignment horizontal="right" vertical="center"/>
    </xf>
    <xf numFmtId="3" fontId="20" fillId="0" borderId="40" xfId="1" applyNumberFormat="1" applyFont="1" applyFill="1" applyBorder="1" applyAlignment="1" applyProtection="1">
      <alignment vertical="center" wrapText="1"/>
    </xf>
    <xf numFmtId="3" fontId="20" fillId="0" borderId="9" xfId="1" applyNumberFormat="1" applyFont="1" applyFill="1" applyBorder="1" applyAlignment="1" applyProtection="1">
      <alignment vertical="center" wrapText="1"/>
    </xf>
    <xf numFmtId="3" fontId="23" fillId="0" borderId="9" xfId="1" applyNumberFormat="1" applyFont="1" applyFill="1" applyBorder="1" applyAlignment="1" applyProtection="1">
      <alignment vertical="center"/>
      <protection locked="0"/>
    </xf>
    <xf numFmtId="3" fontId="17" fillId="0" borderId="44" xfId="51" applyNumberFormat="1" applyFont="1" applyFill="1" applyBorder="1" applyAlignment="1">
      <alignment vertical="center"/>
    </xf>
    <xf numFmtId="3" fontId="17" fillId="0" borderId="40" xfId="51" applyNumberFormat="1" applyFont="1" applyFill="1" applyBorder="1" applyAlignment="1">
      <alignment vertical="center"/>
    </xf>
    <xf numFmtId="3" fontId="19" fillId="0" borderId="40" xfId="51" applyNumberFormat="1" applyFont="1" applyFill="1" applyBorder="1" applyAlignment="1">
      <alignment vertical="center"/>
    </xf>
    <xf numFmtId="3" fontId="21" fillId="0" borderId="40" xfId="51" applyNumberFormat="1" applyFont="1" applyFill="1" applyBorder="1" applyAlignment="1">
      <alignment vertical="center"/>
    </xf>
    <xf numFmtId="3" fontId="21" fillId="0" borderId="53" xfId="51" applyNumberFormat="1" applyFont="1" applyFill="1" applyBorder="1" applyAlignment="1">
      <alignment vertical="center"/>
    </xf>
    <xf numFmtId="3" fontId="21" fillId="0" borderId="43" xfId="51" applyNumberFormat="1" applyFont="1" applyFill="1" applyBorder="1" applyAlignment="1">
      <alignment vertical="center"/>
    </xf>
    <xf numFmtId="3" fontId="21" fillId="0" borderId="44" xfId="51" applyNumberFormat="1" applyFont="1" applyFill="1" applyBorder="1" applyAlignment="1">
      <alignment vertical="center"/>
    </xf>
    <xf numFmtId="3" fontId="17" fillId="0" borderId="53" xfId="51" applyNumberFormat="1" applyFont="1" applyFill="1" applyBorder="1" applyAlignment="1">
      <alignment vertical="center"/>
    </xf>
    <xf numFmtId="3" fontId="21" fillId="0" borderId="42" xfId="51" applyNumberFormat="1" applyFont="1" applyFill="1" applyBorder="1" applyAlignment="1">
      <alignment vertical="center"/>
    </xf>
    <xf numFmtId="3" fontId="21" fillId="0" borderId="56" xfId="51" applyNumberFormat="1" applyFont="1" applyFill="1" applyBorder="1" applyAlignment="1">
      <alignment vertical="center"/>
    </xf>
    <xf numFmtId="3" fontId="21" fillId="0" borderId="45" xfId="51" applyNumberFormat="1" applyFont="1" applyFill="1" applyBorder="1" applyAlignment="1">
      <alignment vertical="center"/>
    </xf>
    <xf numFmtId="0" fontId="21" fillId="0" borderId="22" xfId="51" applyFont="1" applyBorder="1" applyAlignment="1">
      <alignment horizontal="center" vertical="center" wrapText="1"/>
    </xf>
    <xf numFmtId="3" fontId="17" fillId="0" borderId="15" xfId="0" applyNumberFormat="1" applyFont="1" applyFill="1" applyBorder="1" applyAlignment="1" applyProtection="1">
      <alignment horizontal="right" vertical="center" wrapText="1"/>
    </xf>
    <xf numFmtId="3" fontId="17" fillId="0" borderId="6" xfId="0" applyNumberFormat="1" applyFont="1" applyFill="1" applyBorder="1" applyAlignment="1" applyProtection="1">
      <alignment horizontal="right" vertical="center" wrapText="1"/>
    </xf>
    <xf numFmtId="49" fontId="16" fillId="0" borderId="21" xfId="1" applyNumberFormat="1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left" vertical="center" wrapText="1" indent="6"/>
    </xf>
    <xf numFmtId="49" fontId="16" fillId="0" borderId="26" xfId="1" applyNumberFormat="1" applyFont="1" applyFill="1" applyBorder="1" applyAlignment="1" applyProtection="1">
      <alignment horizontal="center" vertical="center" wrapText="1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left" vertical="center" wrapText="1"/>
    </xf>
    <xf numFmtId="3" fontId="17" fillId="0" borderId="15" xfId="0" applyNumberFormat="1" applyFont="1" applyFill="1" applyBorder="1" applyAlignment="1" applyProtection="1">
      <alignment horizontal="right" wrapText="1"/>
    </xf>
    <xf numFmtId="0" fontId="17" fillId="0" borderId="21" xfId="0" applyFont="1" applyFill="1" applyBorder="1" applyAlignment="1" applyProtection="1">
      <alignment horizontal="left" vertical="center" wrapText="1"/>
    </xf>
    <xf numFmtId="3" fontId="17" fillId="0" borderId="57" xfId="0" applyNumberFormat="1" applyFont="1" applyFill="1" applyBorder="1" applyAlignment="1" applyProtection="1">
      <alignment horizontal="right" wrapText="1"/>
    </xf>
    <xf numFmtId="3" fontId="17" fillId="0" borderId="51" xfId="0" applyNumberFormat="1" applyFont="1" applyFill="1" applyBorder="1" applyAlignment="1" applyProtection="1">
      <alignment horizontal="right" wrapText="1"/>
    </xf>
    <xf numFmtId="3" fontId="17" fillId="0" borderId="22" xfId="0" applyNumberFormat="1" applyFont="1" applyFill="1" applyBorder="1" applyAlignment="1" applyProtection="1">
      <alignment horizontal="right" wrapText="1"/>
    </xf>
    <xf numFmtId="3" fontId="17" fillId="0" borderId="6" xfId="0" applyNumberFormat="1" applyFont="1" applyFill="1" applyBorder="1" applyAlignment="1" applyProtection="1">
      <alignment horizontal="right" wrapText="1"/>
    </xf>
    <xf numFmtId="3" fontId="17" fillId="0" borderId="9" xfId="0" applyNumberFormat="1" applyFont="1" applyFill="1" applyBorder="1" applyAlignment="1" applyProtection="1">
      <alignment horizontal="right" wrapText="1"/>
    </xf>
    <xf numFmtId="3" fontId="16" fillId="0" borderId="15" xfId="1" applyNumberFormat="1" applyFont="1" applyFill="1" applyBorder="1" applyAlignment="1" applyProtection="1">
      <alignment horizontal="right" vertical="center" wrapText="1"/>
    </xf>
    <xf numFmtId="3" fontId="16" fillId="0" borderId="9" xfId="1" applyNumberFormat="1" applyFont="1" applyFill="1" applyBorder="1" applyAlignment="1" applyProtection="1">
      <alignment horizontal="right" vertical="center" wrapText="1"/>
    </xf>
    <xf numFmtId="3" fontId="23" fillId="0" borderId="9" xfId="1" applyNumberFormat="1" applyFont="1" applyFill="1" applyBorder="1" applyAlignment="1" applyProtection="1">
      <alignment horizontal="right" vertical="center" wrapText="1"/>
    </xf>
    <xf numFmtId="3" fontId="19" fillId="0" borderId="22" xfId="0" applyNumberFormat="1" applyFont="1" applyFill="1" applyBorder="1" applyAlignment="1" applyProtection="1">
      <alignment horizontal="right" vertical="center" wrapText="1"/>
    </xf>
    <xf numFmtId="3" fontId="12" fillId="0" borderId="15" xfId="1" applyNumberFormat="1" applyFont="1" applyFill="1" applyBorder="1" applyAlignment="1" applyProtection="1">
      <alignment horizontal="right" vertical="center" wrapText="1"/>
    </xf>
    <xf numFmtId="4" fontId="17" fillId="0" borderId="44" xfId="51" applyNumberFormat="1" applyFont="1" applyFill="1" applyBorder="1" applyAlignment="1">
      <alignment vertical="center"/>
    </xf>
    <xf numFmtId="166" fontId="19" fillId="0" borderId="40" xfId="51" applyNumberFormat="1" applyFont="1" applyFill="1" applyBorder="1" applyAlignment="1">
      <alignment vertical="center"/>
    </xf>
    <xf numFmtId="166" fontId="17" fillId="0" borderId="40" xfId="51" applyNumberFormat="1" applyFont="1" applyFill="1" applyBorder="1" applyAlignment="1">
      <alignment vertical="center"/>
    </xf>
    <xf numFmtId="4" fontId="17" fillId="0" borderId="40" xfId="51" applyNumberFormat="1" applyFont="1" applyFill="1" applyBorder="1" applyAlignment="1">
      <alignment vertical="center"/>
    </xf>
    <xf numFmtId="3" fontId="12" fillId="0" borderId="0" xfId="205" applyNumberFormat="1" applyFont="1" applyFill="1" applyBorder="1" applyProtection="1"/>
    <xf numFmtId="3" fontId="12" fillId="0" borderId="0" xfId="1" applyNumberFormat="1" applyFont="1" applyFill="1" applyBorder="1" applyAlignment="1" applyProtection="1"/>
    <xf numFmtId="3" fontId="19" fillId="0" borderId="40" xfId="0" applyNumberFormat="1" applyFont="1" applyFill="1" applyBorder="1" applyAlignment="1" applyProtection="1">
      <alignment horizontal="center" vertical="center" wrapText="1"/>
    </xf>
    <xf numFmtId="3" fontId="19" fillId="0" borderId="53" xfId="0" applyNumberFormat="1" applyFont="1" applyFill="1" applyBorder="1" applyAlignment="1" applyProtection="1">
      <alignment horizontal="center" vertical="center" wrapText="1"/>
    </xf>
    <xf numFmtId="3" fontId="2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5" xfId="0" applyNumberFormat="1" applyFont="1" applyFill="1" applyBorder="1" applyAlignment="1" applyProtection="1">
      <alignment horizontal="right" vertical="center" wrapText="1"/>
    </xf>
    <xf numFmtId="3" fontId="18" fillId="0" borderId="55" xfId="1" applyNumberFormat="1" applyFont="1" applyFill="1" applyBorder="1" applyAlignment="1" applyProtection="1">
      <alignment horizontal="right" vertical="center" wrapText="1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12" fillId="0" borderId="37" xfId="1" applyNumberFormat="1" applyFont="1" applyFill="1" applyBorder="1" applyAlignment="1" applyProtection="1">
      <alignment horizontal="right" vertical="center" wrapText="1"/>
    </xf>
    <xf numFmtId="165" fontId="14" fillId="0" borderId="3" xfId="1" applyNumberFormat="1" applyFont="1" applyFill="1" applyBorder="1" applyAlignment="1" applyProtection="1">
      <alignment vertical="center" wrapText="1"/>
    </xf>
    <xf numFmtId="0" fontId="17" fillId="0" borderId="0" xfId="171" applyFont="1" applyFill="1"/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57" fillId="0" borderId="1" xfId="171" applyFont="1" applyFill="1" applyBorder="1" applyAlignment="1">
      <alignment horizontal="center" vertical="center" wrapText="1"/>
    </xf>
    <xf numFmtId="0" fontId="57" fillId="0" borderId="2" xfId="171" applyFont="1" applyFill="1" applyBorder="1" applyAlignment="1">
      <alignment horizontal="center" vertical="center" wrapText="1"/>
    </xf>
    <xf numFmtId="0" fontId="57" fillId="0" borderId="3" xfId="171" applyFont="1" applyFill="1" applyBorder="1" applyAlignment="1">
      <alignment horizontal="center" vertical="center" wrapText="1"/>
    </xf>
    <xf numFmtId="0" fontId="17" fillId="0" borderId="0" xfId="171" applyFont="1" applyFill="1" applyAlignment="1">
      <alignment horizontal="center" vertical="top" wrapText="1"/>
    </xf>
    <xf numFmtId="0" fontId="55" fillId="0" borderId="7" xfId="171" applyFont="1" applyFill="1" applyBorder="1" applyAlignment="1">
      <alignment horizontal="center"/>
    </xf>
    <xf numFmtId="14" fontId="83" fillId="0" borderId="8" xfId="0" applyNumberFormat="1" applyFont="1" applyFill="1" applyBorder="1" applyAlignment="1"/>
    <xf numFmtId="3" fontId="55" fillId="0" borderId="9" xfId="171" applyNumberFormat="1" applyFont="1" applyFill="1" applyBorder="1" applyAlignment="1">
      <alignment horizontal="right"/>
    </xf>
    <xf numFmtId="0" fontId="17" fillId="0" borderId="0" xfId="171" applyFont="1" applyFill="1" applyAlignment="1">
      <alignment vertical="center"/>
    </xf>
    <xf numFmtId="14" fontId="83" fillId="0" borderId="11" xfId="0" applyNumberFormat="1" applyFont="1" applyFill="1" applyBorder="1" applyAlignment="1"/>
    <xf numFmtId="3" fontId="55" fillId="0" borderId="12" xfId="171" applyNumberFormat="1" applyFont="1" applyFill="1" applyBorder="1" applyAlignment="1">
      <alignment horizontal="right"/>
    </xf>
    <xf numFmtId="0" fontId="57" fillId="0" borderId="1" xfId="171" applyFont="1" applyFill="1" applyBorder="1" applyAlignment="1">
      <alignment horizontal="center"/>
    </xf>
    <xf numFmtId="0" fontId="57" fillId="0" borderId="2" xfId="171" applyFont="1" applyFill="1" applyBorder="1" applyAlignment="1">
      <alignment horizontal="left"/>
    </xf>
    <xf numFmtId="3" fontId="57" fillId="0" borderId="3" xfId="171" applyNumberFormat="1" applyFont="1" applyFill="1" applyBorder="1" applyAlignment="1">
      <alignment horizontal="right"/>
    </xf>
    <xf numFmtId="0" fontId="21" fillId="0" borderId="0" xfId="171" applyFont="1" applyFill="1" applyAlignment="1">
      <alignment vertical="center"/>
    </xf>
    <xf numFmtId="0" fontId="21" fillId="0" borderId="0" xfId="171" applyFont="1" applyFill="1" applyBorder="1" applyAlignment="1">
      <alignment vertical="center"/>
    </xf>
    <xf numFmtId="3" fontId="21" fillId="0" borderId="0" xfId="171" applyNumberFormat="1" applyFont="1" applyFill="1" applyBorder="1" applyAlignment="1">
      <alignment vertical="center"/>
    </xf>
    <xf numFmtId="0" fontId="60" fillId="0" borderId="39" xfId="171" applyFont="1" applyBorder="1" applyAlignment="1">
      <alignment horizontal="center" vertical="center" wrapText="1"/>
    </xf>
    <xf numFmtId="0" fontId="80" fillId="0" borderId="47" xfId="0" applyFont="1" applyBorder="1" applyAlignment="1">
      <alignment horizontal="center" vertical="center" wrapText="1"/>
    </xf>
    <xf numFmtId="0" fontId="80" fillId="0" borderId="48" xfId="0" applyFont="1" applyBorder="1" applyAlignment="1">
      <alignment horizontal="center" vertical="center" wrapText="1"/>
    </xf>
    <xf numFmtId="0" fontId="80" fillId="0" borderId="54" xfId="0" applyFont="1" applyBorder="1" applyAlignment="1">
      <alignment horizontal="center" vertical="center" wrapText="1"/>
    </xf>
    <xf numFmtId="0" fontId="80" fillId="0" borderId="23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left" vertical="center"/>
    </xf>
    <xf numFmtId="165" fontId="14" fillId="0" borderId="0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center" vertical="center"/>
    </xf>
    <xf numFmtId="165" fontId="10" fillId="0" borderId="23" xfId="1" applyNumberFormat="1" applyFont="1" applyFill="1" applyBorder="1" applyAlignment="1" applyProtection="1">
      <alignment horizontal="center" vertical="center"/>
    </xf>
    <xf numFmtId="165" fontId="24" fillId="0" borderId="19" xfId="0" applyNumberFormat="1" applyFont="1" applyFill="1" applyBorder="1" applyAlignment="1" applyProtection="1">
      <alignment horizontal="center" vertical="center" wrapText="1"/>
    </xf>
    <xf numFmtId="165" fontId="24" fillId="0" borderId="46" xfId="0" applyNumberFormat="1" applyFont="1" applyFill="1" applyBorder="1" applyAlignment="1" applyProtection="1">
      <alignment horizontal="center" vertical="center" wrapText="1"/>
    </xf>
    <xf numFmtId="165" fontId="24" fillId="0" borderId="20" xfId="0" applyNumberFormat="1" applyFont="1" applyFill="1" applyBorder="1" applyAlignment="1" applyProtection="1">
      <alignment horizontal="center" vertical="center" wrapText="1"/>
    </xf>
    <xf numFmtId="165" fontId="18" fillId="0" borderId="24" xfId="0" applyNumberFormat="1" applyFont="1" applyFill="1" applyBorder="1" applyAlignment="1" applyProtection="1">
      <alignment horizontal="center" vertical="center" wrapText="1"/>
    </xf>
    <xf numFmtId="165" fontId="59" fillId="0" borderId="0" xfId="0" applyNumberFormat="1" applyFont="1" applyFill="1" applyAlignment="1" applyProtection="1">
      <alignment horizontal="center" vertical="center" wrapText="1"/>
    </xf>
    <xf numFmtId="0" fontId="58" fillId="0" borderId="0" xfId="51" applyFont="1" applyBorder="1" applyAlignment="1">
      <alignment horizontal="center" vertical="center" wrapText="1"/>
    </xf>
    <xf numFmtId="0" fontId="58" fillId="0" borderId="0" xfId="51" applyFont="1" applyBorder="1" applyAlignment="1">
      <alignment horizontal="center" vertical="center"/>
    </xf>
    <xf numFmtId="0" fontId="61" fillId="0" borderId="23" xfId="51" applyFont="1" applyBorder="1" applyAlignment="1">
      <alignment horizontal="right" vertical="center"/>
    </xf>
    <xf numFmtId="0" fontId="21" fillId="0" borderId="13" xfId="51" applyFont="1" applyBorder="1" applyAlignment="1">
      <alignment horizontal="center" vertical="center" wrapText="1"/>
    </xf>
    <xf numFmtId="0" fontId="21" fillId="0" borderId="21" xfId="51" applyFont="1" applyBorder="1" applyAlignment="1">
      <alignment horizontal="center" vertical="center" wrapText="1"/>
    </xf>
    <xf numFmtId="0" fontId="21" fillId="0" borderId="14" xfId="51" applyFont="1" applyFill="1" applyBorder="1" applyAlignment="1">
      <alignment horizontal="center" vertical="center" wrapText="1"/>
    </xf>
    <xf numFmtId="0" fontId="21" fillId="0" borderId="17" xfId="51" applyFont="1" applyFill="1" applyBorder="1" applyAlignment="1">
      <alignment horizontal="center" vertical="center" wrapText="1"/>
    </xf>
    <xf numFmtId="0" fontId="21" fillId="0" borderId="37" xfId="51" applyFont="1" applyFill="1" applyBorder="1" applyAlignment="1">
      <alignment horizontal="center" vertical="center"/>
    </xf>
    <xf numFmtId="0" fontId="21" fillId="0" borderId="14" xfId="51" applyFont="1" applyFill="1" applyBorder="1" applyAlignment="1">
      <alignment horizontal="center" vertical="center"/>
    </xf>
    <xf numFmtId="0" fontId="21" fillId="0" borderId="56" xfId="51" applyFont="1" applyFill="1" applyBorder="1" applyAlignment="1">
      <alignment horizontal="center" vertical="center"/>
    </xf>
    <xf numFmtId="0" fontId="21" fillId="0" borderId="15" xfId="51" applyFont="1" applyFill="1" applyBorder="1" applyAlignment="1">
      <alignment horizontal="center" vertical="center"/>
    </xf>
    <xf numFmtId="0" fontId="58" fillId="0" borderId="0" xfId="17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11">
    <cellStyle name="20% - 1. jelölőszín 2" xfId="75" xr:uid="{00000000-0005-0000-0000-000000000000}"/>
    <cellStyle name="20% - 2. jelölőszín 2" xfId="76" xr:uid="{00000000-0005-0000-0000-000001000000}"/>
    <cellStyle name="20% - 3. jelölőszín 2" xfId="77" xr:uid="{00000000-0005-0000-0000-000002000000}"/>
    <cellStyle name="20% - 4. jelölőszín 2" xfId="78" xr:uid="{00000000-0005-0000-0000-000003000000}"/>
    <cellStyle name="20% - 5. jelölőszín 2" xfId="79" xr:uid="{00000000-0005-0000-0000-000004000000}"/>
    <cellStyle name="20% - 6. jelölőszín 2" xfId="80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1" xr:uid="{00000000-0005-0000-0000-00000C000000}"/>
    <cellStyle name="40% - 2. jelölőszín 2" xfId="82" xr:uid="{00000000-0005-0000-0000-00000D000000}"/>
    <cellStyle name="40% - 3. jelölőszín 2" xfId="83" xr:uid="{00000000-0005-0000-0000-00000E000000}"/>
    <cellStyle name="40% - 4. jelölőszín 2" xfId="84" xr:uid="{00000000-0005-0000-0000-00000F000000}"/>
    <cellStyle name="40% - 5. jelölőszín 2" xfId="85" xr:uid="{00000000-0005-0000-0000-000010000000}"/>
    <cellStyle name="40% - 6. jelölőszín 2" xfId="86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7" xr:uid="{00000000-0005-0000-0000-000018000000}"/>
    <cellStyle name="60% - 2. jelölőszín 2" xfId="88" xr:uid="{00000000-0005-0000-0000-000019000000}"/>
    <cellStyle name="60% - 3. jelölőszín 2" xfId="89" xr:uid="{00000000-0005-0000-0000-00001A000000}"/>
    <cellStyle name="60% - 4. jelölőszín 2" xfId="90" xr:uid="{00000000-0005-0000-0000-00001B000000}"/>
    <cellStyle name="60% - 5. jelölőszín 2" xfId="91" xr:uid="{00000000-0005-0000-0000-00001C000000}"/>
    <cellStyle name="60% - 6. jelölőszín 2" xfId="92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3" xr:uid="{00000000-0005-0000-0000-00002B000000}"/>
    <cellStyle name="Calculation" xfId="30" xr:uid="{00000000-0005-0000-0000-00002C000000}"/>
    <cellStyle name="Check Cell" xfId="31" xr:uid="{00000000-0005-0000-0000-00002D000000}"/>
    <cellStyle name="Cím 2" xfId="94" xr:uid="{00000000-0005-0000-0000-00002E000000}"/>
    <cellStyle name="Címsor 1 2" xfId="95" xr:uid="{00000000-0005-0000-0000-00002F000000}"/>
    <cellStyle name="Címsor 2 2" xfId="96" xr:uid="{00000000-0005-0000-0000-000030000000}"/>
    <cellStyle name="Címsor 3 2" xfId="97" xr:uid="{00000000-0005-0000-0000-000031000000}"/>
    <cellStyle name="Címsor 4 2" xfId="98" xr:uid="{00000000-0005-0000-0000-000032000000}"/>
    <cellStyle name="Ellenőrzőcella 2" xfId="99" xr:uid="{00000000-0005-0000-0000-000033000000}"/>
    <cellStyle name="Explanatory Text" xfId="32" xr:uid="{00000000-0005-0000-0000-000034000000}"/>
    <cellStyle name="Ezres" xfId="205" builtinId="3"/>
    <cellStyle name="Ezres 10" xfId="100" xr:uid="{00000000-0005-0000-0000-000036000000}"/>
    <cellStyle name="Ezres 10 2" xfId="178" xr:uid="{00000000-0005-0000-0000-000037000000}"/>
    <cellStyle name="Ezres 11" xfId="170" xr:uid="{00000000-0005-0000-0000-000038000000}"/>
    <cellStyle name="Ezres 12" xfId="206" xr:uid="{00000000-0005-0000-0000-000039000000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1" xr:uid="{00000000-0005-0000-0000-00003F000000}"/>
    <cellStyle name="Ezres 3_2009. évi beszámoló mellékletei 04.14" xfId="102" xr:uid="{00000000-0005-0000-0000-000040000000}"/>
    <cellStyle name="Ezres 4" xfId="38" xr:uid="{00000000-0005-0000-0000-000041000000}"/>
    <cellStyle name="Ezres 4 2" xfId="103" xr:uid="{00000000-0005-0000-0000-000042000000}"/>
    <cellStyle name="Ezres 4 2 2" xfId="179" xr:uid="{00000000-0005-0000-0000-000043000000}"/>
    <cellStyle name="Ezres 5" xfId="104" xr:uid="{00000000-0005-0000-0000-000044000000}"/>
    <cellStyle name="Ezres 5 2" xfId="180" xr:uid="{00000000-0005-0000-0000-000045000000}"/>
    <cellStyle name="Ezres 6" xfId="105" xr:uid="{00000000-0005-0000-0000-000046000000}"/>
    <cellStyle name="Ezres 6 2" xfId="181" xr:uid="{00000000-0005-0000-0000-000047000000}"/>
    <cellStyle name="Ezres 7" xfId="106" xr:uid="{00000000-0005-0000-0000-000048000000}"/>
    <cellStyle name="Ezres 8" xfId="107" xr:uid="{00000000-0005-0000-0000-000049000000}"/>
    <cellStyle name="Ezres 9" xfId="108" xr:uid="{00000000-0005-0000-0000-00004A000000}"/>
    <cellStyle name="Ezres 9 2" xfId="109" xr:uid="{00000000-0005-0000-0000-00004B000000}"/>
    <cellStyle name="Figyelmeztetés 2" xfId="110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1" xr:uid="{00000000-0005-0000-0000-000053000000}"/>
    <cellStyle name="Input" xfId="44" xr:uid="{00000000-0005-0000-0000-000054000000}"/>
    <cellStyle name="Jegyzet 2" xfId="112" xr:uid="{00000000-0005-0000-0000-000055000000}"/>
    <cellStyle name="Jelölőszín (1) 2" xfId="113" xr:uid="{00000000-0005-0000-0000-000056000000}"/>
    <cellStyle name="Jelölőszín (2) 2" xfId="114" xr:uid="{00000000-0005-0000-0000-000057000000}"/>
    <cellStyle name="Jelölőszín (3) 2" xfId="115" xr:uid="{00000000-0005-0000-0000-000058000000}"/>
    <cellStyle name="Jelölőszín (4) 2" xfId="116" xr:uid="{00000000-0005-0000-0000-000059000000}"/>
    <cellStyle name="Jelölőszín (5) 2" xfId="117" xr:uid="{00000000-0005-0000-0000-00005A000000}"/>
    <cellStyle name="Jelölőszín (6) 2" xfId="118" xr:uid="{00000000-0005-0000-0000-00005B000000}"/>
    <cellStyle name="Jó 2" xfId="119" xr:uid="{00000000-0005-0000-0000-00005C000000}"/>
    <cellStyle name="Kimenet 2" xfId="120" xr:uid="{00000000-0005-0000-0000-00005D000000}"/>
    <cellStyle name="Linked Cell" xfId="45" xr:uid="{00000000-0005-0000-0000-00005E000000}"/>
    <cellStyle name="Magyarázó szöveg 2" xfId="121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2" xr:uid="{00000000-0005-0000-0000-000064000000}"/>
    <cellStyle name="Normál 12" xfId="123" xr:uid="{00000000-0005-0000-0000-000065000000}"/>
    <cellStyle name="Normál 13" xfId="124" xr:uid="{00000000-0005-0000-0000-000066000000}"/>
    <cellStyle name="Normál 14" xfId="125" xr:uid="{00000000-0005-0000-0000-000067000000}"/>
    <cellStyle name="Normál 14 2" xfId="182" xr:uid="{00000000-0005-0000-0000-000068000000}"/>
    <cellStyle name="Normál 15" xfId="126" xr:uid="{00000000-0005-0000-0000-000069000000}"/>
    <cellStyle name="Normál 15 2" xfId="183" xr:uid="{00000000-0005-0000-0000-00006A000000}"/>
    <cellStyle name="Normál 16" xfId="127" xr:uid="{00000000-0005-0000-0000-00006B000000}"/>
    <cellStyle name="Normál 16 2" xfId="184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3" xr:uid="{00000000-0005-0000-0000-00006F000000}"/>
    <cellStyle name="Normál 17 2 3" xfId="128" xr:uid="{00000000-0005-0000-0000-000070000000}"/>
    <cellStyle name="Normál 17 2 3 2" xfId="129" xr:uid="{00000000-0005-0000-0000-000071000000}"/>
    <cellStyle name="Normál 17 2 3 2 2" xfId="186" xr:uid="{00000000-0005-0000-0000-000072000000}"/>
    <cellStyle name="Normál 17 2 3 3" xfId="185" xr:uid="{00000000-0005-0000-0000-000073000000}"/>
    <cellStyle name="Normál 17 3" xfId="172" xr:uid="{00000000-0005-0000-0000-000074000000}"/>
    <cellStyle name="Normál 18" xfId="130" xr:uid="{00000000-0005-0000-0000-000075000000}"/>
    <cellStyle name="Normál 18 2" xfId="187" xr:uid="{00000000-0005-0000-0000-000076000000}"/>
    <cellStyle name="Normál 19" xfId="131" xr:uid="{00000000-0005-0000-0000-000077000000}"/>
    <cellStyle name="Normál 19 2" xfId="188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2" xr:uid="{00000000-0005-0000-0000-00007C000000}"/>
    <cellStyle name="Normál 2 2 3" xfId="133" xr:uid="{00000000-0005-0000-0000-00007D000000}"/>
    <cellStyle name="Normál 2 2 3 2" xfId="134" xr:uid="{00000000-0005-0000-0000-00007E000000}"/>
    <cellStyle name="Normál 2 2_2009. évi beszámoló mellékletei 04.14" xfId="135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6" xr:uid="{00000000-0005-0000-0000-000082000000}"/>
    <cellStyle name="Normál 2 5" xfId="54" xr:uid="{00000000-0005-0000-0000-000083000000}"/>
    <cellStyle name="Normál 2 5 2" xfId="174" xr:uid="{00000000-0005-0000-0000-000084000000}"/>
    <cellStyle name="Normál 2_2.sz.melléklet intézmények pontosított 0203" xfId="137" xr:uid="{00000000-0005-0000-0000-000085000000}"/>
    <cellStyle name="Normál 20" xfId="138" xr:uid="{00000000-0005-0000-0000-000086000000}"/>
    <cellStyle name="Normál 20 2" xfId="189" xr:uid="{00000000-0005-0000-0000-000087000000}"/>
    <cellStyle name="Normál 21" xfId="139" xr:uid="{00000000-0005-0000-0000-000088000000}"/>
    <cellStyle name="Normál 21 2" xfId="190" xr:uid="{00000000-0005-0000-0000-000089000000}"/>
    <cellStyle name="Normál 22" xfId="140" xr:uid="{00000000-0005-0000-0000-00008A000000}"/>
    <cellStyle name="Normál 22 2" xfId="141" xr:uid="{00000000-0005-0000-0000-00008B000000}"/>
    <cellStyle name="Normál 22 2 2" xfId="192" xr:uid="{00000000-0005-0000-0000-00008C000000}"/>
    <cellStyle name="Normál 22 3" xfId="142" xr:uid="{00000000-0005-0000-0000-00008D000000}"/>
    <cellStyle name="Normál 22 3 2" xfId="143" xr:uid="{00000000-0005-0000-0000-00008E000000}"/>
    <cellStyle name="Normál 22 3 2 2" xfId="144" xr:uid="{00000000-0005-0000-0000-00008F000000}"/>
    <cellStyle name="Normál 22 3 2 2 2" xfId="195" xr:uid="{00000000-0005-0000-0000-000090000000}"/>
    <cellStyle name="Normál 22 3 2 3" xfId="194" xr:uid="{00000000-0005-0000-0000-000091000000}"/>
    <cellStyle name="Normál 22 3 3" xfId="193" xr:uid="{00000000-0005-0000-0000-000092000000}"/>
    <cellStyle name="Normál 22 3 4" xfId="210" xr:uid="{00000000-0005-0000-0000-000093000000}"/>
    <cellStyle name="Normál 22 4" xfId="191" xr:uid="{00000000-0005-0000-0000-000094000000}"/>
    <cellStyle name="Normál 23" xfId="145" xr:uid="{00000000-0005-0000-0000-000095000000}"/>
    <cellStyle name="Normál 23 2" xfId="146" xr:uid="{00000000-0005-0000-0000-000096000000}"/>
    <cellStyle name="Normál 23 2 2" xfId="197" xr:uid="{00000000-0005-0000-0000-000097000000}"/>
    <cellStyle name="Normál 23 3" xfId="196" xr:uid="{00000000-0005-0000-0000-000098000000}"/>
    <cellStyle name="Normál 24" xfId="147" xr:uid="{00000000-0005-0000-0000-000099000000}"/>
    <cellStyle name="Normál 24 2" xfId="198" xr:uid="{00000000-0005-0000-0000-00009A000000}"/>
    <cellStyle name="Normál 25" xfId="55" xr:uid="{00000000-0005-0000-0000-00009B000000}"/>
    <cellStyle name="Normál 25 2" xfId="56" xr:uid="{00000000-0005-0000-0000-00009C000000}"/>
    <cellStyle name="Normál 25 2 2" xfId="176" xr:uid="{00000000-0005-0000-0000-00009D000000}"/>
    <cellStyle name="Normál 25 3" xfId="175" xr:uid="{00000000-0005-0000-0000-00009E000000}"/>
    <cellStyle name="Normál 26" xfId="166" xr:uid="{00000000-0005-0000-0000-00009F000000}"/>
    <cellStyle name="Normál 26 2" xfId="202" xr:uid="{00000000-0005-0000-0000-0000A0000000}"/>
    <cellStyle name="Normál 27" xfId="167" xr:uid="{00000000-0005-0000-0000-0000A1000000}"/>
    <cellStyle name="Normál 27 2" xfId="203" xr:uid="{00000000-0005-0000-0000-0000A2000000}"/>
    <cellStyle name="Normál 28" xfId="168" xr:uid="{00000000-0005-0000-0000-0000A3000000}"/>
    <cellStyle name="Normál 28 2" xfId="204" xr:uid="{00000000-0005-0000-0000-0000A4000000}"/>
    <cellStyle name="Normál 29" xfId="169" xr:uid="{00000000-0005-0000-0000-0000A5000000}"/>
    <cellStyle name="Normál 3" xfId="57" xr:uid="{00000000-0005-0000-0000-0000A6000000}"/>
    <cellStyle name="Normál 3 2" xfId="58" xr:uid="{00000000-0005-0000-0000-0000A7000000}"/>
    <cellStyle name="Normál 3 3" xfId="148" xr:uid="{00000000-0005-0000-0000-0000A8000000}"/>
    <cellStyle name="Normál 3_TGA 2013 2_4_Köztisztaság" xfId="149" xr:uid="{00000000-0005-0000-0000-0000A9000000}"/>
    <cellStyle name="Normál 4" xfId="59" xr:uid="{00000000-0005-0000-0000-0000AA000000}"/>
    <cellStyle name="Normál 4 2" xfId="60" xr:uid="{00000000-0005-0000-0000-0000AB000000}"/>
    <cellStyle name="Normál 4 2 2" xfId="150" xr:uid="{00000000-0005-0000-0000-0000AC000000}"/>
    <cellStyle name="Normál 4 2 3" xfId="151" xr:uid="{00000000-0005-0000-0000-0000AD000000}"/>
    <cellStyle name="Normál 4 3" xfId="177" xr:uid="{00000000-0005-0000-0000-0000AE000000}"/>
    <cellStyle name="Normál 4_EU támogatott feladatok 0208" xfId="152" xr:uid="{00000000-0005-0000-0000-0000AF000000}"/>
    <cellStyle name="Normál 5" xfId="61" xr:uid="{00000000-0005-0000-0000-0000B0000000}"/>
    <cellStyle name="Normál 5 2" xfId="153" xr:uid="{00000000-0005-0000-0000-0000B1000000}"/>
    <cellStyle name="Normál 5 2 2" xfId="199" xr:uid="{00000000-0005-0000-0000-0000B2000000}"/>
    <cellStyle name="Normál 5 3" xfId="154" xr:uid="{00000000-0005-0000-0000-0000B3000000}"/>
    <cellStyle name="Normál 5 3 2" xfId="155" xr:uid="{00000000-0005-0000-0000-0000B4000000}"/>
    <cellStyle name="Normál 5 3 2 2" xfId="201" xr:uid="{00000000-0005-0000-0000-0000B5000000}"/>
    <cellStyle name="Normál 5 3 3" xfId="200" xr:uid="{00000000-0005-0000-0000-0000B6000000}"/>
    <cellStyle name="Normál 6" xfId="62" xr:uid="{00000000-0005-0000-0000-0000B7000000}"/>
    <cellStyle name="Normál 7" xfId="63" xr:uid="{00000000-0005-0000-0000-0000B8000000}"/>
    <cellStyle name="Normál 7 2" xfId="64" xr:uid="{00000000-0005-0000-0000-0000B9000000}"/>
    <cellStyle name="Normál 7 3" xfId="65" xr:uid="{00000000-0005-0000-0000-0000BA000000}"/>
    <cellStyle name="Normál 8" xfId="66" xr:uid="{00000000-0005-0000-0000-0000BB000000}"/>
    <cellStyle name="Normál 9" xfId="156" xr:uid="{00000000-0005-0000-0000-0000BC000000}"/>
    <cellStyle name="Normal_KARSZJ3" xfId="67" xr:uid="{00000000-0005-0000-0000-0000BD000000}"/>
    <cellStyle name="Normál_ktgvetés mellékletei 2012 01 20" xfId="171" xr:uid="{00000000-0005-0000-0000-0000BE000000}"/>
    <cellStyle name="Normál_KVRENMUNKA" xfId="1" xr:uid="{00000000-0005-0000-0000-0000BF000000}"/>
    <cellStyle name="Normal_tanusitv" xfId="68" xr:uid="{00000000-0005-0000-0000-0000C0000000}"/>
    <cellStyle name="Note" xfId="69" xr:uid="{00000000-0005-0000-0000-0000C1000000}"/>
    <cellStyle name="Output" xfId="70" xr:uid="{00000000-0005-0000-0000-0000C2000000}"/>
    <cellStyle name="Összesen 2" xfId="157" xr:uid="{00000000-0005-0000-0000-0000C3000000}"/>
    <cellStyle name="Pénznem 2" xfId="158" xr:uid="{00000000-0005-0000-0000-0000C4000000}"/>
    <cellStyle name="Pénznem 2 2" xfId="207" xr:uid="{00000000-0005-0000-0000-0000C5000000}"/>
    <cellStyle name="Pénznem 2 3" xfId="208" xr:uid="{00000000-0005-0000-0000-0000C6000000}"/>
    <cellStyle name="Rossz 2" xfId="159" xr:uid="{00000000-0005-0000-0000-0000C7000000}"/>
    <cellStyle name="Semleges 2" xfId="160" xr:uid="{00000000-0005-0000-0000-0000C8000000}"/>
    <cellStyle name="Stílus 1" xfId="161" xr:uid="{00000000-0005-0000-0000-0000C9000000}"/>
    <cellStyle name="Számítás 2" xfId="162" xr:uid="{00000000-0005-0000-0000-0000CA000000}"/>
    <cellStyle name="Százalék 2" xfId="71" xr:uid="{00000000-0005-0000-0000-0000CC000000}"/>
    <cellStyle name="Százalék 2 2" xfId="163" xr:uid="{00000000-0005-0000-0000-0000CD000000}"/>
    <cellStyle name="Százalék 3" xfId="164" xr:uid="{00000000-0005-0000-0000-0000CE000000}"/>
    <cellStyle name="Százalék 4" xfId="165" xr:uid="{00000000-0005-0000-0000-0000CF000000}"/>
    <cellStyle name="Százalék 5" xfId="209" xr:uid="{00000000-0005-0000-0000-0000D0000000}"/>
    <cellStyle name="Title" xfId="72" xr:uid="{00000000-0005-0000-0000-0000D1000000}"/>
    <cellStyle name="Total" xfId="73" xr:uid="{00000000-0005-0000-0000-0000D2000000}"/>
    <cellStyle name="Warning Text" xfId="74" xr:uid="{00000000-0005-0000-0000-0000D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zoomScaleNormal="100" workbookViewId="0">
      <selection activeCell="C11" sqref="C11"/>
    </sheetView>
  </sheetViews>
  <sheetFormatPr defaultColWidth="10.6640625" defaultRowHeight="12.75" x14ac:dyDescent="0.2"/>
  <cols>
    <col min="1" max="2" width="8.83203125" style="76" customWidth="1"/>
    <col min="3" max="3" width="73.5" style="74" customWidth="1"/>
    <col min="4" max="256" width="10.6640625" style="74"/>
    <col min="257" max="258" width="8.83203125" style="74" customWidth="1"/>
    <col min="259" max="259" width="73.5" style="74" customWidth="1"/>
    <col min="260" max="512" width="10.6640625" style="74"/>
    <col min="513" max="514" width="8.83203125" style="74" customWidth="1"/>
    <col min="515" max="515" width="73.5" style="74" customWidth="1"/>
    <col min="516" max="768" width="10.6640625" style="74"/>
    <col min="769" max="770" width="8.83203125" style="74" customWidth="1"/>
    <col min="771" max="771" width="73.5" style="74" customWidth="1"/>
    <col min="772" max="1024" width="10.6640625" style="74"/>
    <col min="1025" max="1026" width="8.83203125" style="74" customWidth="1"/>
    <col min="1027" max="1027" width="73.5" style="74" customWidth="1"/>
    <col min="1028" max="1280" width="10.6640625" style="74"/>
    <col min="1281" max="1282" width="8.83203125" style="74" customWidth="1"/>
    <col min="1283" max="1283" width="73.5" style="74" customWidth="1"/>
    <col min="1284" max="1536" width="10.6640625" style="74"/>
    <col min="1537" max="1538" width="8.83203125" style="74" customWidth="1"/>
    <col min="1539" max="1539" width="73.5" style="74" customWidth="1"/>
    <col min="1540" max="1792" width="10.6640625" style="74"/>
    <col min="1793" max="1794" width="8.83203125" style="74" customWidth="1"/>
    <col min="1795" max="1795" width="73.5" style="74" customWidth="1"/>
    <col min="1796" max="2048" width="10.6640625" style="74"/>
    <col min="2049" max="2050" width="8.83203125" style="74" customWidth="1"/>
    <col min="2051" max="2051" width="73.5" style="74" customWidth="1"/>
    <col min="2052" max="2304" width="10.6640625" style="74"/>
    <col min="2305" max="2306" width="8.83203125" style="74" customWidth="1"/>
    <col min="2307" max="2307" width="73.5" style="74" customWidth="1"/>
    <col min="2308" max="2560" width="10.6640625" style="74"/>
    <col min="2561" max="2562" width="8.83203125" style="74" customWidth="1"/>
    <col min="2563" max="2563" width="73.5" style="74" customWidth="1"/>
    <col min="2564" max="2816" width="10.6640625" style="74"/>
    <col min="2817" max="2818" width="8.83203125" style="74" customWidth="1"/>
    <col min="2819" max="2819" width="73.5" style="74" customWidth="1"/>
    <col min="2820" max="3072" width="10.6640625" style="74"/>
    <col min="3073" max="3074" width="8.83203125" style="74" customWidth="1"/>
    <col min="3075" max="3075" width="73.5" style="74" customWidth="1"/>
    <col min="3076" max="3328" width="10.6640625" style="74"/>
    <col min="3329" max="3330" width="8.83203125" style="74" customWidth="1"/>
    <col min="3331" max="3331" width="73.5" style="74" customWidth="1"/>
    <col min="3332" max="3584" width="10.6640625" style="74"/>
    <col min="3585" max="3586" width="8.83203125" style="74" customWidth="1"/>
    <col min="3587" max="3587" width="73.5" style="74" customWidth="1"/>
    <col min="3588" max="3840" width="10.6640625" style="74"/>
    <col min="3841" max="3842" width="8.83203125" style="74" customWidth="1"/>
    <col min="3843" max="3843" width="73.5" style="74" customWidth="1"/>
    <col min="3844" max="4096" width="10.6640625" style="74"/>
    <col min="4097" max="4098" width="8.83203125" style="74" customWidth="1"/>
    <col min="4099" max="4099" width="73.5" style="74" customWidth="1"/>
    <col min="4100" max="4352" width="10.6640625" style="74"/>
    <col min="4353" max="4354" width="8.83203125" style="74" customWidth="1"/>
    <col min="4355" max="4355" width="73.5" style="74" customWidth="1"/>
    <col min="4356" max="4608" width="10.6640625" style="74"/>
    <col min="4609" max="4610" width="8.83203125" style="74" customWidth="1"/>
    <col min="4611" max="4611" width="73.5" style="74" customWidth="1"/>
    <col min="4612" max="4864" width="10.6640625" style="74"/>
    <col min="4865" max="4866" width="8.83203125" style="74" customWidth="1"/>
    <col min="4867" max="4867" width="73.5" style="74" customWidth="1"/>
    <col min="4868" max="5120" width="10.6640625" style="74"/>
    <col min="5121" max="5122" width="8.83203125" style="74" customWidth="1"/>
    <col min="5123" max="5123" width="73.5" style="74" customWidth="1"/>
    <col min="5124" max="5376" width="10.6640625" style="74"/>
    <col min="5377" max="5378" width="8.83203125" style="74" customWidth="1"/>
    <col min="5379" max="5379" width="73.5" style="74" customWidth="1"/>
    <col min="5380" max="5632" width="10.6640625" style="74"/>
    <col min="5633" max="5634" width="8.83203125" style="74" customWidth="1"/>
    <col min="5635" max="5635" width="73.5" style="74" customWidth="1"/>
    <col min="5636" max="5888" width="10.6640625" style="74"/>
    <col min="5889" max="5890" width="8.83203125" style="74" customWidth="1"/>
    <col min="5891" max="5891" width="73.5" style="74" customWidth="1"/>
    <col min="5892" max="6144" width="10.6640625" style="74"/>
    <col min="6145" max="6146" width="8.83203125" style="74" customWidth="1"/>
    <col min="6147" max="6147" width="73.5" style="74" customWidth="1"/>
    <col min="6148" max="6400" width="10.6640625" style="74"/>
    <col min="6401" max="6402" width="8.83203125" style="74" customWidth="1"/>
    <col min="6403" max="6403" width="73.5" style="74" customWidth="1"/>
    <col min="6404" max="6656" width="10.6640625" style="74"/>
    <col min="6657" max="6658" width="8.83203125" style="74" customWidth="1"/>
    <col min="6659" max="6659" width="73.5" style="74" customWidth="1"/>
    <col min="6660" max="6912" width="10.6640625" style="74"/>
    <col min="6913" max="6914" width="8.83203125" style="74" customWidth="1"/>
    <col min="6915" max="6915" width="73.5" style="74" customWidth="1"/>
    <col min="6916" max="7168" width="10.6640625" style="74"/>
    <col min="7169" max="7170" width="8.83203125" style="74" customWidth="1"/>
    <col min="7171" max="7171" width="73.5" style="74" customWidth="1"/>
    <col min="7172" max="7424" width="10.6640625" style="74"/>
    <col min="7425" max="7426" width="8.83203125" style="74" customWidth="1"/>
    <col min="7427" max="7427" width="73.5" style="74" customWidth="1"/>
    <col min="7428" max="7680" width="10.6640625" style="74"/>
    <col min="7681" max="7682" width="8.83203125" style="74" customWidth="1"/>
    <col min="7683" max="7683" width="73.5" style="74" customWidth="1"/>
    <col min="7684" max="7936" width="10.6640625" style="74"/>
    <col min="7937" max="7938" width="8.83203125" style="74" customWidth="1"/>
    <col min="7939" max="7939" width="73.5" style="74" customWidth="1"/>
    <col min="7940" max="8192" width="10.6640625" style="74"/>
    <col min="8193" max="8194" width="8.83203125" style="74" customWidth="1"/>
    <col min="8195" max="8195" width="73.5" style="74" customWidth="1"/>
    <col min="8196" max="8448" width="10.6640625" style="74"/>
    <col min="8449" max="8450" width="8.83203125" style="74" customWidth="1"/>
    <col min="8451" max="8451" width="73.5" style="74" customWidth="1"/>
    <col min="8452" max="8704" width="10.6640625" style="74"/>
    <col min="8705" max="8706" width="8.83203125" style="74" customWidth="1"/>
    <col min="8707" max="8707" width="73.5" style="74" customWidth="1"/>
    <col min="8708" max="8960" width="10.6640625" style="74"/>
    <col min="8961" max="8962" width="8.83203125" style="74" customWidth="1"/>
    <col min="8963" max="8963" width="73.5" style="74" customWidth="1"/>
    <col min="8964" max="9216" width="10.6640625" style="74"/>
    <col min="9217" max="9218" width="8.83203125" style="74" customWidth="1"/>
    <col min="9219" max="9219" width="73.5" style="74" customWidth="1"/>
    <col min="9220" max="9472" width="10.6640625" style="74"/>
    <col min="9473" max="9474" width="8.83203125" style="74" customWidth="1"/>
    <col min="9475" max="9475" width="73.5" style="74" customWidth="1"/>
    <col min="9476" max="9728" width="10.6640625" style="74"/>
    <col min="9729" max="9730" width="8.83203125" style="74" customWidth="1"/>
    <col min="9731" max="9731" width="73.5" style="74" customWidth="1"/>
    <col min="9732" max="9984" width="10.6640625" style="74"/>
    <col min="9985" max="9986" width="8.83203125" style="74" customWidth="1"/>
    <col min="9987" max="9987" width="73.5" style="74" customWidth="1"/>
    <col min="9988" max="10240" width="10.6640625" style="74"/>
    <col min="10241" max="10242" width="8.83203125" style="74" customWidth="1"/>
    <col min="10243" max="10243" width="73.5" style="74" customWidth="1"/>
    <col min="10244" max="10496" width="10.6640625" style="74"/>
    <col min="10497" max="10498" width="8.83203125" style="74" customWidth="1"/>
    <col min="10499" max="10499" width="73.5" style="74" customWidth="1"/>
    <col min="10500" max="10752" width="10.6640625" style="74"/>
    <col min="10753" max="10754" width="8.83203125" style="74" customWidth="1"/>
    <col min="10755" max="10755" width="73.5" style="74" customWidth="1"/>
    <col min="10756" max="11008" width="10.6640625" style="74"/>
    <col min="11009" max="11010" width="8.83203125" style="74" customWidth="1"/>
    <col min="11011" max="11011" width="73.5" style="74" customWidth="1"/>
    <col min="11012" max="11264" width="10.6640625" style="74"/>
    <col min="11265" max="11266" width="8.83203125" style="74" customWidth="1"/>
    <col min="11267" max="11267" width="73.5" style="74" customWidth="1"/>
    <col min="11268" max="11520" width="10.6640625" style="74"/>
    <col min="11521" max="11522" width="8.83203125" style="74" customWidth="1"/>
    <col min="11523" max="11523" width="73.5" style="74" customWidth="1"/>
    <col min="11524" max="11776" width="10.6640625" style="74"/>
    <col min="11777" max="11778" width="8.83203125" style="74" customWidth="1"/>
    <col min="11779" max="11779" width="73.5" style="74" customWidth="1"/>
    <col min="11780" max="12032" width="10.6640625" style="74"/>
    <col min="12033" max="12034" width="8.83203125" style="74" customWidth="1"/>
    <col min="12035" max="12035" width="73.5" style="74" customWidth="1"/>
    <col min="12036" max="12288" width="10.6640625" style="74"/>
    <col min="12289" max="12290" width="8.83203125" style="74" customWidth="1"/>
    <col min="12291" max="12291" width="73.5" style="74" customWidth="1"/>
    <col min="12292" max="12544" width="10.6640625" style="74"/>
    <col min="12545" max="12546" width="8.83203125" style="74" customWidth="1"/>
    <col min="12547" max="12547" width="73.5" style="74" customWidth="1"/>
    <col min="12548" max="12800" width="10.6640625" style="74"/>
    <col min="12801" max="12802" width="8.83203125" style="74" customWidth="1"/>
    <col min="12803" max="12803" width="73.5" style="74" customWidth="1"/>
    <col min="12804" max="13056" width="10.6640625" style="74"/>
    <col min="13057" max="13058" width="8.83203125" style="74" customWidth="1"/>
    <col min="13059" max="13059" width="73.5" style="74" customWidth="1"/>
    <col min="13060" max="13312" width="10.6640625" style="74"/>
    <col min="13313" max="13314" width="8.83203125" style="74" customWidth="1"/>
    <col min="13315" max="13315" width="73.5" style="74" customWidth="1"/>
    <col min="13316" max="13568" width="10.6640625" style="74"/>
    <col min="13569" max="13570" width="8.83203125" style="74" customWidth="1"/>
    <col min="13571" max="13571" width="73.5" style="74" customWidth="1"/>
    <col min="13572" max="13824" width="10.6640625" style="74"/>
    <col min="13825" max="13826" width="8.83203125" style="74" customWidth="1"/>
    <col min="13827" max="13827" width="73.5" style="74" customWidth="1"/>
    <col min="13828" max="14080" width="10.6640625" style="74"/>
    <col min="14081" max="14082" width="8.83203125" style="74" customWidth="1"/>
    <col min="14083" max="14083" width="73.5" style="74" customWidth="1"/>
    <col min="14084" max="14336" width="10.6640625" style="74"/>
    <col min="14337" max="14338" width="8.83203125" style="74" customWidth="1"/>
    <col min="14339" max="14339" width="73.5" style="74" customWidth="1"/>
    <col min="14340" max="14592" width="10.6640625" style="74"/>
    <col min="14593" max="14594" width="8.83203125" style="74" customWidth="1"/>
    <col min="14595" max="14595" width="73.5" style="74" customWidth="1"/>
    <col min="14596" max="14848" width="10.6640625" style="74"/>
    <col min="14849" max="14850" width="8.83203125" style="74" customWidth="1"/>
    <col min="14851" max="14851" width="73.5" style="74" customWidth="1"/>
    <col min="14852" max="15104" width="10.6640625" style="74"/>
    <col min="15105" max="15106" width="8.83203125" style="74" customWidth="1"/>
    <col min="15107" max="15107" width="73.5" style="74" customWidth="1"/>
    <col min="15108" max="15360" width="10.6640625" style="74"/>
    <col min="15361" max="15362" width="8.83203125" style="74" customWidth="1"/>
    <col min="15363" max="15363" width="73.5" style="74" customWidth="1"/>
    <col min="15364" max="15616" width="10.6640625" style="74"/>
    <col min="15617" max="15618" width="8.83203125" style="74" customWidth="1"/>
    <col min="15619" max="15619" width="73.5" style="74" customWidth="1"/>
    <col min="15620" max="15872" width="10.6640625" style="74"/>
    <col min="15873" max="15874" width="8.83203125" style="74" customWidth="1"/>
    <col min="15875" max="15875" width="73.5" style="74" customWidth="1"/>
    <col min="15876" max="16128" width="10.6640625" style="74"/>
    <col min="16129" max="16130" width="8.83203125" style="74" customWidth="1"/>
    <col min="16131" max="16131" width="73.5" style="74" customWidth="1"/>
    <col min="16132" max="16384" width="10.6640625" style="74"/>
  </cols>
  <sheetData>
    <row r="1" spans="1:3" x14ac:dyDescent="0.2">
      <c r="A1" s="451" t="s">
        <v>457</v>
      </c>
      <c r="B1" s="452"/>
      <c r="C1" s="453"/>
    </row>
    <row r="2" spans="1:3" ht="41.25" customHeight="1" x14ac:dyDescent="0.2">
      <c r="A2" s="454"/>
      <c r="B2" s="455"/>
      <c r="C2" s="456"/>
    </row>
    <row r="4" spans="1:3" s="77" customFormat="1" ht="31.5" x14ac:dyDescent="0.2">
      <c r="A4" s="78" t="s">
        <v>353</v>
      </c>
      <c r="B4" s="79" t="s">
        <v>354</v>
      </c>
      <c r="C4" s="80" t="s">
        <v>355</v>
      </c>
    </row>
    <row r="5" spans="1:3" s="75" customFormat="1" ht="24" customHeight="1" x14ac:dyDescent="0.2">
      <c r="A5" s="105" t="s">
        <v>356</v>
      </c>
      <c r="B5" s="106"/>
      <c r="C5" s="107" t="s">
        <v>363</v>
      </c>
    </row>
    <row r="6" spans="1:3" s="75" customFormat="1" ht="24" customHeight="1" x14ac:dyDescent="0.2">
      <c r="A6" s="105" t="s">
        <v>357</v>
      </c>
      <c r="B6" s="106"/>
      <c r="C6" s="107" t="s">
        <v>358</v>
      </c>
    </row>
    <row r="7" spans="1:3" s="75" customFormat="1" ht="24" customHeight="1" x14ac:dyDescent="0.2">
      <c r="A7" s="105"/>
      <c r="B7" s="106" t="s">
        <v>5</v>
      </c>
      <c r="C7" s="108" t="s">
        <v>364</v>
      </c>
    </row>
    <row r="8" spans="1:3" s="75" customFormat="1" ht="24" customHeight="1" x14ac:dyDescent="0.2">
      <c r="A8" s="105" t="s">
        <v>325</v>
      </c>
      <c r="B8" s="106"/>
      <c r="C8" s="107" t="s">
        <v>359</v>
      </c>
    </row>
    <row r="9" spans="1:3" s="75" customFormat="1" ht="24" customHeight="1" x14ac:dyDescent="0.2">
      <c r="A9" s="106"/>
      <c r="B9" s="106" t="s">
        <v>5</v>
      </c>
      <c r="C9" s="108" t="s">
        <v>365</v>
      </c>
    </row>
    <row r="10" spans="1:3" s="75" customFormat="1" ht="24" customHeight="1" x14ac:dyDescent="0.2">
      <c r="A10" s="106"/>
      <c r="B10" s="106" t="s">
        <v>8</v>
      </c>
      <c r="C10" s="108" t="s">
        <v>366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P116"/>
  <sheetViews>
    <sheetView zoomScaleNormal="100" workbookViewId="0">
      <selection activeCell="B129" sqref="B129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6" width="16.83203125" style="375" customWidth="1"/>
    <col min="7" max="10" width="16.83203125" style="375" hidden="1" customWidth="1"/>
    <col min="11" max="11" width="17.6640625" style="376" customWidth="1"/>
    <col min="12" max="21" width="10.33203125" style="219" customWidth="1"/>
    <col min="22" max="112" width="9.33203125" style="219"/>
    <col min="113" max="120" width="9.33203125" style="211"/>
    <col min="121" max="16384" width="9.33203125" style="1"/>
  </cols>
  <sheetData>
    <row r="1" spans="1:120" ht="51" customHeight="1" x14ac:dyDescent="0.25">
      <c r="A1" s="459" t="s">
        <v>431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20" ht="15.95" customHeight="1" x14ac:dyDescent="0.25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20" ht="15.95" customHeight="1" x14ac:dyDescent="0.25">
      <c r="A3" s="457"/>
      <c r="B3" s="457"/>
      <c r="C3" s="233"/>
      <c r="D3" s="322"/>
      <c r="E3" s="322"/>
      <c r="F3" s="322"/>
      <c r="G3" s="322"/>
      <c r="H3" s="322"/>
      <c r="I3" s="322"/>
      <c r="J3" s="322"/>
      <c r="K3" s="323" t="s">
        <v>1</v>
      </c>
    </row>
    <row r="4" spans="1:120" ht="38.1" customHeight="1" x14ac:dyDescent="0.25">
      <c r="A4" s="3" t="s">
        <v>2</v>
      </c>
      <c r="B4" s="4" t="s">
        <v>3</v>
      </c>
      <c r="C4" s="4" t="s">
        <v>4</v>
      </c>
      <c r="D4" s="324" t="s">
        <v>348</v>
      </c>
      <c r="E4" s="324" t="s">
        <v>419</v>
      </c>
      <c r="F4" s="324" t="s">
        <v>420</v>
      </c>
      <c r="G4" s="324" t="s">
        <v>421</v>
      </c>
      <c r="H4" s="324" t="s">
        <v>422</v>
      </c>
      <c r="I4" s="324" t="s">
        <v>423</v>
      </c>
      <c r="J4" s="324" t="s">
        <v>424</v>
      </c>
      <c r="K4" s="324" t="s">
        <v>404</v>
      </c>
    </row>
    <row r="5" spans="1:120" s="6" customFormat="1" ht="12" customHeight="1" x14ac:dyDescent="0.2">
      <c r="A5" s="3"/>
      <c r="B5" s="4"/>
      <c r="C5" s="4"/>
      <c r="D5" s="325"/>
      <c r="E5" s="325"/>
      <c r="F5" s="325"/>
      <c r="G5" s="325"/>
      <c r="H5" s="325"/>
      <c r="I5" s="325"/>
      <c r="J5" s="325"/>
      <c r="K5" s="326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1"/>
      <c r="DJ5" s="211"/>
      <c r="DK5" s="211"/>
      <c r="DL5" s="211"/>
      <c r="DM5" s="211"/>
      <c r="DN5" s="211"/>
      <c r="DO5" s="211"/>
      <c r="DP5" s="211"/>
    </row>
    <row r="6" spans="1:120" s="8" customFormat="1" ht="15.75" customHeight="1" x14ac:dyDescent="0.2">
      <c r="A6" s="18" t="s">
        <v>5</v>
      </c>
      <c r="B6" s="167" t="s">
        <v>6</v>
      </c>
      <c r="C6" s="313" t="s">
        <v>7</v>
      </c>
      <c r="D6" s="314">
        <f>'9.sz.mell.'!D6+'10.sz.mell'!D6+'11.sz.mell'!D6+'12.sz.mell'!D6</f>
        <v>45873986.998400003</v>
      </c>
      <c r="E6" s="314">
        <f>'9.sz.mell.'!E6+'10.sz.mell'!E6+'11.sz.mell'!E6+'12.sz.mell'!E6</f>
        <v>5681150</v>
      </c>
      <c r="F6" s="314">
        <f>'9.sz.mell.'!F6+'10.sz.mell'!F6+'11.sz.mell'!F6+'12.sz.mell'!F6</f>
        <v>51555136.998400003</v>
      </c>
      <c r="G6" s="314">
        <f>'9.sz.mell.'!G6+'10.sz.mell'!G6+'11.sz.mell'!G6+'12.sz.mell'!G6</f>
        <v>0</v>
      </c>
      <c r="H6" s="314">
        <f>'9.sz.mell.'!H6+'10.sz.mell'!H6+'11.sz.mell'!H6+'12.sz.mell'!H6</f>
        <v>0</v>
      </c>
      <c r="I6" s="314">
        <f>'9.sz.mell.'!I6+'10.sz.mell'!I6+'11.sz.mell'!I6+'12.sz.mell'!I6</f>
        <v>0</v>
      </c>
      <c r="J6" s="314">
        <f>'9.sz.mell.'!J6+'10.sz.mell'!J6+'11.sz.mell'!J6+'12.sz.mell'!J6</f>
        <v>0</v>
      </c>
      <c r="K6" s="399">
        <f>'9.sz.mell.'!K6+'10.sz.mell'!K6+'11.sz.mell'!K6+'12.sz.mell'!K6</f>
        <v>26816003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1"/>
      <c r="DJ6" s="211"/>
      <c r="DK6" s="211"/>
      <c r="DL6" s="211"/>
      <c r="DM6" s="211"/>
      <c r="DN6" s="211"/>
      <c r="DO6" s="211"/>
      <c r="DP6" s="211"/>
    </row>
    <row r="7" spans="1:120" s="8" customFormat="1" ht="15.75" customHeight="1" x14ac:dyDescent="0.2">
      <c r="A7" s="9" t="s">
        <v>8</v>
      </c>
      <c r="B7" s="126" t="s">
        <v>9</v>
      </c>
      <c r="C7" s="127" t="s">
        <v>10</v>
      </c>
      <c r="D7" s="121">
        <f>'9.sz.mell.'!D7+'10.sz.mell'!D7+'11.sz.mell'!D7+'12.sz.mell'!D7</f>
        <v>55342780</v>
      </c>
      <c r="E7" s="121">
        <f>'9.sz.mell.'!E7+'10.sz.mell'!E7+'11.sz.mell'!E7+'12.sz.mell'!E7</f>
        <v>2042585</v>
      </c>
      <c r="F7" s="121">
        <f>'9.sz.mell.'!F7+'10.sz.mell'!F7+'11.sz.mell'!F7+'12.sz.mell'!F7</f>
        <v>57385365</v>
      </c>
      <c r="G7" s="121">
        <f>'9.sz.mell.'!G7+'10.sz.mell'!G7+'11.sz.mell'!G7+'12.sz.mell'!G7</f>
        <v>0</v>
      </c>
      <c r="H7" s="121">
        <f>'9.sz.mell.'!H7+'10.sz.mell'!H7+'11.sz.mell'!H7+'12.sz.mell'!H7</f>
        <v>0</v>
      </c>
      <c r="I7" s="121">
        <f>'9.sz.mell.'!I7+'10.sz.mell'!I7+'11.sz.mell'!I7+'12.sz.mell'!I7</f>
        <v>0</v>
      </c>
      <c r="J7" s="121">
        <f>'9.sz.mell.'!J7+'10.sz.mell'!J7+'11.sz.mell'!J7+'12.sz.mell'!J7</f>
        <v>0</v>
      </c>
      <c r="K7" s="400">
        <f>'9.sz.mell.'!K7+'10.sz.mell'!K7+'11.sz.mell'!K7+'12.sz.mell'!K7</f>
        <v>28778243</v>
      </c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1"/>
      <c r="DJ7" s="211"/>
      <c r="DK7" s="211"/>
      <c r="DL7" s="211"/>
      <c r="DM7" s="211"/>
      <c r="DN7" s="211"/>
      <c r="DO7" s="211"/>
      <c r="DP7" s="211"/>
    </row>
    <row r="8" spans="1:120" s="8" customFormat="1" ht="24" customHeight="1" x14ac:dyDescent="0.2">
      <c r="A8" s="9" t="s">
        <v>11</v>
      </c>
      <c r="B8" s="126" t="s">
        <v>12</v>
      </c>
      <c r="C8" s="127" t="s">
        <v>13</v>
      </c>
      <c r="D8" s="121">
        <f>'9.sz.mell.'!D8+'10.sz.mell'!D8+'11.sz.mell'!D8+'12.sz.mell'!D8</f>
        <v>70692393</v>
      </c>
      <c r="E8" s="121">
        <f>'9.sz.mell.'!E8+'10.sz.mell'!E8+'11.sz.mell'!E8+'12.sz.mell'!E8</f>
        <v>1986943</v>
      </c>
      <c r="F8" s="121">
        <f>'9.sz.mell.'!F8+'10.sz.mell'!F8+'11.sz.mell'!F8+'12.sz.mell'!F8</f>
        <v>72679336</v>
      </c>
      <c r="G8" s="121">
        <f>'9.sz.mell.'!G8+'10.sz.mell'!G8+'11.sz.mell'!G8+'12.sz.mell'!G8</f>
        <v>0</v>
      </c>
      <c r="H8" s="121">
        <f>'9.sz.mell.'!H8+'10.sz.mell'!H8+'11.sz.mell'!H8+'12.sz.mell'!H8</f>
        <v>0</v>
      </c>
      <c r="I8" s="121">
        <f>'9.sz.mell.'!I8+'10.sz.mell'!I8+'11.sz.mell'!I8+'12.sz.mell'!I8</f>
        <v>0</v>
      </c>
      <c r="J8" s="121">
        <f>'9.sz.mell.'!J8+'10.sz.mell'!J8+'11.sz.mell'!J8+'12.sz.mell'!J8</f>
        <v>0</v>
      </c>
      <c r="K8" s="400">
        <f>'9.sz.mell.'!K8+'10.sz.mell'!K8+'11.sz.mell'!K8+'12.sz.mell'!K8</f>
        <v>38668005</v>
      </c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1"/>
      <c r="DJ8" s="211"/>
      <c r="DK8" s="211"/>
      <c r="DL8" s="211"/>
      <c r="DM8" s="211"/>
      <c r="DN8" s="211"/>
      <c r="DO8" s="211"/>
      <c r="DP8" s="211"/>
    </row>
    <row r="9" spans="1:120" s="8" customFormat="1" ht="15.75" customHeight="1" x14ac:dyDescent="0.2">
      <c r="A9" s="9" t="s">
        <v>14</v>
      </c>
      <c r="B9" s="126" t="s">
        <v>15</v>
      </c>
      <c r="C9" s="127" t="s">
        <v>16</v>
      </c>
      <c r="D9" s="121">
        <f>'9.sz.mell.'!D9+'10.sz.mell'!D9+'11.sz.mell'!D9+'12.sz.mell'!D9</f>
        <v>2780972.9995300001</v>
      </c>
      <c r="E9" s="121">
        <f>'9.sz.mell.'!E9+'10.sz.mell'!E9+'11.sz.mell'!E9+'12.sz.mell'!E9</f>
        <v>955890</v>
      </c>
      <c r="F9" s="121">
        <f>'9.sz.mell.'!F9+'10.sz.mell'!F9+'11.sz.mell'!F9+'12.sz.mell'!F9</f>
        <v>3736862.9995300001</v>
      </c>
      <c r="G9" s="121">
        <f>'9.sz.mell.'!G9+'10.sz.mell'!G9+'11.sz.mell'!G9+'12.sz.mell'!G9</f>
        <v>0</v>
      </c>
      <c r="H9" s="121">
        <f>'9.sz.mell.'!H9+'10.sz.mell'!H9+'11.sz.mell'!H9+'12.sz.mell'!H9</f>
        <v>0</v>
      </c>
      <c r="I9" s="121">
        <f>'9.sz.mell.'!I9+'10.sz.mell'!I9+'11.sz.mell'!I9+'12.sz.mell'!I9</f>
        <v>0</v>
      </c>
      <c r="J9" s="121">
        <f>'9.sz.mell.'!J9+'10.sz.mell'!J9+'11.sz.mell'!J9+'12.sz.mell'!J9</f>
        <v>0</v>
      </c>
      <c r="K9" s="400">
        <f>'9.sz.mell.'!K9+'10.sz.mell'!K9+'11.sz.mell'!K9+'12.sz.mell'!K9</f>
        <v>1813506</v>
      </c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1"/>
      <c r="DJ9" s="211"/>
      <c r="DK9" s="211"/>
      <c r="DL9" s="211"/>
      <c r="DM9" s="211"/>
      <c r="DN9" s="211"/>
      <c r="DO9" s="211"/>
      <c r="DP9" s="211"/>
    </row>
    <row r="10" spans="1:120" s="8" customFormat="1" ht="15.75" customHeight="1" x14ac:dyDescent="0.2">
      <c r="A10" s="7" t="s">
        <v>17</v>
      </c>
      <c r="B10" s="126" t="s">
        <v>18</v>
      </c>
      <c r="C10" s="127" t="s">
        <v>19</v>
      </c>
      <c r="D10" s="121">
        <f>'9.sz.mell.'!D10+'10.sz.mell'!D10+'11.sz.mell'!D10+'12.sz.mell'!D10</f>
        <v>0</v>
      </c>
      <c r="E10" s="121">
        <f>'9.sz.mell.'!E10+'10.sz.mell'!E10+'11.sz.mell'!E10+'12.sz.mell'!E10</f>
        <v>1433810</v>
      </c>
      <c r="F10" s="121">
        <f>'9.sz.mell.'!F10+'10.sz.mell'!F10+'11.sz.mell'!F10+'12.sz.mell'!F10</f>
        <v>1433810</v>
      </c>
      <c r="G10" s="121">
        <f>'9.sz.mell.'!G10+'10.sz.mell'!G10+'11.sz.mell'!G10+'12.sz.mell'!G10</f>
        <v>0</v>
      </c>
      <c r="H10" s="121">
        <f>'9.sz.mell.'!H10+'10.sz.mell'!H10+'11.sz.mell'!H10+'12.sz.mell'!H10</f>
        <v>0</v>
      </c>
      <c r="I10" s="121">
        <f>'9.sz.mell.'!I10+'10.sz.mell'!I10+'11.sz.mell'!I10+'12.sz.mell'!I10</f>
        <v>0</v>
      </c>
      <c r="J10" s="121">
        <f>'9.sz.mell.'!J10+'10.sz.mell'!J10+'11.sz.mell'!J10+'12.sz.mell'!J10</f>
        <v>0</v>
      </c>
      <c r="K10" s="400">
        <f>'9.sz.mell.'!K10+'10.sz.mell'!K10+'11.sz.mell'!K10+'12.sz.mell'!K10</f>
        <v>1433810</v>
      </c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1"/>
      <c r="DJ10" s="211"/>
      <c r="DK10" s="211"/>
      <c r="DL10" s="211"/>
      <c r="DM10" s="211"/>
      <c r="DN10" s="211"/>
      <c r="DO10" s="211"/>
      <c r="DP10" s="211"/>
    </row>
    <row r="11" spans="1:120" s="8" customFormat="1" ht="15.75" customHeight="1" x14ac:dyDescent="0.2">
      <c r="A11" s="9" t="s">
        <v>20</v>
      </c>
      <c r="B11" s="126" t="s">
        <v>21</v>
      </c>
      <c r="C11" s="127" t="s">
        <v>22</v>
      </c>
      <c r="D11" s="121">
        <f>'9.sz.mell.'!D11+'10.sz.mell'!D11+'11.sz.mell'!D11+'12.sz.mell'!D11</f>
        <v>0</v>
      </c>
      <c r="E11" s="121">
        <f>'9.sz.mell.'!E11+'10.sz.mell'!E11+'11.sz.mell'!E11+'12.sz.mell'!E11</f>
        <v>541981</v>
      </c>
      <c r="F11" s="121">
        <f>'9.sz.mell.'!F11+'10.sz.mell'!F11+'11.sz.mell'!F11+'12.sz.mell'!F11</f>
        <v>541981</v>
      </c>
      <c r="G11" s="121">
        <f>'9.sz.mell.'!G11+'10.sz.mell'!G11+'11.sz.mell'!G11+'12.sz.mell'!G11</f>
        <v>0</v>
      </c>
      <c r="H11" s="121">
        <f>'9.sz.mell.'!H11+'10.sz.mell'!H11+'11.sz.mell'!H11+'12.sz.mell'!H11</f>
        <v>0</v>
      </c>
      <c r="I11" s="121">
        <f>'9.sz.mell.'!I11+'10.sz.mell'!I11+'11.sz.mell'!I11+'12.sz.mell'!I11</f>
        <v>0</v>
      </c>
      <c r="J11" s="121">
        <f>'9.sz.mell.'!J11+'10.sz.mell'!J11+'11.sz.mell'!J11+'12.sz.mell'!J11</f>
        <v>0</v>
      </c>
      <c r="K11" s="400">
        <f>'9.sz.mell.'!K11+'10.sz.mell'!K11+'11.sz.mell'!K11+'12.sz.mell'!K11</f>
        <v>541981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1"/>
      <c r="DJ11" s="211"/>
      <c r="DK11" s="211"/>
      <c r="DL11" s="211"/>
      <c r="DM11" s="211"/>
      <c r="DN11" s="211"/>
      <c r="DO11" s="211"/>
      <c r="DP11" s="211"/>
    </row>
    <row r="12" spans="1:120" s="8" customFormat="1" ht="15.75" customHeight="1" x14ac:dyDescent="0.2">
      <c r="A12" s="10" t="s">
        <v>23</v>
      </c>
      <c r="B12" s="11" t="s">
        <v>24</v>
      </c>
      <c r="C12" s="12" t="s">
        <v>25</v>
      </c>
      <c r="D12" s="321">
        <f>+D6+D7+D8+D9+D10+D11</f>
        <v>174690132.99792999</v>
      </c>
      <c r="E12" s="321">
        <f>+E6+E7+E8+E9+E10+E11</f>
        <v>12642359</v>
      </c>
      <c r="F12" s="321">
        <f t="shared" ref="F12:J12" si="0">+F6+F7+F8+F9+F10+F11</f>
        <v>187332491.99792999</v>
      </c>
      <c r="G12" s="321">
        <f t="shared" si="0"/>
        <v>0</v>
      </c>
      <c r="H12" s="321">
        <f t="shared" si="0"/>
        <v>0</v>
      </c>
      <c r="I12" s="321">
        <f t="shared" si="0"/>
        <v>0</v>
      </c>
      <c r="J12" s="321">
        <f t="shared" si="0"/>
        <v>0</v>
      </c>
      <c r="K12" s="328">
        <f>+K6+K7+K8+K9+K10+K11</f>
        <v>98051548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1"/>
      <c r="DJ12" s="211"/>
      <c r="DK12" s="211"/>
      <c r="DL12" s="211"/>
      <c r="DM12" s="211"/>
      <c r="DN12" s="211"/>
      <c r="DO12" s="211"/>
      <c r="DP12" s="211"/>
    </row>
    <row r="13" spans="1:120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>
        <f>'9.sz.mell.'!D13+'10.sz.mell'!D13+'11.sz.mell'!D13+'12.sz.mell'!D13</f>
        <v>0</v>
      </c>
      <c r="E13" s="122">
        <f>'9.sz.mell.'!E13+'10.sz.mell'!E13+'11.sz.mell'!E13+'12.sz.mell'!E13</f>
        <v>0</v>
      </c>
      <c r="F13" s="122">
        <f>'9.sz.mell.'!F13+'10.sz.mell'!F13+'11.sz.mell'!F13+'12.sz.mell'!F13</f>
        <v>0</v>
      </c>
      <c r="G13" s="122">
        <f>'9.sz.mell.'!G13+'10.sz.mell'!G13+'11.sz.mell'!G13+'12.sz.mell'!G13</f>
        <v>0</v>
      </c>
      <c r="H13" s="122">
        <f>'9.sz.mell.'!H13+'10.sz.mell'!H13+'11.sz.mell'!H13+'12.sz.mell'!H13</f>
        <v>0</v>
      </c>
      <c r="I13" s="122">
        <f>'9.sz.mell.'!I13+'10.sz.mell'!I13+'11.sz.mell'!I13+'12.sz.mell'!I13</f>
        <v>0</v>
      </c>
      <c r="J13" s="122">
        <f>'9.sz.mell.'!J13+'10.sz.mell'!J13+'11.sz.mell'!J13+'12.sz.mell'!J13</f>
        <v>0</v>
      </c>
      <c r="K13" s="377">
        <f>'9.sz.mell.'!K13+'10.sz.mell'!K13+'11.sz.mell'!K13+'12.sz.mell'!K13</f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1"/>
      <c r="DJ13" s="211"/>
      <c r="DK13" s="211"/>
      <c r="DL13" s="211"/>
      <c r="DM13" s="211"/>
      <c r="DN13" s="211"/>
      <c r="DO13" s="211"/>
      <c r="DP13" s="211"/>
    </row>
    <row r="14" spans="1:120" s="8" customFormat="1" ht="15.75" customHeight="1" x14ac:dyDescent="0.2">
      <c r="A14" s="7" t="s">
        <v>29</v>
      </c>
      <c r="B14" s="319" t="s">
        <v>30</v>
      </c>
      <c r="C14" s="320" t="s">
        <v>31</v>
      </c>
      <c r="D14" s="330">
        <f>SUM(D15:D21)</f>
        <v>166266096</v>
      </c>
      <c r="E14" s="330">
        <f t="shared" ref="E14:J14" si="1">SUM(E15:E21)</f>
        <v>300000</v>
      </c>
      <c r="F14" s="330">
        <f t="shared" si="1"/>
        <v>166566096</v>
      </c>
      <c r="G14" s="330">
        <f t="shared" si="1"/>
        <v>0</v>
      </c>
      <c r="H14" s="330">
        <f t="shared" si="1"/>
        <v>0</v>
      </c>
      <c r="I14" s="330">
        <f t="shared" si="1"/>
        <v>0</v>
      </c>
      <c r="J14" s="330">
        <f t="shared" si="1"/>
        <v>0</v>
      </c>
      <c r="K14" s="331">
        <f>SUM(K15:K21)</f>
        <v>110117048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1"/>
      <c r="DJ14" s="211"/>
      <c r="DK14" s="211"/>
      <c r="DL14" s="211"/>
      <c r="DM14" s="211"/>
      <c r="DN14" s="211"/>
      <c r="DO14" s="211"/>
      <c r="DP14" s="211"/>
    </row>
    <row r="15" spans="1:120" s="8" customFormat="1" ht="24" customHeight="1" x14ac:dyDescent="0.2">
      <c r="A15" s="9" t="s">
        <v>32</v>
      </c>
      <c r="B15" s="131" t="s">
        <v>415</v>
      </c>
      <c r="C15" s="127" t="s">
        <v>31</v>
      </c>
      <c r="D15" s="151">
        <f>'9.sz.mell.'!D15+'10.sz.mell'!D15+'11.sz.mell'!D15+'12.sz.mell'!D15</f>
        <v>0</v>
      </c>
      <c r="E15" s="151">
        <f>'9.sz.mell.'!E15+'10.sz.mell'!E15+'11.sz.mell'!E15+'12.sz.mell'!E15</f>
        <v>0</v>
      </c>
      <c r="F15" s="151">
        <f>'9.sz.mell.'!F15+'10.sz.mell'!F15+'11.sz.mell'!F15+'12.sz.mell'!F15</f>
        <v>0</v>
      </c>
      <c r="G15" s="151">
        <f>'9.sz.mell.'!G15+'10.sz.mell'!G15+'11.sz.mell'!G15+'12.sz.mell'!G15</f>
        <v>0</v>
      </c>
      <c r="H15" s="151">
        <f>'9.sz.mell.'!H15+'10.sz.mell'!H15+'11.sz.mell'!H15+'12.sz.mell'!H15</f>
        <v>0</v>
      </c>
      <c r="I15" s="151">
        <f>'9.sz.mell.'!I15+'10.sz.mell'!I15+'11.sz.mell'!I15+'12.sz.mell'!I15</f>
        <v>0</v>
      </c>
      <c r="J15" s="151">
        <f>'9.sz.mell.'!J15+'10.sz.mell'!J15+'11.sz.mell'!J15+'12.sz.mell'!J15</f>
        <v>0</v>
      </c>
      <c r="K15" s="227">
        <f>'9.sz.mell.'!K15+'10.sz.mell'!K15+'11.sz.mell'!K15+'12.sz.mell'!K15</f>
        <v>0</v>
      </c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1"/>
      <c r="DJ15" s="211"/>
      <c r="DK15" s="211"/>
      <c r="DL15" s="211"/>
      <c r="DM15" s="211"/>
      <c r="DN15" s="211"/>
      <c r="DO15" s="211"/>
      <c r="DP15" s="211"/>
    </row>
    <row r="16" spans="1:120" s="8" customFormat="1" ht="24.75" customHeight="1" x14ac:dyDescent="0.2">
      <c r="A16" s="9" t="s">
        <v>33</v>
      </c>
      <c r="B16" s="132" t="s">
        <v>35</v>
      </c>
      <c r="C16" s="127" t="s">
        <v>31</v>
      </c>
      <c r="D16" s="151">
        <f>'9.sz.mell.'!D16+'10.sz.mell'!D16+'11.sz.mell'!D16+'12.sz.mell'!D16</f>
        <v>0</v>
      </c>
      <c r="E16" s="151">
        <f>'9.sz.mell.'!E16+'10.sz.mell'!E16+'11.sz.mell'!E16+'12.sz.mell'!E16</f>
        <v>0</v>
      </c>
      <c r="F16" s="151">
        <f>'9.sz.mell.'!F16+'10.sz.mell'!F16+'11.sz.mell'!F16+'12.sz.mell'!F16</f>
        <v>0</v>
      </c>
      <c r="G16" s="151">
        <f>'9.sz.mell.'!G16+'10.sz.mell'!G16+'11.sz.mell'!G16+'12.sz.mell'!G16</f>
        <v>0</v>
      </c>
      <c r="H16" s="151">
        <f>'9.sz.mell.'!H16+'10.sz.mell'!H16+'11.sz.mell'!H16+'12.sz.mell'!H16</f>
        <v>0</v>
      </c>
      <c r="I16" s="151">
        <f>'9.sz.mell.'!I16+'10.sz.mell'!I16+'11.sz.mell'!I16+'12.sz.mell'!I16</f>
        <v>0</v>
      </c>
      <c r="J16" s="151">
        <f>'9.sz.mell.'!J16+'10.sz.mell'!J16+'11.sz.mell'!J16+'12.sz.mell'!J16</f>
        <v>0</v>
      </c>
      <c r="K16" s="227">
        <f>'9.sz.mell.'!K16+'10.sz.mell'!K16+'11.sz.mell'!K16+'12.sz.mell'!K16</f>
        <v>0</v>
      </c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1"/>
      <c r="DJ16" s="211"/>
      <c r="DK16" s="211"/>
      <c r="DL16" s="211"/>
      <c r="DM16" s="211"/>
      <c r="DN16" s="211"/>
      <c r="DO16" s="211"/>
      <c r="DP16" s="211"/>
    </row>
    <row r="17" spans="1:120" s="8" customFormat="1" ht="24" customHeight="1" x14ac:dyDescent="0.2">
      <c r="A17" s="7" t="s">
        <v>34</v>
      </c>
      <c r="B17" s="132" t="s">
        <v>416</v>
      </c>
      <c r="C17" s="127" t="s">
        <v>31</v>
      </c>
      <c r="D17" s="151">
        <f>'9.sz.mell.'!D17+'10.sz.mell'!D17+'11.sz.mell'!D17+'12.sz.mell'!D17</f>
        <v>65422000</v>
      </c>
      <c r="E17" s="151">
        <f>'9.sz.mell.'!E17+'10.sz.mell'!E17+'11.sz.mell'!E17+'12.sz.mell'!E17</f>
        <v>0</v>
      </c>
      <c r="F17" s="151">
        <f>'9.sz.mell.'!F17+'10.sz.mell'!F17+'11.sz.mell'!F17+'12.sz.mell'!F17</f>
        <v>65422000</v>
      </c>
      <c r="G17" s="151">
        <f>'9.sz.mell.'!G17+'10.sz.mell'!G17+'11.sz.mell'!G17+'12.sz.mell'!G17</f>
        <v>0</v>
      </c>
      <c r="H17" s="151">
        <f>'9.sz.mell.'!H17+'10.sz.mell'!H17+'11.sz.mell'!H17+'12.sz.mell'!H17</f>
        <v>0</v>
      </c>
      <c r="I17" s="151">
        <f>'9.sz.mell.'!I17+'10.sz.mell'!I17+'11.sz.mell'!I17+'12.sz.mell'!I17</f>
        <v>0</v>
      </c>
      <c r="J17" s="151">
        <f>'9.sz.mell.'!J17+'10.sz.mell'!J17+'11.sz.mell'!J17+'12.sz.mell'!J17</f>
        <v>0</v>
      </c>
      <c r="K17" s="227">
        <f>'9.sz.mell.'!K17+'10.sz.mell'!K17+'11.sz.mell'!K17+'12.sz.mell'!K17</f>
        <v>51802677</v>
      </c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1"/>
      <c r="DJ17" s="211"/>
      <c r="DK17" s="211"/>
      <c r="DL17" s="211"/>
      <c r="DM17" s="211"/>
      <c r="DN17" s="211"/>
      <c r="DO17" s="211"/>
      <c r="DP17" s="211"/>
    </row>
    <row r="18" spans="1:120" s="8" customFormat="1" ht="19.5" customHeight="1" x14ac:dyDescent="0.2">
      <c r="A18" s="9" t="s">
        <v>36</v>
      </c>
      <c r="B18" s="132" t="s">
        <v>409</v>
      </c>
      <c r="C18" s="127" t="s">
        <v>31</v>
      </c>
      <c r="D18" s="151">
        <f>'9.sz.mell.'!D18+'10.sz.mell'!D18+'11.sz.mell'!D18+'12.sz.mell'!D18</f>
        <v>3580000</v>
      </c>
      <c r="E18" s="151">
        <f>'9.sz.mell.'!E18+'10.sz.mell'!E18+'11.sz.mell'!E18+'12.sz.mell'!E18</f>
        <v>0</v>
      </c>
      <c r="F18" s="151">
        <f>'9.sz.mell.'!F18+'10.sz.mell'!F18+'11.sz.mell'!F18+'12.sz.mell'!F18</f>
        <v>3580000</v>
      </c>
      <c r="G18" s="151">
        <f>'9.sz.mell.'!G18+'10.sz.mell'!G18+'11.sz.mell'!G18+'12.sz.mell'!G18</f>
        <v>0</v>
      </c>
      <c r="H18" s="151">
        <f>'9.sz.mell.'!H18+'10.sz.mell'!H18+'11.sz.mell'!H18+'12.sz.mell'!H18</f>
        <v>0</v>
      </c>
      <c r="I18" s="151">
        <f>'9.sz.mell.'!I18+'10.sz.mell'!I18+'11.sz.mell'!I18+'12.sz.mell'!I18</f>
        <v>0</v>
      </c>
      <c r="J18" s="151">
        <f>'9.sz.mell.'!J18+'10.sz.mell'!J18+'11.sz.mell'!J18+'12.sz.mell'!J18</f>
        <v>0</v>
      </c>
      <c r="K18" s="227">
        <f>'9.sz.mell.'!K18+'10.sz.mell'!K18+'11.sz.mell'!K18+'12.sz.mell'!K18</f>
        <v>764539</v>
      </c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1"/>
      <c r="DJ18" s="211"/>
      <c r="DK18" s="211"/>
      <c r="DL18" s="211"/>
      <c r="DM18" s="211"/>
      <c r="DN18" s="211"/>
      <c r="DO18" s="211"/>
      <c r="DP18" s="211"/>
    </row>
    <row r="19" spans="1:120" s="8" customFormat="1" ht="19.5" customHeight="1" x14ac:dyDescent="0.2">
      <c r="A19" s="9" t="s">
        <v>37</v>
      </c>
      <c r="B19" s="132" t="s">
        <v>38</v>
      </c>
      <c r="C19" s="127" t="s">
        <v>31</v>
      </c>
      <c r="D19" s="151">
        <f>'9.sz.mell.'!D19+'10.sz.mell'!D19+'11.sz.mell'!D19+'12.sz.mell'!D19</f>
        <v>5500000</v>
      </c>
      <c r="E19" s="151">
        <f>'9.sz.mell.'!E19+'10.sz.mell'!E19+'11.sz.mell'!E19+'12.sz.mell'!E19</f>
        <v>0</v>
      </c>
      <c r="F19" s="151">
        <f>'9.sz.mell.'!F19+'10.sz.mell'!F19+'11.sz.mell'!F19+'12.sz.mell'!F19</f>
        <v>5500000</v>
      </c>
      <c r="G19" s="151">
        <f>'9.sz.mell.'!G19+'10.sz.mell'!G19+'11.sz.mell'!G19+'12.sz.mell'!G19</f>
        <v>0</v>
      </c>
      <c r="H19" s="151">
        <f>'9.sz.mell.'!H19+'10.sz.mell'!H19+'11.sz.mell'!H19+'12.sz.mell'!H19</f>
        <v>0</v>
      </c>
      <c r="I19" s="151">
        <f>'9.sz.mell.'!I19+'10.sz.mell'!I19+'11.sz.mell'!I19+'12.sz.mell'!I19</f>
        <v>0</v>
      </c>
      <c r="J19" s="151">
        <f>'9.sz.mell.'!J19+'10.sz.mell'!J19+'11.sz.mell'!J19+'12.sz.mell'!J19</f>
        <v>0</v>
      </c>
      <c r="K19" s="227">
        <f>'9.sz.mell.'!K19+'10.sz.mell'!K19+'11.sz.mell'!K19+'12.sz.mell'!K19</f>
        <v>3861100</v>
      </c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1"/>
      <c r="DJ19" s="211"/>
      <c r="DK19" s="211"/>
      <c r="DL19" s="211"/>
      <c r="DM19" s="211"/>
      <c r="DN19" s="211"/>
      <c r="DO19" s="211"/>
      <c r="DP19" s="211"/>
    </row>
    <row r="20" spans="1:120" s="8" customFormat="1" ht="24" customHeight="1" x14ac:dyDescent="0.2">
      <c r="A20" s="7" t="s">
        <v>39</v>
      </c>
      <c r="B20" s="132" t="s">
        <v>40</v>
      </c>
      <c r="C20" s="127" t="s">
        <v>31</v>
      </c>
      <c r="D20" s="151">
        <f>'9.sz.mell.'!D20+'10.sz.mell'!D20+'11.sz.mell'!D20+'12.sz.mell'!D20</f>
        <v>91764096</v>
      </c>
      <c r="E20" s="151">
        <f>'9.sz.mell.'!E20+'10.sz.mell'!E20+'11.sz.mell'!E20+'12.sz.mell'!E20</f>
        <v>300000</v>
      </c>
      <c r="F20" s="151">
        <f>'9.sz.mell.'!F20+'10.sz.mell'!F20+'11.sz.mell'!F20+'12.sz.mell'!F20</f>
        <v>92064096</v>
      </c>
      <c r="G20" s="151">
        <f>'9.sz.mell.'!G20+'10.sz.mell'!G20+'11.sz.mell'!G20+'12.sz.mell'!G20</f>
        <v>0</v>
      </c>
      <c r="H20" s="151">
        <f>'9.sz.mell.'!H20+'10.sz.mell'!H20+'11.sz.mell'!H20+'12.sz.mell'!H20</f>
        <v>0</v>
      </c>
      <c r="I20" s="151">
        <f>'9.sz.mell.'!I20+'10.sz.mell'!I20+'11.sz.mell'!I20+'12.sz.mell'!I20</f>
        <v>0</v>
      </c>
      <c r="J20" s="151">
        <f>'9.sz.mell.'!J20+'10.sz.mell'!J20+'11.sz.mell'!J20+'12.sz.mell'!J20</f>
        <v>0</v>
      </c>
      <c r="K20" s="227">
        <f>'9.sz.mell.'!K20+'10.sz.mell'!K20+'11.sz.mell'!K20+'12.sz.mell'!K20</f>
        <v>53688732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1"/>
      <c r="DJ20" s="211"/>
      <c r="DK20" s="211"/>
      <c r="DL20" s="211"/>
      <c r="DM20" s="211"/>
      <c r="DN20" s="211"/>
      <c r="DO20" s="211"/>
      <c r="DP20" s="211"/>
    </row>
    <row r="21" spans="1:120" s="8" customFormat="1" ht="24.75" customHeight="1" x14ac:dyDescent="0.2">
      <c r="A21" s="401" t="s">
        <v>41</v>
      </c>
      <c r="B21" s="402" t="s">
        <v>42</v>
      </c>
      <c r="C21" s="170" t="s">
        <v>31</v>
      </c>
      <c r="D21" s="427">
        <f>'9.sz.mell.'!D21+'10.sz.mell'!D21+'11.sz.mell'!D21+'12.sz.mell'!D21</f>
        <v>0</v>
      </c>
      <c r="E21" s="427">
        <f>'9.sz.mell.'!E21+'10.sz.mell'!E21+'11.sz.mell'!E21+'12.sz.mell'!E21</f>
        <v>0</v>
      </c>
      <c r="F21" s="427">
        <f>'9.sz.mell.'!F21+'10.sz.mell'!F21+'11.sz.mell'!F21+'12.sz.mell'!F21</f>
        <v>0</v>
      </c>
      <c r="G21" s="427">
        <f>'9.sz.mell.'!G21+'10.sz.mell'!G21+'11.sz.mell'!G21+'12.sz.mell'!G21</f>
        <v>0</v>
      </c>
      <c r="H21" s="427">
        <f>'9.sz.mell.'!H21+'10.sz.mell'!H21+'11.sz.mell'!H21+'12.sz.mell'!H21</f>
        <v>0</v>
      </c>
      <c r="I21" s="427">
        <f>'9.sz.mell.'!I21+'10.sz.mell'!I21+'11.sz.mell'!I21+'12.sz.mell'!I21</f>
        <v>0</v>
      </c>
      <c r="J21" s="427">
        <f>'9.sz.mell.'!J21+'10.sz.mell'!J21+'11.sz.mell'!J21+'12.sz.mell'!J21</f>
        <v>0</v>
      </c>
      <c r="K21" s="416">
        <f>'9.sz.mell.'!K21+'10.sz.mell'!K21+'11.sz.mell'!K21+'12.sz.mell'!K21</f>
        <v>0</v>
      </c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1"/>
      <c r="DJ21" s="211"/>
      <c r="DK21" s="211"/>
      <c r="DL21" s="211"/>
      <c r="DM21" s="211"/>
      <c r="DN21" s="211"/>
      <c r="DO21" s="211"/>
      <c r="DP21" s="211"/>
    </row>
    <row r="22" spans="1:120" s="8" customFormat="1" ht="18" customHeight="1" x14ac:dyDescent="0.2">
      <c r="A22" s="14" t="s">
        <v>43</v>
      </c>
      <c r="B22" s="136" t="s">
        <v>44</v>
      </c>
      <c r="C22" s="137" t="s">
        <v>45</v>
      </c>
      <c r="D22" s="335">
        <f>SUM(D12+D13+D14)</f>
        <v>340956228.99792999</v>
      </c>
      <c r="E22" s="335">
        <f t="shared" ref="E22:J22" si="2">SUM(E12+E13+E14)</f>
        <v>12942359</v>
      </c>
      <c r="F22" s="335">
        <f t="shared" si="2"/>
        <v>353898587.99792999</v>
      </c>
      <c r="G22" s="335">
        <f t="shared" si="2"/>
        <v>0</v>
      </c>
      <c r="H22" s="335">
        <f t="shared" si="2"/>
        <v>0</v>
      </c>
      <c r="I22" s="335">
        <f t="shared" si="2"/>
        <v>0</v>
      </c>
      <c r="J22" s="335">
        <f t="shared" si="2"/>
        <v>0</v>
      </c>
      <c r="K22" s="336">
        <f>SUM(K12+K13+K14)</f>
        <v>208168596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1"/>
      <c r="DJ22" s="211"/>
      <c r="DK22" s="211"/>
      <c r="DL22" s="211"/>
      <c r="DM22" s="211"/>
      <c r="DN22" s="211"/>
      <c r="DO22" s="211"/>
      <c r="DP22" s="211"/>
    </row>
    <row r="23" spans="1:120" s="8" customFormat="1" ht="15.75" customHeight="1" x14ac:dyDescent="0.2">
      <c r="A23" s="7" t="s">
        <v>46</v>
      </c>
      <c r="B23" s="139" t="s">
        <v>47</v>
      </c>
      <c r="C23" s="124" t="s">
        <v>48</v>
      </c>
      <c r="D23" s="314">
        <f>'9.sz.mell.'!D23+'10.sz.mell'!D23+'11.sz.mell'!D23+'12.sz.mell'!D23</f>
        <v>0</v>
      </c>
      <c r="E23" s="314">
        <f>'9.sz.mell.'!E23+'10.sz.mell'!E23+'11.sz.mell'!E23+'12.sz.mell'!E23</f>
        <v>0</v>
      </c>
      <c r="F23" s="314">
        <f>'9.sz.mell.'!F23+'10.sz.mell'!F23+'11.sz.mell'!F23+'12.sz.mell'!F23</f>
        <v>0</v>
      </c>
      <c r="G23" s="314">
        <f>'9.sz.mell.'!G23+'10.sz.mell'!G23+'11.sz.mell'!G23+'12.sz.mell'!G23</f>
        <v>0</v>
      </c>
      <c r="H23" s="314">
        <f>'9.sz.mell.'!H23+'10.sz.mell'!H23+'11.sz.mell'!H23+'12.sz.mell'!H23</f>
        <v>0</v>
      </c>
      <c r="I23" s="314">
        <f>'9.sz.mell.'!I23+'10.sz.mell'!I23+'11.sz.mell'!I23+'12.sz.mell'!I23</f>
        <v>0</v>
      </c>
      <c r="J23" s="314">
        <f>'9.sz.mell.'!J23+'10.sz.mell'!J23+'11.sz.mell'!J23+'12.sz.mell'!J23</f>
        <v>0</v>
      </c>
      <c r="K23" s="399">
        <f>'9.sz.mell.'!K23+'10.sz.mell'!K23+'11.sz.mell'!K23+'12.sz.mell'!K23</f>
        <v>0</v>
      </c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1"/>
      <c r="DJ23" s="211"/>
      <c r="DK23" s="211"/>
      <c r="DL23" s="211"/>
      <c r="DM23" s="211"/>
      <c r="DN23" s="211"/>
      <c r="DO23" s="211"/>
      <c r="DP23" s="211"/>
    </row>
    <row r="24" spans="1:120" s="8" customFormat="1" ht="15.75" customHeight="1" x14ac:dyDescent="0.2">
      <c r="A24" s="9" t="s">
        <v>49</v>
      </c>
      <c r="B24" s="141" t="s">
        <v>50</v>
      </c>
      <c r="C24" s="127" t="s">
        <v>51</v>
      </c>
      <c r="D24" s="338">
        <f>SUM(D25:D30)</f>
        <v>267431322</v>
      </c>
      <c r="E24" s="338">
        <f t="shared" ref="E24:J24" si="3">SUM(E25:E30)</f>
        <v>166508625</v>
      </c>
      <c r="F24" s="338">
        <f t="shared" si="3"/>
        <v>433939947</v>
      </c>
      <c r="G24" s="338">
        <f t="shared" si="3"/>
        <v>0</v>
      </c>
      <c r="H24" s="338">
        <f t="shared" si="3"/>
        <v>0</v>
      </c>
      <c r="I24" s="338">
        <f t="shared" si="3"/>
        <v>0</v>
      </c>
      <c r="J24" s="338">
        <f t="shared" si="3"/>
        <v>0</v>
      </c>
      <c r="K24" s="339">
        <f t="shared" ref="K24" si="4">SUM(K25:K30)</f>
        <v>189002728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1"/>
      <c r="DJ24" s="211"/>
      <c r="DK24" s="211"/>
      <c r="DL24" s="211"/>
      <c r="DM24" s="211"/>
      <c r="DN24" s="211"/>
      <c r="DO24" s="211"/>
      <c r="DP24" s="211"/>
    </row>
    <row r="25" spans="1:120" s="8" customFormat="1" ht="15.75" customHeight="1" x14ac:dyDescent="0.2">
      <c r="A25" s="9" t="s">
        <v>52</v>
      </c>
      <c r="B25" s="131" t="s">
        <v>417</v>
      </c>
      <c r="C25" s="127" t="s">
        <v>51</v>
      </c>
      <c r="D25" s="151">
        <f>'9.sz.mell.'!D25+'10.sz.mell'!D25+'11.sz.mell'!D25+'12.sz.mell'!D25</f>
        <v>0</v>
      </c>
      <c r="E25" s="151">
        <f>'9.sz.mell.'!E25+'10.sz.mell'!E25+'11.sz.mell'!E25+'12.sz.mell'!E25</f>
        <v>0</v>
      </c>
      <c r="F25" s="151">
        <f>'9.sz.mell.'!F25+'10.sz.mell'!F25+'11.sz.mell'!F25+'12.sz.mell'!F25</f>
        <v>0</v>
      </c>
      <c r="G25" s="151">
        <f>'9.sz.mell.'!G25+'10.sz.mell'!G25+'11.sz.mell'!G25+'12.sz.mell'!G25</f>
        <v>0</v>
      </c>
      <c r="H25" s="151">
        <f>'9.sz.mell.'!H25+'10.sz.mell'!H25+'11.sz.mell'!H25+'12.sz.mell'!H25</f>
        <v>0</v>
      </c>
      <c r="I25" s="151">
        <f>'9.sz.mell.'!I25+'10.sz.mell'!I25+'11.sz.mell'!I25+'12.sz.mell'!I25</f>
        <v>0</v>
      </c>
      <c r="J25" s="151">
        <f>'9.sz.mell.'!J25+'10.sz.mell'!J25+'11.sz.mell'!J25+'12.sz.mell'!J25</f>
        <v>0</v>
      </c>
      <c r="K25" s="227">
        <f>'9.sz.mell.'!K25+'10.sz.mell'!K25+'11.sz.mell'!K25+'12.sz.mell'!K25</f>
        <v>0</v>
      </c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1"/>
      <c r="DJ25" s="211"/>
      <c r="DK25" s="211"/>
      <c r="DL25" s="211"/>
      <c r="DM25" s="211"/>
      <c r="DN25" s="211"/>
      <c r="DO25" s="211"/>
      <c r="DP25" s="211"/>
    </row>
    <row r="26" spans="1:120" s="8" customFormat="1" ht="24" customHeight="1" x14ac:dyDescent="0.2">
      <c r="A26" s="7" t="s">
        <v>53</v>
      </c>
      <c r="B26" s="145" t="s">
        <v>56</v>
      </c>
      <c r="C26" s="127" t="s">
        <v>51</v>
      </c>
      <c r="D26" s="151">
        <f>'9.sz.mell.'!D26+'10.sz.mell'!D26+'11.sz.mell'!D26+'12.sz.mell'!D26</f>
        <v>0</v>
      </c>
      <c r="E26" s="151">
        <f>'9.sz.mell.'!E26+'10.sz.mell'!E26+'11.sz.mell'!E26+'12.sz.mell'!E26</f>
        <v>0</v>
      </c>
      <c r="F26" s="151">
        <f>'9.sz.mell.'!F26+'10.sz.mell'!F26+'11.sz.mell'!F26+'12.sz.mell'!F26</f>
        <v>0</v>
      </c>
      <c r="G26" s="151">
        <f>'9.sz.mell.'!G26+'10.sz.mell'!G26+'11.sz.mell'!G26+'12.sz.mell'!G26</f>
        <v>0</v>
      </c>
      <c r="H26" s="151">
        <f>'9.sz.mell.'!H26+'10.sz.mell'!H26+'11.sz.mell'!H26+'12.sz.mell'!H26</f>
        <v>0</v>
      </c>
      <c r="I26" s="151">
        <f>'9.sz.mell.'!I26+'10.sz.mell'!I26+'11.sz.mell'!I26+'12.sz.mell'!I26</f>
        <v>0</v>
      </c>
      <c r="J26" s="151">
        <f>'9.sz.mell.'!J26+'10.sz.mell'!J26+'11.sz.mell'!J26+'12.sz.mell'!J26</f>
        <v>0</v>
      </c>
      <c r="K26" s="227">
        <f>'9.sz.mell.'!K26+'10.sz.mell'!K26+'11.sz.mell'!K26+'12.sz.mell'!K26</f>
        <v>0</v>
      </c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1"/>
      <c r="DJ26" s="211"/>
      <c r="DK26" s="211"/>
      <c r="DL26" s="211"/>
      <c r="DM26" s="211"/>
      <c r="DN26" s="211"/>
      <c r="DO26" s="211"/>
      <c r="DP26" s="211"/>
    </row>
    <row r="27" spans="1:120" s="8" customFormat="1" ht="25.5" x14ac:dyDescent="0.2">
      <c r="A27" s="9" t="s">
        <v>55</v>
      </c>
      <c r="B27" s="145" t="s">
        <v>54</v>
      </c>
      <c r="C27" s="127" t="s">
        <v>51</v>
      </c>
      <c r="D27" s="151">
        <f>'9.sz.mell.'!D27+'10.sz.mell'!D27+'11.sz.mell'!D27+'12.sz.mell'!D27</f>
        <v>260422446</v>
      </c>
      <c r="E27" s="151">
        <f>'9.sz.mell.'!E27+'10.sz.mell'!E27+'11.sz.mell'!E27+'12.sz.mell'!E27</f>
        <v>166508625</v>
      </c>
      <c r="F27" s="151">
        <f>'9.sz.mell.'!F27+'10.sz.mell'!F27+'11.sz.mell'!F27+'12.sz.mell'!F27</f>
        <v>426931071</v>
      </c>
      <c r="G27" s="151">
        <f>'9.sz.mell.'!G27+'10.sz.mell'!G27+'11.sz.mell'!G27+'12.sz.mell'!G27</f>
        <v>0</v>
      </c>
      <c r="H27" s="151">
        <f>'9.sz.mell.'!H27+'10.sz.mell'!H27+'11.sz.mell'!H27+'12.sz.mell'!H27</f>
        <v>0</v>
      </c>
      <c r="I27" s="151">
        <f>'9.sz.mell.'!I27+'10.sz.mell'!I27+'11.sz.mell'!I27+'12.sz.mell'!I27</f>
        <v>0</v>
      </c>
      <c r="J27" s="151">
        <f>'9.sz.mell.'!J27+'10.sz.mell'!J27+'11.sz.mell'!J27+'12.sz.mell'!J27</f>
        <v>0</v>
      </c>
      <c r="K27" s="227">
        <f>'9.sz.mell.'!K27+'10.sz.mell'!K27+'11.sz.mell'!K27+'12.sz.mell'!K27</f>
        <v>184755380</v>
      </c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1"/>
      <c r="DJ27" s="211"/>
      <c r="DK27" s="211"/>
      <c r="DL27" s="211"/>
      <c r="DM27" s="211"/>
      <c r="DN27" s="211"/>
      <c r="DO27" s="211"/>
      <c r="DP27" s="211"/>
    </row>
    <row r="28" spans="1:120" s="8" customFormat="1" ht="15.75" customHeight="1" x14ac:dyDescent="0.2">
      <c r="A28" s="9" t="s">
        <v>57</v>
      </c>
      <c r="B28" s="145" t="s">
        <v>418</v>
      </c>
      <c r="C28" s="127" t="s">
        <v>51</v>
      </c>
      <c r="D28" s="151">
        <f>'9.sz.mell.'!D28+'10.sz.mell'!D28+'11.sz.mell'!D28+'12.sz.mell'!D28</f>
        <v>0</v>
      </c>
      <c r="E28" s="151">
        <f>'9.sz.mell.'!E28+'10.sz.mell'!E28+'11.sz.mell'!E28+'12.sz.mell'!E28</f>
        <v>0</v>
      </c>
      <c r="F28" s="151">
        <f>'9.sz.mell.'!F28+'10.sz.mell'!F28+'11.sz.mell'!F28+'12.sz.mell'!F28</f>
        <v>0</v>
      </c>
      <c r="G28" s="151">
        <f>'9.sz.mell.'!G28+'10.sz.mell'!G28+'11.sz.mell'!G28+'12.sz.mell'!G28</f>
        <v>0</v>
      </c>
      <c r="H28" s="151">
        <f>'9.sz.mell.'!H28+'10.sz.mell'!H28+'11.sz.mell'!H28+'12.sz.mell'!H28</f>
        <v>0</v>
      </c>
      <c r="I28" s="151">
        <f>'9.sz.mell.'!I28+'10.sz.mell'!I28+'11.sz.mell'!I28+'12.sz.mell'!I28</f>
        <v>0</v>
      </c>
      <c r="J28" s="151">
        <f>'9.sz.mell.'!J28+'10.sz.mell'!J28+'11.sz.mell'!J28+'12.sz.mell'!J28</f>
        <v>0</v>
      </c>
      <c r="K28" s="227">
        <f>'9.sz.mell.'!K28+'10.sz.mell'!K28+'11.sz.mell'!K28+'12.sz.mell'!K28</f>
        <v>0</v>
      </c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1"/>
      <c r="DJ28" s="211"/>
      <c r="DK28" s="211"/>
      <c r="DL28" s="211"/>
      <c r="DM28" s="211"/>
      <c r="DN28" s="211"/>
      <c r="DO28" s="211"/>
      <c r="DP28" s="211"/>
    </row>
    <row r="29" spans="1:120" s="8" customFormat="1" ht="24.75" customHeight="1" x14ac:dyDescent="0.2">
      <c r="A29" s="7" t="s">
        <v>58</v>
      </c>
      <c r="B29" s="145" t="s">
        <v>59</v>
      </c>
      <c r="C29" s="127" t="s">
        <v>51</v>
      </c>
      <c r="D29" s="151">
        <f>'9.sz.mell.'!D29+'10.sz.mell'!D29+'11.sz.mell'!D29+'12.sz.mell'!D29</f>
        <v>7008876</v>
      </c>
      <c r="E29" s="151">
        <f>'9.sz.mell.'!E29+'10.sz.mell'!E29+'11.sz.mell'!E29+'12.sz.mell'!E29</f>
        <v>0</v>
      </c>
      <c r="F29" s="151">
        <f>'9.sz.mell.'!F29+'10.sz.mell'!F29+'11.sz.mell'!F29+'12.sz.mell'!F29</f>
        <v>7008876</v>
      </c>
      <c r="G29" s="151">
        <f>'9.sz.mell.'!G29+'10.sz.mell'!G29+'11.sz.mell'!G29+'12.sz.mell'!G29</f>
        <v>0</v>
      </c>
      <c r="H29" s="151">
        <f>'9.sz.mell.'!H29+'10.sz.mell'!H29+'11.sz.mell'!H29+'12.sz.mell'!H29</f>
        <v>0</v>
      </c>
      <c r="I29" s="151">
        <f>'9.sz.mell.'!I29+'10.sz.mell'!I29+'11.sz.mell'!I29+'12.sz.mell'!I29</f>
        <v>0</v>
      </c>
      <c r="J29" s="151">
        <f>'9.sz.mell.'!J29+'10.sz.mell'!J29+'11.sz.mell'!J29+'12.sz.mell'!J29</f>
        <v>0</v>
      </c>
      <c r="K29" s="227">
        <f>'9.sz.mell.'!K29+'10.sz.mell'!K29+'11.sz.mell'!K29+'12.sz.mell'!K29</f>
        <v>4247348</v>
      </c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1"/>
      <c r="DJ29" s="211"/>
      <c r="DK29" s="211"/>
      <c r="DL29" s="211"/>
      <c r="DM29" s="211"/>
      <c r="DN29" s="211"/>
      <c r="DO29" s="211"/>
      <c r="DP29" s="211"/>
    </row>
    <row r="30" spans="1:120" s="8" customFormat="1" ht="24" customHeight="1" x14ac:dyDescent="0.2">
      <c r="A30" s="13" t="s">
        <v>60</v>
      </c>
      <c r="B30" s="146" t="s">
        <v>61</v>
      </c>
      <c r="C30" s="133" t="s">
        <v>51</v>
      </c>
      <c r="D30" s="151">
        <f>'9.sz.mell.'!D30+'10.sz.mell'!D30+'11.sz.mell'!D30+'12.sz.mell'!D30</f>
        <v>0</v>
      </c>
      <c r="E30" s="151">
        <f>'9.sz.mell.'!E30+'10.sz.mell'!E30+'11.sz.mell'!E30+'12.sz.mell'!E30</f>
        <v>0</v>
      </c>
      <c r="F30" s="151">
        <f>'9.sz.mell.'!F30+'10.sz.mell'!F30+'11.sz.mell'!F30+'12.sz.mell'!F30</f>
        <v>0</v>
      </c>
      <c r="G30" s="151">
        <f>'9.sz.mell.'!G30+'10.sz.mell'!G30+'11.sz.mell'!G30+'12.sz.mell'!G30</f>
        <v>0</v>
      </c>
      <c r="H30" s="151">
        <f>'9.sz.mell.'!H30+'10.sz.mell'!H30+'11.sz.mell'!H30+'12.sz.mell'!H30</f>
        <v>0</v>
      </c>
      <c r="I30" s="151">
        <f>'9.sz.mell.'!I30+'10.sz.mell'!I30+'11.sz.mell'!I30+'12.sz.mell'!I30</f>
        <v>0</v>
      </c>
      <c r="J30" s="151">
        <f>'9.sz.mell.'!J30+'10.sz.mell'!J30+'11.sz.mell'!J30+'12.sz.mell'!J30</f>
        <v>0</v>
      </c>
      <c r="K30" s="227">
        <f>'9.sz.mell.'!K30+'10.sz.mell'!K30+'11.sz.mell'!K30+'12.sz.mell'!K30</f>
        <v>0</v>
      </c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1"/>
      <c r="DJ30" s="211"/>
      <c r="DK30" s="211"/>
      <c r="DL30" s="211"/>
      <c r="DM30" s="211"/>
      <c r="DN30" s="211"/>
      <c r="DO30" s="211"/>
      <c r="DP30" s="211"/>
    </row>
    <row r="31" spans="1:120" s="8" customFormat="1" ht="22.5" customHeight="1" x14ac:dyDescent="0.2">
      <c r="A31" s="15" t="s">
        <v>62</v>
      </c>
      <c r="B31" s="16" t="s">
        <v>63</v>
      </c>
      <c r="C31" s="17" t="s">
        <v>64</v>
      </c>
      <c r="D31" s="340">
        <f>SUM(D23+D24)</f>
        <v>267431322</v>
      </c>
      <c r="E31" s="340">
        <f t="shared" ref="E31:J31" si="5">SUM(E23+E24)</f>
        <v>166508625</v>
      </c>
      <c r="F31" s="340">
        <f t="shared" si="5"/>
        <v>433939947</v>
      </c>
      <c r="G31" s="340">
        <f t="shared" si="5"/>
        <v>0</v>
      </c>
      <c r="H31" s="340">
        <f t="shared" si="5"/>
        <v>0</v>
      </c>
      <c r="I31" s="340">
        <f t="shared" si="5"/>
        <v>0</v>
      </c>
      <c r="J31" s="340">
        <f t="shared" si="5"/>
        <v>0</v>
      </c>
      <c r="K31" s="341">
        <f>SUM(K23+K24)</f>
        <v>189002728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1"/>
      <c r="DJ31" s="211"/>
      <c r="DK31" s="211"/>
      <c r="DL31" s="211"/>
      <c r="DM31" s="211"/>
      <c r="DN31" s="211"/>
      <c r="DO31" s="211"/>
      <c r="DP31" s="211"/>
    </row>
    <row r="32" spans="1:120" s="8" customFormat="1" ht="14.25" customHeight="1" x14ac:dyDescent="0.2">
      <c r="A32" s="18" t="s">
        <v>65</v>
      </c>
      <c r="B32" s="19" t="s">
        <v>66</v>
      </c>
      <c r="C32" s="20" t="s">
        <v>67</v>
      </c>
      <c r="D32" s="122">
        <f>'9.sz.mell.'!D32+'10.sz.mell'!D32+'11.sz.mell'!D32+'12.sz.mell'!D32</f>
        <v>0</v>
      </c>
      <c r="E32" s="122">
        <f>'9.sz.mell.'!E32+'10.sz.mell'!E32+'11.sz.mell'!E32+'12.sz.mell'!E32</f>
        <v>0</v>
      </c>
      <c r="F32" s="122">
        <f>'9.sz.mell.'!F32+'10.sz.mell'!F32+'11.sz.mell'!F32+'12.sz.mell'!F32</f>
        <v>0</v>
      </c>
      <c r="G32" s="122">
        <f>'9.sz.mell.'!G32+'10.sz.mell'!G32+'11.sz.mell'!G32+'12.sz.mell'!G32</f>
        <v>0</v>
      </c>
      <c r="H32" s="122">
        <f>'9.sz.mell.'!H32+'10.sz.mell'!H32+'11.sz.mell'!H32+'12.sz.mell'!H32</f>
        <v>0</v>
      </c>
      <c r="I32" s="122">
        <f>'9.sz.mell.'!I32+'10.sz.mell'!I32+'11.sz.mell'!I32+'12.sz.mell'!I32</f>
        <v>0</v>
      </c>
      <c r="J32" s="122">
        <f>'9.sz.mell.'!J32+'10.sz.mell'!J32+'11.sz.mell'!J32+'12.sz.mell'!J32</f>
        <v>0</v>
      </c>
      <c r="K32" s="377">
        <f>'9.sz.mell.'!K32+'10.sz.mell'!K32+'11.sz.mell'!K32+'12.sz.mell'!K32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1"/>
      <c r="DJ32" s="211"/>
      <c r="DK32" s="211"/>
      <c r="DL32" s="211"/>
      <c r="DM32" s="211"/>
      <c r="DN32" s="211"/>
      <c r="DO32" s="211"/>
      <c r="DP32" s="211"/>
    </row>
    <row r="33" spans="1:120" s="8" customFormat="1" ht="14.25" customHeight="1" x14ac:dyDescent="0.2">
      <c r="A33" s="9" t="s">
        <v>68</v>
      </c>
      <c r="B33" s="126" t="s">
        <v>69</v>
      </c>
      <c r="C33" s="127" t="s">
        <v>70</v>
      </c>
      <c r="D33" s="343">
        <f t="shared" ref="D33:J33" si="6">SUM(D34:D36)</f>
        <v>3400000</v>
      </c>
      <c r="E33" s="343">
        <f t="shared" si="6"/>
        <v>0</v>
      </c>
      <c r="F33" s="343">
        <f t="shared" si="6"/>
        <v>3400000</v>
      </c>
      <c r="G33" s="343">
        <f t="shared" si="6"/>
        <v>0</v>
      </c>
      <c r="H33" s="343">
        <f t="shared" si="6"/>
        <v>0</v>
      </c>
      <c r="I33" s="343">
        <f t="shared" si="6"/>
        <v>0</v>
      </c>
      <c r="J33" s="343">
        <f t="shared" si="6"/>
        <v>0</v>
      </c>
      <c r="K33" s="329">
        <f>SUM(K34:K36)</f>
        <v>1527145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1"/>
      <c r="DJ33" s="211"/>
      <c r="DK33" s="211"/>
      <c r="DL33" s="211"/>
      <c r="DM33" s="211"/>
      <c r="DN33" s="211"/>
      <c r="DO33" s="211"/>
      <c r="DP33" s="211"/>
    </row>
    <row r="34" spans="1:120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>
        <f>'9.sz.mell.'!D34+'10.sz.mell'!D34+'11.sz.mell'!D34+'12.sz.mell'!D34</f>
        <v>0</v>
      </c>
      <c r="E34" s="151">
        <f>'9.sz.mell.'!E34+'10.sz.mell'!E34+'11.sz.mell'!E34+'12.sz.mell'!E34</f>
        <v>0</v>
      </c>
      <c r="F34" s="151">
        <f>'9.sz.mell.'!F34+'10.sz.mell'!F34+'11.sz.mell'!F34+'12.sz.mell'!F34</f>
        <v>0</v>
      </c>
      <c r="G34" s="151">
        <f>'9.sz.mell.'!G34+'10.sz.mell'!G34+'11.sz.mell'!G34+'12.sz.mell'!G34</f>
        <v>0</v>
      </c>
      <c r="H34" s="151">
        <f>'9.sz.mell.'!H34+'10.sz.mell'!H34+'11.sz.mell'!H34+'12.sz.mell'!H34</f>
        <v>0</v>
      </c>
      <c r="I34" s="151">
        <f>'9.sz.mell.'!I34+'10.sz.mell'!I34+'11.sz.mell'!I34+'12.sz.mell'!I34</f>
        <v>0</v>
      </c>
      <c r="J34" s="151">
        <f>'9.sz.mell.'!J34+'10.sz.mell'!J34+'11.sz.mell'!J34+'12.sz.mell'!J34</f>
        <v>0</v>
      </c>
      <c r="K34" s="227">
        <f>'9.sz.mell.'!K34+'10.sz.mell'!K34+'11.sz.mell'!K34+'12.sz.mell'!K34</f>
        <v>0</v>
      </c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1"/>
      <c r="DJ34" s="211"/>
      <c r="DK34" s="211"/>
      <c r="DL34" s="211"/>
      <c r="DM34" s="211"/>
      <c r="DN34" s="211"/>
      <c r="DO34" s="211"/>
      <c r="DP34" s="211"/>
    </row>
    <row r="35" spans="1:120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>
        <f>'9.sz.mell.'!D35+'10.sz.mell'!D35+'11.sz.mell'!D35+'12.sz.mell'!D35</f>
        <v>0</v>
      </c>
      <c r="E35" s="151">
        <f>'9.sz.mell.'!E35+'10.sz.mell'!E35+'11.sz.mell'!E35+'12.sz.mell'!E35</f>
        <v>0</v>
      </c>
      <c r="F35" s="151">
        <f>'9.sz.mell.'!F35+'10.sz.mell'!F35+'11.sz.mell'!F35+'12.sz.mell'!F35</f>
        <v>0</v>
      </c>
      <c r="G35" s="151">
        <f>'9.sz.mell.'!G35+'10.sz.mell'!G35+'11.sz.mell'!G35+'12.sz.mell'!G35</f>
        <v>0</v>
      </c>
      <c r="H35" s="151">
        <f>'9.sz.mell.'!H35+'10.sz.mell'!H35+'11.sz.mell'!H35+'12.sz.mell'!H35</f>
        <v>0</v>
      </c>
      <c r="I35" s="151">
        <f>'9.sz.mell.'!I35+'10.sz.mell'!I35+'11.sz.mell'!I35+'12.sz.mell'!I35</f>
        <v>0</v>
      </c>
      <c r="J35" s="151">
        <f>'9.sz.mell.'!J35+'10.sz.mell'!J35+'11.sz.mell'!J35+'12.sz.mell'!J35</f>
        <v>0</v>
      </c>
      <c r="K35" s="227">
        <f>'9.sz.mell.'!K35+'10.sz.mell'!K35+'11.sz.mell'!K35+'12.sz.mell'!K35</f>
        <v>0</v>
      </c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1"/>
      <c r="DJ35" s="211"/>
      <c r="DK35" s="211"/>
      <c r="DL35" s="211"/>
      <c r="DM35" s="211"/>
      <c r="DN35" s="211"/>
      <c r="DO35" s="211"/>
      <c r="DP35" s="211"/>
    </row>
    <row r="36" spans="1:120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>
        <f>'9.sz.mell.'!D36+'10.sz.mell'!D36+'11.sz.mell'!D36+'12.sz.mell'!D36</f>
        <v>3400000</v>
      </c>
      <c r="E36" s="151">
        <f>'9.sz.mell.'!E36+'10.sz.mell'!E36+'11.sz.mell'!E36+'12.sz.mell'!E36</f>
        <v>0</v>
      </c>
      <c r="F36" s="151">
        <f>'9.sz.mell.'!F36+'10.sz.mell'!F36+'11.sz.mell'!F36+'12.sz.mell'!F36</f>
        <v>3400000</v>
      </c>
      <c r="G36" s="151">
        <f>'9.sz.mell.'!G36+'10.sz.mell'!G36+'11.sz.mell'!G36+'12.sz.mell'!G36</f>
        <v>0</v>
      </c>
      <c r="H36" s="151">
        <f>'9.sz.mell.'!H36+'10.sz.mell'!H36+'11.sz.mell'!H36+'12.sz.mell'!H36</f>
        <v>0</v>
      </c>
      <c r="I36" s="151">
        <f>'9.sz.mell.'!I36+'10.sz.mell'!I36+'11.sz.mell'!I36+'12.sz.mell'!I36</f>
        <v>0</v>
      </c>
      <c r="J36" s="151">
        <f>'9.sz.mell.'!J36+'10.sz.mell'!J36+'11.sz.mell'!J36+'12.sz.mell'!J36</f>
        <v>0</v>
      </c>
      <c r="K36" s="227">
        <f>'9.sz.mell.'!K36+'10.sz.mell'!K36+'11.sz.mell'!K36+'12.sz.mell'!K36</f>
        <v>1527145</v>
      </c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1"/>
      <c r="DJ36" s="211"/>
      <c r="DK36" s="211"/>
      <c r="DL36" s="211"/>
      <c r="DM36" s="211"/>
      <c r="DN36" s="211"/>
      <c r="DO36" s="211"/>
      <c r="DP36" s="211"/>
    </row>
    <row r="37" spans="1:120" s="8" customFormat="1" ht="14.25" customHeight="1" x14ac:dyDescent="0.2">
      <c r="A37" s="9" t="s">
        <v>77</v>
      </c>
      <c r="B37" s="23" t="s">
        <v>78</v>
      </c>
      <c r="C37" s="127" t="s">
        <v>79</v>
      </c>
      <c r="D37" s="343">
        <f t="shared" ref="D37:K37" si="7">SUM(D38:D39)</f>
        <v>100000000</v>
      </c>
      <c r="E37" s="343">
        <f t="shared" si="7"/>
        <v>0</v>
      </c>
      <c r="F37" s="343">
        <f t="shared" si="7"/>
        <v>100000000</v>
      </c>
      <c r="G37" s="343">
        <f t="shared" si="7"/>
        <v>0</v>
      </c>
      <c r="H37" s="343">
        <f t="shared" si="7"/>
        <v>0</v>
      </c>
      <c r="I37" s="343">
        <f t="shared" si="7"/>
        <v>0</v>
      </c>
      <c r="J37" s="343">
        <f t="shared" si="7"/>
        <v>0</v>
      </c>
      <c r="K37" s="329">
        <f t="shared" si="7"/>
        <v>16473283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1"/>
      <c r="DJ37" s="211"/>
      <c r="DK37" s="211"/>
      <c r="DL37" s="211"/>
      <c r="DM37" s="211"/>
      <c r="DN37" s="211"/>
      <c r="DO37" s="211"/>
      <c r="DP37" s="211"/>
    </row>
    <row r="38" spans="1:120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>
        <f>'9.sz.mell.'!D38+'10.sz.mell'!D38+'11.sz.mell'!D38+'12.sz.mell'!D38</f>
        <v>100000000</v>
      </c>
      <c r="E38" s="151">
        <f>'9.sz.mell.'!E38+'10.sz.mell'!E38+'11.sz.mell'!E38+'12.sz.mell'!E38</f>
        <v>0</v>
      </c>
      <c r="F38" s="151">
        <f>'9.sz.mell.'!F38+'10.sz.mell'!F38+'11.sz.mell'!F38+'12.sz.mell'!F38</f>
        <v>100000000</v>
      </c>
      <c r="G38" s="151">
        <f>'9.sz.mell.'!G38+'10.sz.mell'!G38+'11.sz.mell'!G38+'12.sz.mell'!G38</f>
        <v>0</v>
      </c>
      <c r="H38" s="151">
        <f>'9.sz.mell.'!H38+'10.sz.mell'!H38+'11.sz.mell'!H38+'12.sz.mell'!H38</f>
        <v>0</v>
      </c>
      <c r="I38" s="151">
        <f>'9.sz.mell.'!I38+'10.sz.mell'!I38+'11.sz.mell'!I38+'12.sz.mell'!I38</f>
        <v>0</v>
      </c>
      <c r="J38" s="151">
        <f>'9.sz.mell.'!J38+'10.sz.mell'!J38+'11.sz.mell'!J38+'12.sz.mell'!J38</f>
        <v>0</v>
      </c>
      <c r="K38" s="227">
        <f>'9.sz.mell.'!K38+'10.sz.mell'!K38+'11.sz.mell'!K38+'12.sz.mell'!K38</f>
        <v>16473283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1"/>
      <c r="DJ38" s="211"/>
      <c r="DK38" s="211"/>
      <c r="DL38" s="211"/>
      <c r="DM38" s="211"/>
      <c r="DN38" s="211"/>
      <c r="DO38" s="211"/>
      <c r="DP38" s="211"/>
    </row>
    <row r="39" spans="1:120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>
        <f>'9.sz.mell.'!D39+'10.sz.mell'!D39+'11.sz.mell'!D39+'12.sz.mell'!D39</f>
        <v>0</v>
      </c>
      <c r="E39" s="151">
        <f>'9.sz.mell.'!E39+'10.sz.mell'!E39+'11.sz.mell'!E39+'12.sz.mell'!E39</f>
        <v>0</v>
      </c>
      <c r="F39" s="151">
        <f>'9.sz.mell.'!F39+'10.sz.mell'!F39+'11.sz.mell'!F39+'12.sz.mell'!F39</f>
        <v>0</v>
      </c>
      <c r="G39" s="151">
        <f>'9.sz.mell.'!G39+'10.sz.mell'!G39+'11.sz.mell'!G39+'12.sz.mell'!G39</f>
        <v>0</v>
      </c>
      <c r="H39" s="151">
        <f>'9.sz.mell.'!H39+'10.sz.mell'!H39+'11.sz.mell'!H39+'12.sz.mell'!H39</f>
        <v>0</v>
      </c>
      <c r="I39" s="151">
        <f>'9.sz.mell.'!I39+'10.sz.mell'!I39+'11.sz.mell'!I39+'12.sz.mell'!I39</f>
        <v>0</v>
      </c>
      <c r="J39" s="151">
        <f>'9.sz.mell.'!J39+'10.sz.mell'!J39+'11.sz.mell'!J39+'12.sz.mell'!J39</f>
        <v>0</v>
      </c>
      <c r="K39" s="227">
        <f>'9.sz.mell.'!K39+'10.sz.mell'!K39+'11.sz.mell'!K39+'12.sz.mell'!K39</f>
        <v>0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1"/>
      <c r="DJ39" s="211"/>
      <c r="DK39" s="211"/>
      <c r="DL39" s="211"/>
      <c r="DM39" s="211"/>
      <c r="DN39" s="211"/>
      <c r="DO39" s="211"/>
      <c r="DP39" s="211"/>
    </row>
    <row r="40" spans="1:120" s="8" customFormat="1" ht="17.25" customHeight="1" x14ac:dyDescent="0.2">
      <c r="A40" s="7" t="s">
        <v>84</v>
      </c>
      <c r="B40" s="25" t="s">
        <v>389</v>
      </c>
      <c r="C40" s="127" t="s">
        <v>85</v>
      </c>
      <c r="D40" s="151">
        <f>'9.sz.mell.'!D40+'10.sz.mell'!D40+'11.sz.mell'!D40+'12.sz.mell'!D40</f>
        <v>4000000</v>
      </c>
      <c r="E40" s="151">
        <f>'9.sz.mell.'!E40+'10.sz.mell'!E40+'11.sz.mell'!E40+'12.sz.mell'!E40</f>
        <v>-4000000</v>
      </c>
      <c r="F40" s="151">
        <f>'9.sz.mell.'!F40+'10.sz.mell'!F40+'11.sz.mell'!F40+'12.sz.mell'!F40</f>
        <v>0</v>
      </c>
      <c r="G40" s="151">
        <f>'9.sz.mell.'!G40+'10.sz.mell'!G40+'11.sz.mell'!G40+'12.sz.mell'!G40</f>
        <v>0</v>
      </c>
      <c r="H40" s="151">
        <f>'9.sz.mell.'!H40+'10.sz.mell'!H40+'11.sz.mell'!H40+'12.sz.mell'!H40</f>
        <v>0</v>
      </c>
      <c r="I40" s="151">
        <f>'9.sz.mell.'!I40+'10.sz.mell'!I40+'11.sz.mell'!I40+'12.sz.mell'!I40</f>
        <v>0</v>
      </c>
      <c r="J40" s="151">
        <f>'9.sz.mell.'!J40+'10.sz.mell'!J40+'11.sz.mell'!J40+'12.sz.mell'!J40</f>
        <v>0</v>
      </c>
      <c r="K40" s="227">
        <f>'9.sz.mell.'!K40+'10.sz.mell'!K40+'11.sz.mell'!K40+'12.sz.mell'!K40</f>
        <v>0</v>
      </c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1"/>
      <c r="DJ40" s="211"/>
      <c r="DK40" s="211"/>
      <c r="DL40" s="211"/>
      <c r="DM40" s="211"/>
      <c r="DN40" s="211"/>
      <c r="DO40" s="211"/>
      <c r="DP40" s="211"/>
    </row>
    <row r="41" spans="1:120" s="8" customFormat="1" ht="17.25" customHeight="1" x14ac:dyDescent="0.2">
      <c r="A41" s="9" t="s">
        <v>86</v>
      </c>
      <c r="B41" s="23" t="s">
        <v>90</v>
      </c>
      <c r="C41" s="127" t="s">
        <v>91</v>
      </c>
      <c r="D41" s="343">
        <f>SUM(D42:D43)</f>
        <v>2840000</v>
      </c>
      <c r="E41" s="343">
        <f t="shared" ref="E41:K41" si="8">SUM(E42:E43)</f>
        <v>0</v>
      </c>
      <c r="F41" s="343">
        <f t="shared" si="8"/>
        <v>2840000</v>
      </c>
      <c r="G41" s="343">
        <f t="shared" si="8"/>
        <v>0</v>
      </c>
      <c r="H41" s="343">
        <f t="shared" si="8"/>
        <v>0</v>
      </c>
      <c r="I41" s="343">
        <f t="shared" si="8"/>
        <v>0</v>
      </c>
      <c r="J41" s="343">
        <f t="shared" si="8"/>
        <v>0</v>
      </c>
      <c r="K41" s="329">
        <f t="shared" si="8"/>
        <v>1184532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1"/>
      <c r="DJ41" s="211"/>
      <c r="DK41" s="211"/>
      <c r="DL41" s="211"/>
      <c r="DM41" s="211"/>
      <c r="DN41" s="211"/>
      <c r="DO41" s="211"/>
      <c r="DP41" s="211"/>
    </row>
    <row r="42" spans="1:120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>
        <f>'9.sz.mell.'!D42+'10.sz.mell'!D42+'11.sz.mell'!D42+'12.sz.mell'!D42</f>
        <v>40000</v>
      </c>
      <c r="E42" s="151">
        <f>'9.sz.mell.'!E42+'10.sz.mell'!E42+'11.sz.mell'!E42+'12.sz.mell'!E42</f>
        <v>0</v>
      </c>
      <c r="F42" s="151">
        <f>'9.sz.mell.'!F42+'10.sz.mell'!F42+'11.sz.mell'!F42+'12.sz.mell'!F42</f>
        <v>40000</v>
      </c>
      <c r="G42" s="151">
        <f>'9.sz.mell.'!G42+'10.sz.mell'!G42+'11.sz.mell'!G42+'12.sz.mell'!G42</f>
        <v>0</v>
      </c>
      <c r="H42" s="151">
        <f>'9.sz.mell.'!H42+'10.sz.mell'!H42+'11.sz.mell'!H42+'12.sz.mell'!H42</f>
        <v>0</v>
      </c>
      <c r="I42" s="151">
        <f>'9.sz.mell.'!I42+'10.sz.mell'!I42+'11.sz.mell'!I42+'12.sz.mell'!I42</f>
        <v>0</v>
      </c>
      <c r="J42" s="151">
        <f>'9.sz.mell.'!J42+'10.sz.mell'!J42+'11.sz.mell'!J42+'12.sz.mell'!J42</f>
        <v>0</v>
      </c>
      <c r="K42" s="227">
        <f>'9.sz.mell.'!K42+'10.sz.mell'!K42+'11.sz.mell'!K42+'12.sz.mell'!K42</f>
        <v>5000</v>
      </c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1"/>
      <c r="DJ42" s="211"/>
      <c r="DK42" s="211"/>
      <c r="DL42" s="211"/>
      <c r="DM42" s="211"/>
      <c r="DN42" s="211"/>
      <c r="DO42" s="211"/>
      <c r="DP42" s="211"/>
    </row>
    <row r="43" spans="1:120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>
        <f>'9.sz.mell.'!D43+'10.sz.mell'!D43+'11.sz.mell'!D43+'12.sz.mell'!D43</f>
        <v>2800000</v>
      </c>
      <c r="E43" s="151">
        <f>'9.sz.mell.'!E43+'10.sz.mell'!E43+'11.sz.mell'!E43+'12.sz.mell'!E43</f>
        <v>0</v>
      </c>
      <c r="F43" s="151">
        <f>'9.sz.mell.'!F43+'10.sz.mell'!F43+'11.sz.mell'!F43+'12.sz.mell'!F43</f>
        <v>2800000</v>
      </c>
      <c r="G43" s="151">
        <f>'9.sz.mell.'!G43+'10.sz.mell'!G43+'11.sz.mell'!G43+'12.sz.mell'!G43</f>
        <v>0</v>
      </c>
      <c r="H43" s="151">
        <f>'9.sz.mell.'!H43+'10.sz.mell'!H43+'11.sz.mell'!H43+'12.sz.mell'!H43</f>
        <v>0</v>
      </c>
      <c r="I43" s="151">
        <f>'9.sz.mell.'!I43+'10.sz.mell'!I43+'11.sz.mell'!I43+'12.sz.mell'!I43</f>
        <v>0</v>
      </c>
      <c r="J43" s="151">
        <f>'9.sz.mell.'!J43+'10.sz.mell'!J43+'11.sz.mell'!J43+'12.sz.mell'!J43</f>
        <v>0</v>
      </c>
      <c r="K43" s="227">
        <f>'9.sz.mell.'!K43+'10.sz.mell'!K43+'11.sz.mell'!K43+'12.sz.mell'!K43</f>
        <v>1179532</v>
      </c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1"/>
      <c r="DJ43" s="211"/>
      <c r="DK43" s="211"/>
      <c r="DL43" s="211"/>
      <c r="DM43" s="211"/>
      <c r="DN43" s="211"/>
      <c r="DO43" s="211"/>
      <c r="DP43" s="211"/>
    </row>
    <row r="44" spans="1:120" s="8" customFormat="1" ht="14.25" customHeight="1" x14ac:dyDescent="0.2">
      <c r="A44" s="228" t="s">
        <v>89</v>
      </c>
      <c r="B44" s="229" t="s">
        <v>393</v>
      </c>
      <c r="C44" s="230" t="s">
        <v>394</v>
      </c>
      <c r="D44" s="231">
        <f>'9.sz.mell.'!D44+'10.sz.mell'!D44+'11.sz.mell'!D44+'12.sz.mell'!D44</f>
        <v>0</v>
      </c>
      <c r="E44" s="231">
        <f>'9.sz.mell.'!E44+'10.sz.mell'!E44+'11.sz.mell'!E44+'12.sz.mell'!E44</f>
        <v>0</v>
      </c>
      <c r="F44" s="231">
        <f>'9.sz.mell.'!F44+'10.sz.mell'!F44+'11.sz.mell'!F44+'12.sz.mell'!F44</f>
        <v>0</v>
      </c>
      <c r="G44" s="231">
        <f>'9.sz.mell.'!G44+'10.sz.mell'!G44+'11.sz.mell'!G44+'12.sz.mell'!G44</f>
        <v>0</v>
      </c>
      <c r="H44" s="231">
        <f>'9.sz.mell.'!H44+'10.sz.mell'!H44+'11.sz.mell'!H44+'12.sz.mell'!H44</f>
        <v>0</v>
      </c>
      <c r="I44" s="231">
        <f>'9.sz.mell.'!I44+'10.sz.mell'!I44+'11.sz.mell'!I44+'12.sz.mell'!I44</f>
        <v>0</v>
      </c>
      <c r="J44" s="231">
        <f>'9.sz.mell.'!J44+'10.sz.mell'!J44+'11.sz.mell'!J44+'12.sz.mell'!J44</f>
        <v>0</v>
      </c>
      <c r="K44" s="410">
        <f>'9.sz.mell.'!K44+'10.sz.mell'!K44+'11.sz.mell'!K44+'12.sz.mell'!K44</f>
        <v>0</v>
      </c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1"/>
      <c r="DJ44" s="211"/>
      <c r="DK44" s="211"/>
      <c r="DL44" s="211"/>
      <c r="DM44" s="211"/>
      <c r="DN44" s="211"/>
      <c r="DO44" s="211"/>
      <c r="DP44" s="211"/>
    </row>
    <row r="45" spans="1:120" s="8" customFormat="1" ht="17.25" customHeight="1" x14ac:dyDescent="0.2">
      <c r="A45" s="15" t="s">
        <v>92</v>
      </c>
      <c r="B45" s="16" t="s">
        <v>93</v>
      </c>
      <c r="C45" s="17" t="s">
        <v>94</v>
      </c>
      <c r="D45" s="340">
        <f>SUM(D32+D33+D37+D40+D41+D44)</f>
        <v>110240000</v>
      </c>
      <c r="E45" s="340">
        <f t="shared" ref="E45:J45" si="9">SUM(E32+E33+E37+E40+E41+E44)</f>
        <v>-4000000</v>
      </c>
      <c r="F45" s="340">
        <f t="shared" si="9"/>
        <v>106240000</v>
      </c>
      <c r="G45" s="340">
        <f t="shared" si="9"/>
        <v>0</v>
      </c>
      <c r="H45" s="340">
        <f t="shared" si="9"/>
        <v>0</v>
      </c>
      <c r="I45" s="340">
        <f t="shared" si="9"/>
        <v>0</v>
      </c>
      <c r="J45" s="340">
        <f t="shared" si="9"/>
        <v>0</v>
      </c>
      <c r="K45" s="346">
        <f>SUM(K32+K33+K37+K40+K41+K44)</f>
        <v>19184960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1"/>
      <c r="DJ45" s="211"/>
      <c r="DK45" s="211"/>
      <c r="DL45" s="211"/>
      <c r="DM45" s="211"/>
      <c r="DN45" s="211"/>
      <c r="DO45" s="211"/>
      <c r="DP45" s="211"/>
    </row>
    <row r="46" spans="1:120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>
        <f>'9.sz.mell.'!D46+'10.sz.mell'!D46+'11.sz.mell'!D46+'12.sz.mell'!D46</f>
        <v>8000000</v>
      </c>
      <c r="E46" s="159">
        <f>'9.sz.mell.'!E46+'10.sz.mell'!E46+'11.sz.mell'!E46+'12.sz.mell'!E46</f>
        <v>0</v>
      </c>
      <c r="F46" s="159">
        <f>'9.sz.mell.'!F46+'10.sz.mell'!F46+'11.sz.mell'!F46+'12.sz.mell'!F46</f>
        <v>8000000</v>
      </c>
      <c r="G46" s="159">
        <f>'9.sz.mell.'!G46+'10.sz.mell'!G46+'11.sz.mell'!G46+'12.sz.mell'!G46</f>
        <v>0</v>
      </c>
      <c r="H46" s="159">
        <f>'9.sz.mell.'!H46+'10.sz.mell'!H46+'11.sz.mell'!H46+'12.sz.mell'!H46</f>
        <v>0</v>
      </c>
      <c r="I46" s="159">
        <f>'9.sz.mell.'!I46+'10.sz.mell'!I46+'11.sz.mell'!I46+'12.sz.mell'!I46</f>
        <v>0</v>
      </c>
      <c r="J46" s="159">
        <f>'9.sz.mell.'!J46+'10.sz.mell'!J46+'11.sz.mell'!J46+'12.sz.mell'!J46</f>
        <v>0</v>
      </c>
      <c r="K46" s="406">
        <f>'9.sz.mell.'!K46+'10.sz.mell'!K46+'11.sz.mell'!K46+'12.sz.mell'!K46</f>
        <v>1164519</v>
      </c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1"/>
      <c r="DJ46" s="211"/>
      <c r="DK46" s="211"/>
      <c r="DL46" s="211"/>
      <c r="DM46" s="211"/>
      <c r="DN46" s="211"/>
      <c r="DO46" s="211"/>
      <c r="DP46" s="211"/>
    </row>
    <row r="47" spans="1:120" s="8" customFormat="1" ht="14.25" customHeight="1" x14ac:dyDescent="0.2">
      <c r="A47" s="9" t="s">
        <v>98</v>
      </c>
      <c r="B47" s="141" t="s">
        <v>99</v>
      </c>
      <c r="C47" s="160" t="s">
        <v>100</v>
      </c>
      <c r="D47" s="343">
        <f>'9.sz.mell.'!D47+'10.sz.mell'!D47+'11.sz.mell'!D47+'12.sz.mell'!D47</f>
        <v>10785000</v>
      </c>
      <c r="E47" s="343">
        <f>'9.sz.mell.'!E47+'10.sz.mell'!E47+'11.sz.mell'!E47+'12.sz.mell'!E47</f>
        <v>0</v>
      </c>
      <c r="F47" s="343">
        <f>'9.sz.mell.'!F47+'10.sz.mell'!F47+'11.sz.mell'!F47+'12.sz.mell'!F47</f>
        <v>10785000</v>
      </c>
      <c r="G47" s="343">
        <f>'9.sz.mell.'!G47+'10.sz.mell'!G47+'11.sz.mell'!G47+'12.sz.mell'!G47</f>
        <v>0</v>
      </c>
      <c r="H47" s="343">
        <f>'9.sz.mell.'!H47+'10.sz.mell'!H47+'11.sz.mell'!H47+'12.sz.mell'!H47</f>
        <v>0</v>
      </c>
      <c r="I47" s="343">
        <f>'9.sz.mell.'!I47+'10.sz.mell'!I47+'11.sz.mell'!I47+'12.sz.mell'!I47</f>
        <v>0</v>
      </c>
      <c r="J47" s="343">
        <f>'9.sz.mell.'!J47+'10.sz.mell'!J47+'11.sz.mell'!J47+'12.sz.mell'!J47</f>
        <v>0</v>
      </c>
      <c r="K47" s="329">
        <f>'9.sz.mell.'!K47+'10.sz.mell'!K47+'11.sz.mell'!K47+'12.sz.mell'!K47</f>
        <v>6037632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1"/>
      <c r="DJ47" s="211"/>
      <c r="DK47" s="211"/>
      <c r="DL47" s="211"/>
      <c r="DM47" s="211"/>
      <c r="DN47" s="211"/>
      <c r="DO47" s="211"/>
      <c r="DP47" s="211"/>
    </row>
    <row r="48" spans="1:120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343">
        <f>'9.sz.mell.'!D48+'10.sz.mell'!D48+'11.sz.mell'!D48+'12.sz.mell'!D48</f>
        <v>300000</v>
      </c>
      <c r="E48" s="343">
        <f>'9.sz.mell.'!E48+'10.sz.mell'!E48+'11.sz.mell'!E48+'12.sz.mell'!E48</f>
        <v>0</v>
      </c>
      <c r="F48" s="343">
        <f>'9.sz.mell.'!F48+'10.sz.mell'!F48+'11.sz.mell'!F48+'12.sz.mell'!F48</f>
        <v>300000</v>
      </c>
      <c r="G48" s="343">
        <f>'9.sz.mell.'!G48+'10.sz.mell'!G48+'11.sz.mell'!G48+'12.sz.mell'!G48</f>
        <v>0</v>
      </c>
      <c r="H48" s="343">
        <f>'9.sz.mell.'!H48+'10.sz.mell'!H48+'11.sz.mell'!H48+'12.sz.mell'!H48</f>
        <v>0</v>
      </c>
      <c r="I48" s="343">
        <f>'9.sz.mell.'!I48+'10.sz.mell'!I48+'11.sz.mell'!I48+'12.sz.mell'!I48</f>
        <v>0</v>
      </c>
      <c r="J48" s="343">
        <f>'9.sz.mell.'!J48+'10.sz.mell'!J48+'11.sz.mell'!J48+'12.sz.mell'!J48</f>
        <v>0</v>
      </c>
      <c r="K48" s="329">
        <f>'9.sz.mell.'!K48+'10.sz.mell'!K48+'11.sz.mell'!K48+'12.sz.mell'!K48</f>
        <v>80860</v>
      </c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1"/>
      <c r="DJ48" s="211"/>
      <c r="DK48" s="211"/>
      <c r="DL48" s="211"/>
      <c r="DM48" s="211"/>
      <c r="DN48" s="211"/>
      <c r="DO48" s="211"/>
      <c r="DP48" s="211"/>
    </row>
    <row r="49" spans="1:120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343">
        <f>'9.sz.mell.'!D49+'10.sz.mell'!D49+'11.sz.mell'!D49+'12.sz.mell'!D49</f>
        <v>0</v>
      </c>
      <c r="E49" s="343">
        <f>'9.sz.mell.'!E49+'10.sz.mell'!E49+'11.sz.mell'!E49+'12.sz.mell'!E49</f>
        <v>0</v>
      </c>
      <c r="F49" s="343">
        <f>'9.sz.mell.'!F49+'10.sz.mell'!F49+'11.sz.mell'!F49+'12.sz.mell'!F49</f>
        <v>0</v>
      </c>
      <c r="G49" s="343">
        <f>'9.sz.mell.'!G49+'10.sz.mell'!G49+'11.sz.mell'!G49+'12.sz.mell'!G49</f>
        <v>0</v>
      </c>
      <c r="H49" s="343">
        <f>'9.sz.mell.'!H49+'10.sz.mell'!H49+'11.sz.mell'!H49+'12.sz.mell'!H49</f>
        <v>0</v>
      </c>
      <c r="I49" s="343">
        <f>'9.sz.mell.'!I49+'10.sz.mell'!I49+'11.sz.mell'!I49+'12.sz.mell'!I49</f>
        <v>0</v>
      </c>
      <c r="J49" s="343">
        <f>'9.sz.mell.'!J49+'10.sz.mell'!J49+'11.sz.mell'!J49+'12.sz.mell'!J49</f>
        <v>0</v>
      </c>
      <c r="K49" s="329">
        <f>'9.sz.mell.'!K49+'10.sz.mell'!K49+'11.sz.mell'!K49+'12.sz.mell'!K49</f>
        <v>0</v>
      </c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1"/>
      <c r="DJ49" s="211"/>
      <c r="DK49" s="211"/>
      <c r="DL49" s="211"/>
      <c r="DM49" s="211"/>
      <c r="DN49" s="211"/>
      <c r="DO49" s="211"/>
      <c r="DP49" s="211"/>
    </row>
    <row r="50" spans="1:120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343">
        <f>'9.sz.mell.'!D50+'10.sz.mell'!D50+'11.sz.mell'!D50+'12.sz.mell'!D50</f>
        <v>2500000</v>
      </c>
      <c r="E50" s="343">
        <f>'9.sz.mell.'!E50+'10.sz.mell'!E50+'11.sz.mell'!E50+'12.sz.mell'!E50</f>
        <v>0</v>
      </c>
      <c r="F50" s="343">
        <f>'9.sz.mell.'!F50+'10.sz.mell'!F50+'11.sz.mell'!F50+'12.sz.mell'!F50</f>
        <v>2500000</v>
      </c>
      <c r="G50" s="343">
        <f>'9.sz.mell.'!G50+'10.sz.mell'!G50+'11.sz.mell'!G50+'12.sz.mell'!G50</f>
        <v>0</v>
      </c>
      <c r="H50" s="343">
        <f>'9.sz.mell.'!H50+'10.sz.mell'!H50+'11.sz.mell'!H50+'12.sz.mell'!H50</f>
        <v>0</v>
      </c>
      <c r="I50" s="343">
        <f>'9.sz.mell.'!I50+'10.sz.mell'!I50+'11.sz.mell'!I50+'12.sz.mell'!I50</f>
        <v>0</v>
      </c>
      <c r="J50" s="343">
        <f>'9.sz.mell.'!J50+'10.sz.mell'!J50+'11.sz.mell'!J50+'12.sz.mell'!J50</f>
        <v>0</v>
      </c>
      <c r="K50" s="329">
        <f>'9.sz.mell.'!K50+'10.sz.mell'!K50+'11.sz.mell'!K50+'12.sz.mell'!K50</f>
        <v>1231044</v>
      </c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1"/>
      <c r="DJ50" s="211"/>
      <c r="DK50" s="211"/>
      <c r="DL50" s="211"/>
      <c r="DM50" s="211"/>
      <c r="DN50" s="211"/>
      <c r="DO50" s="211"/>
      <c r="DP50" s="211"/>
    </row>
    <row r="51" spans="1:120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343">
        <f>'9.sz.mell.'!D51+'10.sz.mell'!D51+'11.sz.mell'!D51+'12.sz.mell'!D51</f>
        <v>3015000</v>
      </c>
      <c r="E51" s="343">
        <f>'9.sz.mell.'!E51+'10.sz.mell'!E51+'11.sz.mell'!E51+'12.sz.mell'!E51</f>
        <v>0</v>
      </c>
      <c r="F51" s="343">
        <f>'9.sz.mell.'!F51+'10.sz.mell'!F51+'11.sz.mell'!F51+'12.sz.mell'!F51</f>
        <v>3015000</v>
      </c>
      <c r="G51" s="343">
        <f>'9.sz.mell.'!G51+'10.sz.mell'!G51+'11.sz.mell'!G51+'12.sz.mell'!G51</f>
        <v>0</v>
      </c>
      <c r="H51" s="343">
        <f>'9.sz.mell.'!H51+'10.sz.mell'!H51+'11.sz.mell'!H51+'12.sz.mell'!H51</f>
        <v>0</v>
      </c>
      <c r="I51" s="343">
        <f>'9.sz.mell.'!I51+'10.sz.mell'!I51+'11.sz.mell'!I51+'12.sz.mell'!I51</f>
        <v>0</v>
      </c>
      <c r="J51" s="343">
        <f>'9.sz.mell.'!J51+'10.sz.mell'!J51+'11.sz.mell'!J51+'12.sz.mell'!J51</f>
        <v>0</v>
      </c>
      <c r="K51" s="329">
        <f>'9.sz.mell.'!K51+'10.sz.mell'!K51+'11.sz.mell'!K51+'12.sz.mell'!K51</f>
        <v>588858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1"/>
      <c r="DJ51" s="211"/>
      <c r="DK51" s="211"/>
      <c r="DL51" s="211"/>
      <c r="DM51" s="211"/>
      <c r="DN51" s="211"/>
      <c r="DO51" s="211"/>
      <c r="DP51" s="211"/>
    </row>
    <row r="52" spans="1:120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343">
        <f>'9.sz.mell.'!D52+'10.sz.mell'!D52+'11.sz.mell'!D52+'12.sz.mell'!D52</f>
        <v>0</v>
      </c>
      <c r="E52" s="343">
        <f>'9.sz.mell.'!E52+'10.sz.mell'!E52+'11.sz.mell'!E52+'12.sz.mell'!E52</f>
        <v>0</v>
      </c>
      <c r="F52" s="343">
        <f>'9.sz.mell.'!F52+'10.sz.mell'!F52+'11.sz.mell'!F52+'12.sz.mell'!F52</f>
        <v>0</v>
      </c>
      <c r="G52" s="343">
        <f>'9.sz.mell.'!G52+'10.sz.mell'!G52+'11.sz.mell'!G52+'12.sz.mell'!G52</f>
        <v>0</v>
      </c>
      <c r="H52" s="343">
        <f>'9.sz.mell.'!H52+'10.sz.mell'!H52+'11.sz.mell'!H52+'12.sz.mell'!H52</f>
        <v>0</v>
      </c>
      <c r="I52" s="343">
        <f>'9.sz.mell.'!I52+'10.sz.mell'!I52+'11.sz.mell'!I52+'12.sz.mell'!I52</f>
        <v>0</v>
      </c>
      <c r="J52" s="343">
        <f>'9.sz.mell.'!J52+'10.sz.mell'!J52+'11.sz.mell'!J52+'12.sz.mell'!J52</f>
        <v>0</v>
      </c>
      <c r="K52" s="329">
        <f>'9.sz.mell.'!K52+'10.sz.mell'!K52+'11.sz.mell'!K52+'12.sz.mell'!K52</f>
        <v>0</v>
      </c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1"/>
      <c r="DJ52" s="211"/>
      <c r="DK52" s="211"/>
      <c r="DL52" s="211"/>
      <c r="DM52" s="211"/>
      <c r="DN52" s="211"/>
      <c r="DO52" s="211"/>
      <c r="DP52" s="211"/>
    </row>
    <row r="53" spans="1:120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343">
        <f>'9.sz.mell.'!D53+'10.sz.mell'!D53+'11.sz.mell'!D53+'12.sz.mell'!D53</f>
        <v>0</v>
      </c>
      <c r="E53" s="343">
        <f>'9.sz.mell.'!E53+'10.sz.mell'!E53+'11.sz.mell'!E53+'12.sz.mell'!E53</f>
        <v>0</v>
      </c>
      <c r="F53" s="343">
        <f>'9.sz.mell.'!F53+'10.sz.mell'!F53+'11.sz.mell'!F53+'12.sz.mell'!F53</f>
        <v>0</v>
      </c>
      <c r="G53" s="343">
        <f>'9.sz.mell.'!G53+'10.sz.mell'!G53+'11.sz.mell'!G53+'12.sz.mell'!G53</f>
        <v>0</v>
      </c>
      <c r="H53" s="343">
        <f>'9.sz.mell.'!H53+'10.sz.mell'!H53+'11.sz.mell'!H53+'12.sz.mell'!H53</f>
        <v>0</v>
      </c>
      <c r="I53" s="343">
        <f>'9.sz.mell.'!I53+'10.sz.mell'!I53+'11.sz.mell'!I53+'12.sz.mell'!I53</f>
        <v>0</v>
      </c>
      <c r="J53" s="343">
        <f>'9.sz.mell.'!J53+'10.sz.mell'!J53+'11.sz.mell'!J53+'12.sz.mell'!J53</f>
        <v>0</v>
      </c>
      <c r="K53" s="329">
        <f>'9.sz.mell.'!K53+'10.sz.mell'!K53+'11.sz.mell'!K53+'12.sz.mell'!K53</f>
        <v>0</v>
      </c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1"/>
      <c r="DJ53" s="211"/>
      <c r="DK53" s="211"/>
      <c r="DL53" s="211"/>
      <c r="DM53" s="211"/>
      <c r="DN53" s="211"/>
      <c r="DO53" s="211"/>
      <c r="DP53" s="211"/>
    </row>
    <row r="54" spans="1:120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343">
        <f>'9.sz.mell.'!D54+'10.sz.mell'!D54+'11.sz.mell'!D54+'12.sz.mell'!D54</f>
        <v>0</v>
      </c>
      <c r="E54" s="343">
        <f>'9.sz.mell.'!E54+'10.sz.mell'!E54+'11.sz.mell'!E54+'12.sz.mell'!E54</f>
        <v>0</v>
      </c>
      <c r="F54" s="343">
        <f>'9.sz.mell.'!F54+'10.sz.mell'!F54+'11.sz.mell'!F54+'12.sz.mell'!F54</f>
        <v>0</v>
      </c>
      <c r="G54" s="343">
        <f>'9.sz.mell.'!G54+'10.sz.mell'!G54+'11.sz.mell'!G54+'12.sz.mell'!G54</f>
        <v>0</v>
      </c>
      <c r="H54" s="343">
        <f>'9.sz.mell.'!H54+'10.sz.mell'!H54+'11.sz.mell'!H54+'12.sz.mell'!H54</f>
        <v>0</v>
      </c>
      <c r="I54" s="343">
        <f>'9.sz.mell.'!I54+'10.sz.mell'!I54+'11.sz.mell'!I54+'12.sz.mell'!I54</f>
        <v>0</v>
      </c>
      <c r="J54" s="343">
        <f>'9.sz.mell.'!J54+'10.sz.mell'!J54+'11.sz.mell'!J54+'12.sz.mell'!J54</f>
        <v>0</v>
      </c>
      <c r="K54" s="329">
        <f>'9.sz.mell.'!K54+'10.sz.mell'!K54+'11.sz.mell'!K54+'12.sz.mell'!K54</f>
        <v>0</v>
      </c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1"/>
      <c r="DJ54" s="211"/>
      <c r="DK54" s="211"/>
      <c r="DL54" s="211"/>
      <c r="DM54" s="211"/>
      <c r="DN54" s="211"/>
      <c r="DO54" s="211"/>
      <c r="DP54" s="211"/>
    </row>
    <row r="55" spans="1:120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343">
        <f>'9.sz.mell.'!D55+'10.sz.mell'!D55+'11.sz.mell'!D55+'12.sz.mell'!D55</f>
        <v>0</v>
      </c>
      <c r="E55" s="343">
        <f>'9.sz.mell.'!E55+'10.sz.mell'!E55+'11.sz.mell'!E55+'12.sz.mell'!E55</f>
        <v>0</v>
      </c>
      <c r="F55" s="343">
        <f>'9.sz.mell.'!F55+'10.sz.mell'!F55+'11.sz.mell'!F55+'12.sz.mell'!F55</f>
        <v>0</v>
      </c>
      <c r="G55" s="343">
        <f>'9.sz.mell.'!G55+'10.sz.mell'!G55+'11.sz.mell'!G55+'12.sz.mell'!G55</f>
        <v>0</v>
      </c>
      <c r="H55" s="343">
        <f>'9.sz.mell.'!H55+'10.sz.mell'!H55+'11.sz.mell'!H55+'12.sz.mell'!H55</f>
        <v>0</v>
      </c>
      <c r="I55" s="343">
        <f>'9.sz.mell.'!I55+'10.sz.mell'!I55+'11.sz.mell'!I55+'12.sz.mell'!I55</f>
        <v>0</v>
      </c>
      <c r="J55" s="343">
        <f>'9.sz.mell.'!J55+'10.sz.mell'!J55+'11.sz.mell'!J55+'12.sz.mell'!J55</f>
        <v>0</v>
      </c>
      <c r="K55" s="329">
        <f>'9.sz.mell.'!K55+'10.sz.mell'!K55+'11.sz.mell'!K55+'12.sz.mell'!K55</f>
        <v>0</v>
      </c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1"/>
      <c r="DJ55" s="211"/>
      <c r="DK55" s="211"/>
      <c r="DL55" s="211"/>
      <c r="DM55" s="211"/>
      <c r="DN55" s="211"/>
      <c r="DO55" s="211"/>
      <c r="DP55" s="211"/>
    </row>
    <row r="56" spans="1:120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343">
        <f>'9.sz.mell.'!D56+'10.sz.mell'!D56+'11.sz.mell'!D56+'12.sz.mell'!D56</f>
        <v>5531900</v>
      </c>
      <c r="E56" s="343">
        <f>'9.sz.mell.'!E56+'10.sz.mell'!E56+'11.sz.mell'!E56+'12.sz.mell'!E56</f>
        <v>-5510900</v>
      </c>
      <c r="F56" s="343">
        <f>'9.sz.mell.'!F56+'10.sz.mell'!F56+'11.sz.mell'!F56+'12.sz.mell'!F56</f>
        <v>21000</v>
      </c>
      <c r="G56" s="343">
        <f>'9.sz.mell.'!G56+'10.sz.mell'!G56+'11.sz.mell'!G56+'12.sz.mell'!G56</f>
        <v>0</v>
      </c>
      <c r="H56" s="343">
        <f>'9.sz.mell.'!H56+'10.sz.mell'!H56+'11.sz.mell'!H56+'12.sz.mell'!H56</f>
        <v>0</v>
      </c>
      <c r="I56" s="343">
        <f>'9.sz.mell.'!I56+'10.sz.mell'!I56+'11.sz.mell'!I56+'12.sz.mell'!I56</f>
        <v>0</v>
      </c>
      <c r="J56" s="343">
        <f>'9.sz.mell.'!J56+'10.sz.mell'!J56+'11.sz.mell'!J56+'12.sz.mell'!J56</f>
        <v>0</v>
      </c>
      <c r="K56" s="329">
        <f>'9.sz.mell.'!K56+'10.sz.mell'!K56+'11.sz.mell'!K56+'12.sz.mell'!K56</f>
        <v>6173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1"/>
      <c r="DJ56" s="211"/>
      <c r="DK56" s="211"/>
      <c r="DL56" s="211"/>
      <c r="DM56" s="211"/>
      <c r="DN56" s="211"/>
      <c r="DO56" s="211"/>
      <c r="DP56" s="211"/>
    </row>
    <row r="57" spans="1:120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350">
        <f t="shared" ref="D57:J57" si="10">SUM(D46:D56)</f>
        <v>30131900</v>
      </c>
      <c r="E57" s="350">
        <f t="shared" si="10"/>
        <v>-5510900</v>
      </c>
      <c r="F57" s="350">
        <f t="shared" si="10"/>
        <v>24621000</v>
      </c>
      <c r="G57" s="350">
        <f t="shared" si="10"/>
        <v>0</v>
      </c>
      <c r="H57" s="350">
        <f t="shared" si="10"/>
        <v>0</v>
      </c>
      <c r="I57" s="350">
        <f t="shared" si="10"/>
        <v>0</v>
      </c>
      <c r="J57" s="350">
        <f t="shared" si="10"/>
        <v>0</v>
      </c>
      <c r="K57" s="351">
        <f>SUM(K46:K56)</f>
        <v>9109086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1"/>
      <c r="DJ57" s="211"/>
      <c r="DK57" s="211"/>
      <c r="DL57" s="211"/>
      <c r="DM57" s="211"/>
      <c r="DN57" s="211"/>
      <c r="DO57" s="211"/>
      <c r="DP57" s="211"/>
    </row>
    <row r="58" spans="1:120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>
        <f>'9.sz.mell.'!D58+'10.sz.mell'!D58+'11.sz.mell'!D58+'12.sz.mell'!D58</f>
        <v>0</v>
      </c>
      <c r="E58" s="165">
        <f>'9.sz.mell.'!E58+'10.sz.mell'!E58+'11.sz.mell'!E58+'12.sz.mell'!E58</f>
        <v>0</v>
      </c>
      <c r="F58" s="165">
        <f>'9.sz.mell.'!F58+'10.sz.mell'!F58+'11.sz.mell'!F58+'12.sz.mell'!F58</f>
        <v>0</v>
      </c>
      <c r="G58" s="165">
        <f>'9.sz.mell.'!G58+'10.sz.mell'!G58+'11.sz.mell'!G58+'12.sz.mell'!G58</f>
        <v>0</v>
      </c>
      <c r="H58" s="165">
        <f>'9.sz.mell.'!H58+'10.sz.mell'!H58+'11.sz.mell'!H58+'12.sz.mell'!H58</f>
        <v>0</v>
      </c>
      <c r="I58" s="165">
        <f>'9.sz.mell.'!I58+'10.sz.mell'!I58+'11.sz.mell'!I58+'12.sz.mell'!I58</f>
        <v>0</v>
      </c>
      <c r="J58" s="165">
        <f>'9.sz.mell.'!J58+'10.sz.mell'!J58+'11.sz.mell'!J58+'12.sz.mell'!J58</f>
        <v>0</v>
      </c>
      <c r="K58" s="411">
        <f>'9.sz.mell.'!K58+'10.sz.mell'!K58+'11.sz.mell'!K58+'12.sz.mell'!K58</f>
        <v>0</v>
      </c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1"/>
      <c r="DJ58" s="211"/>
      <c r="DK58" s="211"/>
      <c r="DL58" s="211"/>
      <c r="DM58" s="211"/>
      <c r="DN58" s="211"/>
      <c r="DO58" s="211"/>
      <c r="DP58" s="211"/>
    </row>
    <row r="59" spans="1:120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5">
        <f>'9.sz.mell.'!D59+'10.sz.mell'!D59+'11.sz.mell'!D59+'12.sz.mell'!D59</f>
        <v>0</v>
      </c>
      <c r="E59" s="165">
        <f>'9.sz.mell.'!E59+'10.sz.mell'!E59+'11.sz.mell'!E59+'12.sz.mell'!E59</f>
        <v>378740</v>
      </c>
      <c r="F59" s="165">
        <f>'9.sz.mell.'!F59+'10.sz.mell'!F59+'11.sz.mell'!F59+'12.sz.mell'!F59</f>
        <v>378740</v>
      </c>
      <c r="G59" s="165">
        <f>'9.sz.mell.'!G59+'10.sz.mell'!G59+'11.sz.mell'!G59+'12.sz.mell'!G59</f>
        <v>0</v>
      </c>
      <c r="H59" s="165">
        <f>'9.sz.mell.'!H59+'10.sz.mell'!H59+'11.sz.mell'!H59+'12.sz.mell'!H59</f>
        <v>0</v>
      </c>
      <c r="I59" s="165">
        <f>'9.sz.mell.'!I59+'10.sz.mell'!I59+'11.sz.mell'!I59+'12.sz.mell'!I59</f>
        <v>0</v>
      </c>
      <c r="J59" s="165">
        <f>'9.sz.mell.'!J59+'10.sz.mell'!J59+'11.sz.mell'!J59+'12.sz.mell'!J59</f>
        <v>0</v>
      </c>
      <c r="K59" s="411">
        <f>'9.sz.mell.'!K59+'10.sz.mell'!K59+'11.sz.mell'!K59+'12.sz.mell'!K59</f>
        <v>378740</v>
      </c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1"/>
      <c r="DJ59" s="211"/>
      <c r="DK59" s="211"/>
      <c r="DL59" s="211"/>
      <c r="DM59" s="211"/>
      <c r="DN59" s="211"/>
      <c r="DO59" s="211"/>
      <c r="DP59" s="211"/>
    </row>
    <row r="60" spans="1:120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5">
        <f>'9.sz.mell.'!D60+'10.sz.mell'!D60+'11.sz.mell'!D60+'12.sz.mell'!D60</f>
        <v>0</v>
      </c>
      <c r="E60" s="165">
        <f>'9.sz.mell.'!E60+'10.sz.mell'!E60+'11.sz.mell'!E60+'12.sz.mell'!E60</f>
        <v>0</v>
      </c>
      <c r="F60" s="165">
        <f>'9.sz.mell.'!F60+'10.sz.mell'!F60+'11.sz.mell'!F60+'12.sz.mell'!F60</f>
        <v>0</v>
      </c>
      <c r="G60" s="165">
        <f>'9.sz.mell.'!G60+'10.sz.mell'!G60+'11.sz.mell'!G60+'12.sz.mell'!G60</f>
        <v>0</v>
      </c>
      <c r="H60" s="165">
        <f>'9.sz.mell.'!H60+'10.sz.mell'!H60+'11.sz.mell'!H60+'12.sz.mell'!H60</f>
        <v>0</v>
      </c>
      <c r="I60" s="165">
        <f>'9.sz.mell.'!I60+'10.sz.mell'!I60+'11.sz.mell'!I60+'12.sz.mell'!I60</f>
        <v>0</v>
      </c>
      <c r="J60" s="165">
        <f>'9.sz.mell.'!J60+'10.sz.mell'!J60+'11.sz.mell'!J60+'12.sz.mell'!J60</f>
        <v>0</v>
      </c>
      <c r="K60" s="411">
        <f>'9.sz.mell.'!K60+'10.sz.mell'!K60+'11.sz.mell'!K60+'12.sz.mell'!K60</f>
        <v>0</v>
      </c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1"/>
      <c r="DJ60" s="211"/>
      <c r="DK60" s="211"/>
      <c r="DL60" s="211"/>
      <c r="DM60" s="211"/>
      <c r="DN60" s="211"/>
      <c r="DO60" s="211"/>
      <c r="DP60" s="211"/>
    </row>
    <row r="61" spans="1:120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5">
        <f>'9.sz.mell.'!D61+'10.sz.mell'!D61+'11.sz.mell'!D61+'12.sz.mell'!D61</f>
        <v>0</v>
      </c>
      <c r="E61" s="165">
        <f>'9.sz.mell.'!E61+'10.sz.mell'!E61+'11.sz.mell'!E61+'12.sz.mell'!E61</f>
        <v>0</v>
      </c>
      <c r="F61" s="165">
        <f>'9.sz.mell.'!F61+'10.sz.mell'!F61+'11.sz.mell'!F61+'12.sz.mell'!F61</f>
        <v>0</v>
      </c>
      <c r="G61" s="165">
        <f>'9.sz.mell.'!G61+'10.sz.mell'!G61+'11.sz.mell'!G61+'12.sz.mell'!G61</f>
        <v>0</v>
      </c>
      <c r="H61" s="165">
        <f>'9.sz.mell.'!H61+'10.sz.mell'!H61+'11.sz.mell'!H61+'12.sz.mell'!H61</f>
        <v>0</v>
      </c>
      <c r="I61" s="165">
        <f>'9.sz.mell.'!I61+'10.sz.mell'!I61+'11.sz.mell'!I61+'12.sz.mell'!I61</f>
        <v>0</v>
      </c>
      <c r="J61" s="165">
        <f>'9.sz.mell.'!J61+'10.sz.mell'!J61+'11.sz.mell'!J61+'12.sz.mell'!J61</f>
        <v>0</v>
      </c>
      <c r="K61" s="411">
        <f>'9.sz.mell.'!K61+'10.sz.mell'!K61+'11.sz.mell'!K61+'12.sz.mell'!K61</f>
        <v>0</v>
      </c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1"/>
      <c r="DJ61" s="211"/>
      <c r="DK61" s="211"/>
      <c r="DL61" s="211"/>
      <c r="DM61" s="211"/>
      <c r="DN61" s="211"/>
      <c r="DO61" s="211"/>
      <c r="DP61" s="211"/>
    </row>
    <row r="62" spans="1:120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65">
        <f>'9.sz.mell.'!D62+'10.sz.mell'!D62+'11.sz.mell'!D62+'12.sz.mell'!D62</f>
        <v>0</v>
      </c>
      <c r="E62" s="165">
        <f>'9.sz.mell.'!E62+'10.sz.mell'!E62+'11.sz.mell'!E62+'12.sz.mell'!E62</f>
        <v>0</v>
      </c>
      <c r="F62" s="165">
        <f>'9.sz.mell.'!F62+'10.sz.mell'!F62+'11.sz.mell'!F62+'12.sz.mell'!F62</f>
        <v>0</v>
      </c>
      <c r="G62" s="165">
        <f>'9.sz.mell.'!G62+'10.sz.mell'!G62+'11.sz.mell'!G62+'12.sz.mell'!G62</f>
        <v>0</v>
      </c>
      <c r="H62" s="165">
        <f>'9.sz.mell.'!H62+'10.sz.mell'!H62+'11.sz.mell'!H62+'12.sz.mell'!H62</f>
        <v>0</v>
      </c>
      <c r="I62" s="165">
        <f>'9.sz.mell.'!I62+'10.sz.mell'!I62+'11.sz.mell'!I62+'12.sz.mell'!I62</f>
        <v>0</v>
      </c>
      <c r="J62" s="165">
        <f>'9.sz.mell.'!J62+'10.sz.mell'!J62+'11.sz.mell'!J62+'12.sz.mell'!J62</f>
        <v>0</v>
      </c>
      <c r="K62" s="411">
        <f>'9.sz.mell.'!K62+'10.sz.mell'!K62+'11.sz.mell'!K62+'12.sz.mell'!K62</f>
        <v>0</v>
      </c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1"/>
      <c r="DJ62" s="211"/>
      <c r="DK62" s="211"/>
      <c r="DL62" s="211"/>
      <c r="DM62" s="211"/>
      <c r="DN62" s="211"/>
      <c r="DO62" s="211"/>
      <c r="DP62" s="211"/>
    </row>
    <row r="63" spans="1:120" s="8" customFormat="1" ht="19.5" customHeight="1" x14ac:dyDescent="0.2">
      <c r="A63" s="15" t="s">
        <v>146</v>
      </c>
      <c r="B63" s="26" t="s">
        <v>147</v>
      </c>
      <c r="C63" s="166" t="s">
        <v>148</v>
      </c>
      <c r="D63" s="353">
        <f t="shared" ref="D63:J63" si="11">SUM(D58:D62)</f>
        <v>0</v>
      </c>
      <c r="E63" s="353">
        <f t="shared" si="11"/>
        <v>378740</v>
      </c>
      <c r="F63" s="353">
        <f t="shared" si="11"/>
        <v>378740</v>
      </c>
      <c r="G63" s="353">
        <f t="shared" si="11"/>
        <v>0</v>
      </c>
      <c r="H63" s="353">
        <f t="shared" si="11"/>
        <v>0</v>
      </c>
      <c r="I63" s="353">
        <f t="shared" si="11"/>
        <v>0</v>
      </c>
      <c r="J63" s="353">
        <f t="shared" si="11"/>
        <v>0</v>
      </c>
      <c r="K63" s="354">
        <f>SUM(K58:K62)</f>
        <v>378740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1"/>
      <c r="DJ63" s="211"/>
      <c r="DK63" s="211"/>
      <c r="DL63" s="211"/>
      <c r="DM63" s="211"/>
      <c r="DN63" s="211"/>
      <c r="DO63" s="211"/>
      <c r="DP63" s="211"/>
    </row>
    <row r="64" spans="1:120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1">
        <f>'9.sz.mell.'!D64+'10.sz.mell'!D64+'11.sz.mell'!D64+'12.sz.mell'!D64</f>
        <v>100000</v>
      </c>
      <c r="E64" s="161">
        <f>'9.sz.mell.'!E64+'10.sz.mell'!E64+'11.sz.mell'!E64+'12.sz.mell'!E64</f>
        <v>0</v>
      </c>
      <c r="F64" s="161">
        <f>'9.sz.mell.'!F64+'10.sz.mell'!F64+'11.sz.mell'!F64+'12.sz.mell'!F64</f>
        <v>100000</v>
      </c>
      <c r="G64" s="161">
        <f>'9.sz.mell.'!G64+'10.sz.mell'!G64+'11.sz.mell'!G64+'12.sz.mell'!G64</f>
        <v>0</v>
      </c>
      <c r="H64" s="161">
        <f>'9.sz.mell.'!H64+'10.sz.mell'!H64+'11.sz.mell'!H64+'12.sz.mell'!H64</f>
        <v>0</v>
      </c>
      <c r="I64" s="161">
        <f>'9.sz.mell.'!I64+'10.sz.mell'!I64+'11.sz.mell'!I64+'12.sz.mell'!I64</f>
        <v>0</v>
      </c>
      <c r="J64" s="161">
        <f>'9.sz.mell.'!J64+'10.sz.mell'!J64+'11.sz.mell'!J64+'12.sz.mell'!J64</f>
        <v>0</v>
      </c>
      <c r="K64" s="412">
        <f>'9.sz.mell.'!K64+'10.sz.mell'!K64+'11.sz.mell'!K64+'12.sz.mell'!K64</f>
        <v>59180</v>
      </c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1"/>
      <c r="DJ64" s="211"/>
      <c r="DK64" s="211"/>
      <c r="DL64" s="211"/>
      <c r="DM64" s="211"/>
      <c r="DN64" s="211"/>
      <c r="DO64" s="211"/>
      <c r="DP64" s="211"/>
    </row>
    <row r="65" spans="1:120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61">
        <f>'9.sz.mell.'!D65+'10.sz.mell'!D65+'11.sz.mell'!D65+'12.sz.mell'!D65</f>
        <v>500000</v>
      </c>
      <c r="E65" s="161">
        <f>'9.sz.mell.'!E65+'10.sz.mell'!E65+'11.sz.mell'!E65+'12.sz.mell'!E65</f>
        <v>500000</v>
      </c>
      <c r="F65" s="161">
        <f>'9.sz.mell.'!F65+'10.sz.mell'!F65+'11.sz.mell'!F65+'12.sz.mell'!F65</f>
        <v>1000000</v>
      </c>
      <c r="G65" s="161">
        <f>'9.sz.mell.'!G65+'10.sz.mell'!G65+'11.sz.mell'!G65+'12.sz.mell'!G65</f>
        <v>0</v>
      </c>
      <c r="H65" s="161">
        <f>'9.sz.mell.'!H65+'10.sz.mell'!H65+'11.sz.mell'!H65+'12.sz.mell'!H65</f>
        <v>0</v>
      </c>
      <c r="I65" s="161">
        <f>'9.sz.mell.'!I65+'10.sz.mell'!I65+'11.sz.mell'!I65+'12.sz.mell'!I65</f>
        <v>0</v>
      </c>
      <c r="J65" s="161">
        <f>'9.sz.mell.'!J65+'10.sz.mell'!J65+'11.sz.mell'!J65+'12.sz.mell'!J65</f>
        <v>0</v>
      </c>
      <c r="K65" s="412">
        <f>'9.sz.mell.'!K65+'10.sz.mell'!K65+'11.sz.mell'!K65+'12.sz.mell'!K65</f>
        <v>601400</v>
      </c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1"/>
      <c r="DJ65" s="211"/>
      <c r="DK65" s="211"/>
      <c r="DL65" s="211"/>
      <c r="DM65" s="211"/>
      <c r="DN65" s="211"/>
      <c r="DO65" s="211"/>
      <c r="DP65" s="211"/>
    </row>
    <row r="66" spans="1:120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356">
        <f t="shared" ref="D66:J66" si="12">SUM(D64:D65)</f>
        <v>600000</v>
      </c>
      <c r="E66" s="356">
        <f t="shared" si="12"/>
        <v>500000</v>
      </c>
      <c r="F66" s="356">
        <f t="shared" si="12"/>
        <v>1100000</v>
      </c>
      <c r="G66" s="356">
        <f t="shared" si="12"/>
        <v>0</v>
      </c>
      <c r="H66" s="356">
        <f t="shared" si="12"/>
        <v>0</v>
      </c>
      <c r="I66" s="356">
        <f t="shared" si="12"/>
        <v>0</v>
      </c>
      <c r="J66" s="356">
        <f t="shared" si="12"/>
        <v>0</v>
      </c>
      <c r="K66" s="357">
        <f>SUM(K64:K65)</f>
        <v>660580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1"/>
      <c r="DJ66" s="211"/>
      <c r="DK66" s="211"/>
      <c r="DL66" s="211"/>
      <c r="DM66" s="211"/>
      <c r="DN66" s="211"/>
      <c r="DO66" s="211"/>
      <c r="DP66" s="211"/>
    </row>
    <row r="67" spans="1:120" s="8" customFormat="1" ht="16.5" customHeight="1" x14ac:dyDescent="0.2">
      <c r="A67" s="403" t="s">
        <v>158</v>
      </c>
      <c r="B67" s="405" t="s">
        <v>159</v>
      </c>
      <c r="C67" s="313" t="s">
        <v>160</v>
      </c>
      <c r="D67" s="159">
        <f>'9.sz.mell.'!D67+'10.sz.mell'!D67+'11.sz.mell'!D67+'12.sz.mell'!D67</f>
        <v>0</v>
      </c>
      <c r="E67" s="159">
        <f>'9.sz.mell.'!E67+'10.sz.mell'!E67+'11.sz.mell'!E67+'12.sz.mell'!E67</f>
        <v>0</v>
      </c>
      <c r="F67" s="159">
        <f>'9.sz.mell.'!F67+'10.sz.mell'!F67+'11.sz.mell'!F67+'12.sz.mell'!F67</f>
        <v>0</v>
      </c>
      <c r="G67" s="159">
        <f>'9.sz.mell.'!G67+'10.sz.mell'!G67+'11.sz.mell'!G67+'12.sz.mell'!G67</f>
        <v>0</v>
      </c>
      <c r="H67" s="159">
        <f>'9.sz.mell.'!H67+'10.sz.mell'!H67+'11.sz.mell'!H67+'12.sz.mell'!H67</f>
        <v>0</v>
      </c>
      <c r="I67" s="159">
        <f>'9.sz.mell.'!I67+'10.sz.mell'!I67+'11.sz.mell'!I67+'12.sz.mell'!I67</f>
        <v>0</v>
      </c>
      <c r="J67" s="159">
        <f>'9.sz.mell.'!J67+'10.sz.mell'!J67+'11.sz.mell'!J67+'12.sz.mell'!J67</f>
        <v>0</v>
      </c>
      <c r="K67" s="406">
        <f>'9.sz.mell.'!K67+'10.sz.mell'!K67+'11.sz.mell'!K67+'12.sz.mell'!K67</f>
        <v>0</v>
      </c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1"/>
      <c r="DJ67" s="211"/>
      <c r="DK67" s="211"/>
      <c r="DL67" s="211"/>
      <c r="DM67" s="211"/>
      <c r="DN67" s="211"/>
      <c r="DO67" s="211"/>
      <c r="DP67" s="211"/>
    </row>
    <row r="68" spans="1:120" s="8" customFormat="1" ht="14.25" customHeight="1" x14ac:dyDescent="0.2">
      <c r="A68" s="404" t="s">
        <v>161</v>
      </c>
      <c r="B68" s="407" t="s">
        <v>162</v>
      </c>
      <c r="C68" s="170" t="s">
        <v>163</v>
      </c>
      <c r="D68" s="408">
        <f>'9.sz.mell.'!D68+'10.sz.mell'!D68+'11.sz.mell'!D68+'12.sz.mell'!D68</f>
        <v>0</v>
      </c>
      <c r="E68" s="408">
        <f>'9.sz.mell.'!E68+'10.sz.mell'!E68+'11.sz.mell'!E68+'12.sz.mell'!E68</f>
        <v>0</v>
      </c>
      <c r="F68" s="408">
        <f>'9.sz.mell.'!F68+'10.sz.mell'!F68+'11.sz.mell'!F68+'12.sz.mell'!F68</f>
        <v>0</v>
      </c>
      <c r="G68" s="408">
        <f>'9.sz.mell.'!G68+'10.sz.mell'!G68+'11.sz.mell'!G68+'12.sz.mell'!G68</f>
        <v>0</v>
      </c>
      <c r="H68" s="408">
        <f>'9.sz.mell.'!H68+'10.sz.mell'!H68+'11.sz.mell'!H68+'12.sz.mell'!H68</f>
        <v>0</v>
      </c>
      <c r="I68" s="408">
        <f>'9.sz.mell.'!I68+'10.sz.mell'!I68+'11.sz.mell'!I68+'12.sz.mell'!I68</f>
        <v>0</v>
      </c>
      <c r="J68" s="408">
        <f>'9.sz.mell.'!J68+'10.sz.mell'!J68+'11.sz.mell'!J68+'12.sz.mell'!J68</f>
        <v>0</v>
      </c>
      <c r="K68" s="409">
        <f>'9.sz.mell.'!K68+'10.sz.mell'!K68+'11.sz.mell'!K68+'12.sz.mell'!K68</f>
        <v>0</v>
      </c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1"/>
      <c r="DJ68" s="211"/>
      <c r="DK68" s="211"/>
      <c r="DL68" s="211"/>
      <c r="DM68" s="211"/>
      <c r="DN68" s="211"/>
      <c r="DO68" s="211"/>
      <c r="DP68" s="211"/>
    </row>
    <row r="69" spans="1:120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360">
        <f t="shared" ref="D69:J69" si="13">SUM(D67:D68)</f>
        <v>0</v>
      </c>
      <c r="E69" s="360">
        <f t="shared" si="13"/>
        <v>0</v>
      </c>
      <c r="F69" s="360">
        <f t="shared" si="13"/>
        <v>0</v>
      </c>
      <c r="G69" s="360">
        <f t="shared" si="13"/>
        <v>0</v>
      </c>
      <c r="H69" s="360">
        <f t="shared" si="13"/>
        <v>0</v>
      </c>
      <c r="I69" s="360">
        <f t="shared" si="13"/>
        <v>0</v>
      </c>
      <c r="J69" s="360">
        <f t="shared" si="13"/>
        <v>0</v>
      </c>
      <c r="K69" s="361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1"/>
      <c r="DJ69" s="211"/>
      <c r="DK69" s="211"/>
      <c r="DL69" s="211"/>
      <c r="DM69" s="211"/>
      <c r="DN69" s="211"/>
      <c r="DO69" s="211"/>
      <c r="DP69" s="211"/>
    </row>
    <row r="70" spans="1:120" s="8" customFormat="1" ht="25.5" customHeight="1" x14ac:dyDescent="0.2">
      <c r="A70" s="15" t="s">
        <v>167</v>
      </c>
      <c r="B70" s="26" t="s">
        <v>168</v>
      </c>
      <c r="C70" s="30" t="s">
        <v>169</v>
      </c>
      <c r="D70" s="362">
        <f t="shared" ref="D70:J70" si="14">SUM(D22+D31+D45+D57+D63+D66+D69)</f>
        <v>749359450.99793005</v>
      </c>
      <c r="E70" s="362">
        <f t="shared" si="14"/>
        <v>170818824</v>
      </c>
      <c r="F70" s="362">
        <f t="shared" si="14"/>
        <v>920178274.99793005</v>
      </c>
      <c r="G70" s="362">
        <f t="shared" si="14"/>
        <v>0</v>
      </c>
      <c r="H70" s="362">
        <f t="shared" si="14"/>
        <v>0</v>
      </c>
      <c r="I70" s="362">
        <f t="shared" si="14"/>
        <v>0</v>
      </c>
      <c r="J70" s="362">
        <f t="shared" si="14"/>
        <v>0</v>
      </c>
      <c r="K70" s="346">
        <f>SUM(K22+K31+K45+K57+K63+K66+K69)</f>
        <v>426504690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1"/>
      <c r="DJ70" s="211"/>
      <c r="DK70" s="211"/>
      <c r="DL70" s="211"/>
      <c r="DM70" s="211"/>
      <c r="DN70" s="211"/>
      <c r="DO70" s="211"/>
      <c r="DP70" s="211"/>
    </row>
    <row r="71" spans="1:120" s="8" customFormat="1" ht="14.25" customHeight="1" x14ac:dyDescent="0.2">
      <c r="A71" s="18" t="s">
        <v>170</v>
      </c>
      <c r="B71" s="167" t="s">
        <v>405</v>
      </c>
      <c r="C71" s="313" t="s">
        <v>406</v>
      </c>
      <c r="D71" s="314">
        <f>'9.sz.mell.'!D71+'10.sz.mell'!D71+'11.sz.mell'!D71+'12.sz.mell'!D71</f>
        <v>6987604</v>
      </c>
      <c r="E71" s="314">
        <f>'9.sz.mell.'!E71+'10.sz.mell'!E71+'11.sz.mell'!E71+'12.sz.mell'!E71</f>
        <v>2248798</v>
      </c>
      <c r="F71" s="314">
        <f>'9.sz.mell.'!F71+'10.sz.mell'!F71+'11.sz.mell'!F71+'12.sz.mell'!F71</f>
        <v>9236402</v>
      </c>
      <c r="G71" s="314">
        <f>'9.sz.mell.'!G71+'10.sz.mell'!G71+'11.sz.mell'!G71+'12.sz.mell'!G71</f>
        <v>0</v>
      </c>
      <c r="H71" s="314">
        <f>'9.sz.mell.'!H71+'10.sz.mell'!H71+'11.sz.mell'!H71+'12.sz.mell'!H71</f>
        <v>0</v>
      </c>
      <c r="I71" s="314">
        <f>'9.sz.mell.'!I71+'10.sz.mell'!I71+'11.sz.mell'!I71+'12.sz.mell'!I71</f>
        <v>0</v>
      </c>
      <c r="J71" s="314">
        <f>'9.sz.mell.'!J71+'10.sz.mell'!J71+'11.sz.mell'!J71+'12.sz.mell'!J71</f>
        <v>0</v>
      </c>
      <c r="K71" s="399">
        <f>'9.sz.mell.'!K71+'10.sz.mell'!K71+'11.sz.mell'!K71+'12.sz.mell'!K71</f>
        <v>2248798</v>
      </c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1"/>
      <c r="DJ71" s="211"/>
      <c r="DK71" s="211"/>
      <c r="DL71" s="211"/>
      <c r="DM71" s="211"/>
      <c r="DN71" s="211"/>
      <c r="DO71" s="211"/>
      <c r="DP71" s="211"/>
    </row>
    <row r="72" spans="1:120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364">
        <f>SUM(D73:D74)</f>
        <v>118200000</v>
      </c>
      <c r="E72" s="364">
        <f t="shared" ref="E72:K72" si="15">SUM(E73:E74)</f>
        <v>1200943</v>
      </c>
      <c r="F72" s="364">
        <f t="shared" si="15"/>
        <v>119400943</v>
      </c>
      <c r="G72" s="364">
        <f t="shared" si="15"/>
        <v>0</v>
      </c>
      <c r="H72" s="364">
        <f t="shared" si="15"/>
        <v>0</v>
      </c>
      <c r="I72" s="364">
        <f t="shared" si="15"/>
        <v>0</v>
      </c>
      <c r="J72" s="364">
        <f t="shared" si="15"/>
        <v>0</v>
      </c>
      <c r="K72" s="365">
        <f t="shared" si="15"/>
        <v>119400943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1"/>
      <c r="DJ72" s="211"/>
      <c r="DK72" s="211"/>
      <c r="DL72" s="211"/>
      <c r="DM72" s="211"/>
      <c r="DN72" s="211"/>
      <c r="DO72" s="211"/>
      <c r="DP72" s="211"/>
    </row>
    <row r="73" spans="1:120" s="8" customFormat="1" ht="14.25" customHeight="1" x14ac:dyDescent="0.2">
      <c r="A73" s="9" t="s">
        <v>174</v>
      </c>
      <c r="B73" s="312" t="s">
        <v>175</v>
      </c>
      <c r="C73" s="127" t="s">
        <v>176</v>
      </c>
      <c r="D73" s="151">
        <f>'9.sz.mell.'!D73+'10.sz.mell'!D73+'11.sz.mell'!D73+'12.sz.mell'!D73</f>
        <v>118200000</v>
      </c>
      <c r="E73" s="151">
        <f>'9.sz.mell.'!E73+'10.sz.mell'!E73+'11.sz.mell'!E73+'12.sz.mell'!E73</f>
        <v>1200943</v>
      </c>
      <c r="F73" s="151">
        <f>'9.sz.mell.'!F73+'10.sz.mell'!F73+'11.sz.mell'!F73+'12.sz.mell'!F73</f>
        <v>119400943</v>
      </c>
      <c r="G73" s="151">
        <f>'9.sz.mell.'!G73+'10.sz.mell'!G73+'11.sz.mell'!G73+'12.sz.mell'!G73</f>
        <v>0</v>
      </c>
      <c r="H73" s="151">
        <f>'9.sz.mell.'!H73+'10.sz.mell'!H73+'11.sz.mell'!H73+'12.sz.mell'!H73</f>
        <v>0</v>
      </c>
      <c r="I73" s="151">
        <f>'9.sz.mell.'!I73+'10.sz.mell'!I73+'11.sz.mell'!I73+'12.sz.mell'!I73</f>
        <v>0</v>
      </c>
      <c r="J73" s="151">
        <f>'9.sz.mell.'!J73+'10.sz.mell'!J73+'11.sz.mell'!J73+'12.sz.mell'!J73</f>
        <v>0</v>
      </c>
      <c r="K73" s="227">
        <f>'9.sz.mell.'!K73+'10.sz.mell'!K73+'11.sz.mell'!K73+'12.sz.mell'!K73</f>
        <v>119400943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1"/>
      <c r="DJ73" s="211"/>
      <c r="DK73" s="211"/>
      <c r="DL73" s="211"/>
      <c r="DM73" s="211"/>
      <c r="DN73" s="211"/>
      <c r="DO73" s="211"/>
      <c r="DP73" s="211"/>
    </row>
    <row r="74" spans="1:120" s="8" customFormat="1" ht="14.25" customHeight="1" x14ac:dyDescent="0.2">
      <c r="A74" s="9" t="s">
        <v>177</v>
      </c>
      <c r="B74" s="312" t="s">
        <v>178</v>
      </c>
      <c r="C74" s="127" t="s">
        <v>179</v>
      </c>
      <c r="D74" s="151">
        <f>'9.sz.mell.'!D74+'10.sz.mell'!D74+'11.sz.mell'!D74+'12.sz.mell'!D74</f>
        <v>0</v>
      </c>
      <c r="E74" s="151">
        <f>'9.sz.mell.'!E74+'10.sz.mell'!E74+'11.sz.mell'!E74+'12.sz.mell'!E74</f>
        <v>0</v>
      </c>
      <c r="F74" s="151">
        <f>'9.sz.mell.'!F74+'10.sz.mell'!F74+'11.sz.mell'!F74+'12.sz.mell'!F74</f>
        <v>0</v>
      </c>
      <c r="G74" s="151">
        <f>'9.sz.mell.'!G74+'10.sz.mell'!G74+'11.sz.mell'!G74+'12.sz.mell'!G74</f>
        <v>0</v>
      </c>
      <c r="H74" s="151">
        <f>'9.sz.mell.'!H74+'10.sz.mell'!H74+'11.sz.mell'!H74+'12.sz.mell'!H74</f>
        <v>0</v>
      </c>
      <c r="I74" s="151">
        <f>'9.sz.mell.'!I74+'10.sz.mell'!I74+'11.sz.mell'!I74+'12.sz.mell'!I74</f>
        <v>0</v>
      </c>
      <c r="J74" s="151">
        <f>'9.sz.mell.'!J74+'10.sz.mell'!J74+'11.sz.mell'!J74+'12.sz.mell'!J74</f>
        <v>0</v>
      </c>
      <c r="K74" s="227">
        <f>'9.sz.mell.'!K74+'10.sz.mell'!K74+'11.sz.mell'!K74+'12.sz.mell'!K74</f>
        <v>0</v>
      </c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1"/>
      <c r="DJ74" s="211"/>
      <c r="DK74" s="211"/>
      <c r="DL74" s="211"/>
      <c r="DM74" s="211"/>
      <c r="DN74" s="211"/>
      <c r="DO74" s="211"/>
      <c r="DP74" s="211"/>
    </row>
    <row r="75" spans="1:120" s="8" customFormat="1" ht="14.25" customHeight="1" x14ac:dyDescent="0.2">
      <c r="A75" s="9"/>
      <c r="B75" s="126" t="s">
        <v>345</v>
      </c>
      <c r="C75" s="127" t="s">
        <v>346</v>
      </c>
      <c r="D75" s="364">
        <f>SUM(D76:D77)</f>
        <v>0</v>
      </c>
      <c r="E75" s="364">
        <f t="shared" ref="E75:K75" si="16">SUM(E76:E77)</f>
        <v>0</v>
      </c>
      <c r="F75" s="364">
        <f t="shared" si="16"/>
        <v>0</v>
      </c>
      <c r="G75" s="364">
        <f t="shared" si="16"/>
        <v>0</v>
      </c>
      <c r="H75" s="364">
        <f t="shared" si="16"/>
        <v>0</v>
      </c>
      <c r="I75" s="364">
        <f t="shared" si="16"/>
        <v>0</v>
      </c>
      <c r="J75" s="364">
        <f t="shared" si="16"/>
        <v>0</v>
      </c>
      <c r="K75" s="365">
        <f t="shared" si="16"/>
        <v>0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1"/>
      <c r="DJ75" s="211"/>
      <c r="DK75" s="211"/>
      <c r="DL75" s="211"/>
      <c r="DM75" s="211"/>
      <c r="DN75" s="211"/>
      <c r="DO75" s="211"/>
      <c r="DP75" s="211"/>
    </row>
    <row r="76" spans="1:120" s="8" customFormat="1" ht="14.25" customHeight="1" x14ac:dyDescent="0.2">
      <c r="A76" s="9"/>
      <c r="B76" s="312" t="s">
        <v>351</v>
      </c>
      <c r="C76" s="127" t="s">
        <v>346</v>
      </c>
      <c r="D76" s="364"/>
      <c r="E76" s="364"/>
      <c r="F76" s="364"/>
      <c r="G76" s="364"/>
      <c r="H76" s="364"/>
      <c r="I76" s="364"/>
      <c r="J76" s="364"/>
      <c r="K76" s="365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1"/>
      <c r="DJ76" s="211"/>
      <c r="DK76" s="211"/>
      <c r="DL76" s="211"/>
      <c r="DM76" s="211"/>
      <c r="DN76" s="211"/>
      <c r="DO76" s="211"/>
      <c r="DP76" s="211"/>
    </row>
    <row r="77" spans="1:120" s="8" customFormat="1" ht="14.25" customHeight="1" x14ac:dyDescent="0.2">
      <c r="A77" s="228"/>
      <c r="B77" s="315" t="s">
        <v>352</v>
      </c>
      <c r="C77" s="316" t="s">
        <v>346</v>
      </c>
      <c r="D77" s="317"/>
      <c r="E77" s="317"/>
      <c r="F77" s="317"/>
      <c r="G77" s="317"/>
      <c r="H77" s="317"/>
      <c r="I77" s="317"/>
      <c r="J77" s="317"/>
      <c r="K77" s="366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1"/>
      <c r="DJ77" s="211"/>
      <c r="DK77" s="211"/>
      <c r="DL77" s="211"/>
      <c r="DM77" s="211"/>
      <c r="DN77" s="211"/>
      <c r="DO77" s="211"/>
      <c r="DP77" s="211"/>
    </row>
    <row r="78" spans="1:120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340">
        <f>D71+D72+D75</f>
        <v>125187604</v>
      </c>
      <c r="E78" s="340">
        <f t="shared" ref="E78:K78" si="17">E71+E72+E75</f>
        <v>3449741</v>
      </c>
      <c r="F78" s="340">
        <f t="shared" si="17"/>
        <v>128637345</v>
      </c>
      <c r="G78" s="340">
        <f t="shared" si="17"/>
        <v>0</v>
      </c>
      <c r="H78" s="340">
        <f t="shared" si="17"/>
        <v>0</v>
      </c>
      <c r="I78" s="340">
        <f t="shared" si="17"/>
        <v>0</v>
      </c>
      <c r="J78" s="340">
        <f t="shared" si="17"/>
        <v>0</v>
      </c>
      <c r="K78" s="346">
        <f t="shared" si="17"/>
        <v>121649741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1"/>
      <c r="DJ78" s="211"/>
      <c r="DK78" s="211"/>
      <c r="DL78" s="211"/>
      <c r="DM78" s="211"/>
      <c r="DN78" s="211"/>
      <c r="DO78" s="211"/>
      <c r="DP78" s="211"/>
    </row>
    <row r="79" spans="1:120" s="8" customFormat="1" ht="27" customHeight="1" x14ac:dyDescent="0.2">
      <c r="A79" s="15" t="s">
        <v>183</v>
      </c>
      <c r="B79" s="181" t="s">
        <v>184</v>
      </c>
      <c r="C79" s="137" t="s">
        <v>362</v>
      </c>
      <c r="D79" s="340">
        <f t="shared" ref="D79:J79" si="18">SUM(D78,D70)</f>
        <v>874547054.99793005</v>
      </c>
      <c r="E79" s="340">
        <f t="shared" si="18"/>
        <v>174268565</v>
      </c>
      <c r="F79" s="340">
        <f t="shared" si="18"/>
        <v>1048815619.99793</v>
      </c>
      <c r="G79" s="340">
        <f t="shared" si="18"/>
        <v>0</v>
      </c>
      <c r="H79" s="340">
        <f t="shared" si="18"/>
        <v>0</v>
      </c>
      <c r="I79" s="340">
        <f t="shared" si="18"/>
        <v>0</v>
      </c>
      <c r="J79" s="340">
        <f t="shared" si="18"/>
        <v>0</v>
      </c>
      <c r="K79" s="346">
        <f>SUM(K78,K70)</f>
        <v>548154431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1"/>
      <c r="DJ79" s="211"/>
      <c r="DK79" s="211"/>
      <c r="DL79" s="211"/>
      <c r="DM79" s="211"/>
      <c r="DN79" s="211"/>
      <c r="DO79" s="211"/>
      <c r="DP79" s="211"/>
    </row>
    <row r="80" spans="1:120" s="8" customFormat="1" ht="17.25" customHeight="1" x14ac:dyDescent="0.2">
      <c r="A80" s="458"/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1"/>
      <c r="DJ80" s="211"/>
      <c r="DK80" s="211"/>
      <c r="DL80" s="211"/>
      <c r="DM80" s="211"/>
      <c r="DN80" s="211"/>
      <c r="DO80" s="211"/>
      <c r="DP80" s="211"/>
    </row>
    <row r="81" spans="1:120" s="31" customFormat="1" ht="16.5" customHeight="1" x14ac:dyDescent="0.25">
      <c r="A81" s="461" t="s">
        <v>185</v>
      </c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/>
      <c r="DF81" s="226"/>
      <c r="DG81" s="226"/>
      <c r="DH81" s="226"/>
      <c r="DI81" s="215"/>
      <c r="DJ81" s="215"/>
      <c r="DK81" s="215"/>
      <c r="DL81" s="215"/>
      <c r="DM81" s="215"/>
      <c r="DN81" s="215"/>
      <c r="DO81" s="215"/>
      <c r="DP81" s="215"/>
    </row>
    <row r="82" spans="1:120" ht="38.1" customHeight="1" x14ac:dyDescent="0.25">
      <c r="A82" s="3" t="s">
        <v>2</v>
      </c>
      <c r="B82" s="4" t="s">
        <v>186</v>
      </c>
      <c r="C82" s="4" t="s">
        <v>4</v>
      </c>
      <c r="D82" s="324" t="s">
        <v>348</v>
      </c>
      <c r="E82" s="324" t="s">
        <v>419</v>
      </c>
      <c r="F82" s="324" t="s">
        <v>420</v>
      </c>
      <c r="G82" s="324" t="s">
        <v>421</v>
      </c>
      <c r="H82" s="324" t="s">
        <v>422</v>
      </c>
      <c r="I82" s="324" t="s">
        <v>423</v>
      </c>
      <c r="J82" s="324" t="s">
        <v>424</v>
      </c>
      <c r="K82" s="324" t="s">
        <v>404</v>
      </c>
    </row>
    <row r="83" spans="1:120" s="6" customFormat="1" ht="12" customHeight="1" x14ac:dyDescent="0.2">
      <c r="A83" s="3"/>
      <c r="B83" s="4"/>
      <c r="C83" s="4"/>
      <c r="D83" s="325"/>
      <c r="E83" s="325"/>
      <c r="F83" s="325"/>
      <c r="G83" s="325"/>
      <c r="H83" s="325"/>
      <c r="I83" s="325"/>
      <c r="J83" s="325"/>
      <c r="K83" s="326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1"/>
      <c r="DJ83" s="211"/>
      <c r="DK83" s="211"/>
      <c r="DL83" s="211"/>
      <c r="DM83" s="211"/>
      <c r="DN83" s="211"/>
      <c r="DO83" s="211"/>
      <c r="DP83" s="211"/>
    </row>
    <row r="84" spans="1:120" ht="16.5" customHeight="1" x14ac:dyDescent="0.25">
      <c r="A84" s="40" t="s">
        <v>5</v>
      </c>
      <c r="B84" s="19" t="s">
        <v>187</v>
      </c>
      <c r="C84" s="20" t="s">
        <v>188</v>
      </c>
      <c r="D84" s="88">
        <f>'9.sz.mell.'!D84+'10.sz.mell'!D84+'11.sz.mell'!D84+'12.sz.mell'!D84</f>
        <v>230685208</v>
      </c>
      <c r="E84" s="88">
        <f>'9.sz.mell.'!E84+'10.sz.mell'!E84+'11.sz.mell'!E84+'12.sz.mell'!E84</f>
        <v>4894930</v>
      </c>
      <c r="F84" s="88">
        <f>'9.sz.mell.'!F84+'10.sz.mell'!F84+'11.sz.mell'!F84+'12.sz.mell'!F84</f>
        <v>235580138</v>
      </c>
      <c r="G84" s="88">
        <f>'9.sz.mell.'!G84+'10.sz.mell'!G84+'11.sz.mell'!G84+'12.sz.mell'!G84</f>
        <v>0</v>
      </c>
      <c r="H84" s="88">
        <f>'9.sz.mell.'!H84+'10.sz.mell'!H84+'11.sz.mell'!H84+'12.sz.mell'!H84</f>
        <v>0</v>
      </c>
      <c r="I84" s="88">
        <f>'9.sz.mell.'!I84+'10.sz.mell'!I84+'11.sz.mell'!I84+'12.sz.mell'!I84</f>
        <v>0</v>
      </c>
      <c r="J84" s="88">
        <f>'9.sz.mell.'!J84+'10.sz.mell'!J84+'11.sz.mell'!J84+'12.sz.mell'!J84</f>
        <v>0</v>
      </c>
      <c r="K84" s="413">
        <f>'9.sz.mell.'!K84+'10.sz.mell'!K84+'11.sz.mell'!K84+'12.sz.mell'!K84</f>
        <v>113707268</v>
      </c>
    </row>
    <row r="85" spans="1:120" ht="16.5" customHeight="1" x14ac:dyDescent="0.25">
      <c r="A85" s="28" t="s">
        <v>8</v>
      </c>
      <c r="B85" s="32" t="s">
        <v>189</v>
      </c>
      <c r="C85" s="33" t="s">
        <v>190</v>
      </c>
      <c r="D85" s="89">
        <f>'9.sz.mell.'!D85+'10.sz.mell'!D85+'11.sz.mell'!D85+'12.sz.mell'!D85</f>
        <v>40356807.724999994</v>
      </c>
      <c r="E85" s="89">
        <f>'9.sz.mell.'!E85+'10.sz.mell'!E85+'11.sz.mell'!E85+'12.sz.mell'!E85</f>
        <v>758715</v>
      </c>
      <c r="F85" s="89">
        <f>'9.sz.mell.'!F85+'10.sz.mell'!F85+'11.sz.mell'!F85+'12.sz.mell'!F85</f>
        <v>41115522.724999994</v>
      </c>
      <c r="G85" s="89">
        <f>'9.sz.mell.'!G85+'10.sz.mell'!G85+'11.sz.mell'!G85+'12.sz.mell'!G85</f>
        <v>0</v>
      </c>
      <c r="H85" s="89">
        <f>'9.sz.mell.'!H85+'10.sz.mell'!H85+'11.sz.mell'!H85+'12.sz.mell'!H85</f>
        <v>0</v>
      </c>
      <c r="I85" s="89">
        <f>'9.sz.mell.'!I85+'10.sz.mell'!I85+'11.sz.mell'!I85+'12.sz.mell'!I85</f>
        <v>0</v>
      </c>
      <c r="J85" s="89">
        <f>'9.sz.mell.'!J85+'10.sz.mell'!J85+'11.sz.mell'!J85+'12.sz.mell'!J85</f>
        <v>0</v>
      </c>
      <c r="K85" s="414">
        <f>'9.sz.mell.'!K85+'10.sz.mell'!K85+'11.sz.mell'!K85+'12.sz.mell'!K85</f>
        <v>16105073</v>
      </c>
    </row>
    <row r="86" spans="1:120" ht="16.5" customHeight="1" x14ac:dyDescent="0.25">
      <c r="A86" s="28" t="s">
        <v>11</v>
      </c>
      <c r="B86" s="32" t="s">
        <v>191</v>
      </c>
      <c r="C86" s="33" t="s">
        <v>192</v>
      </c>
      <c r="D86" s="89">
        <f>'9.sz.mell.'!D86+'10.sz.mell'!D86+'11.sz.mell'!D86+'12.sz.mell'!D86</f>
        <v>219338944.53468317</v>
      </c>
      <c r="E86" s="89">
        <f>'9.sz.mell.'!E86+'10.sz.mell'!E86+'11.sz.mell'!E86+'12.sz.mell'!E86</f>
        <v>12883273</v>
      </c>
      <c r="F86" s="89">
        <f>'9.sz.mell.'!F86+'10.sz.mell'!F86+'11.sz.mell'!F86+'12.sz.mell'!F86</f>
        <v>232222217.53468317</v>
      </c>
      <c r="G86" s="89">
        <f>'9.sz.mell.'!G86+'10.sz.mell'!G86+'11.sz.mell'!G86+'12.sz.mell'!G86</f>
        <v>0</v>
      </c>
      <c r="H86" s="89">
        <f>'9.sz.mell.'!H86+'10.sz.mell'!H86+'11.sz.mell'!H86+'12.sz.mell'!H86</f>
        <v>0</v>
      </c>
      <c r="I86" s="89">
        <f>'9.sz.mell.'!I86+'10.sz.mell'!I86+'11.sz.mell'!I86+'12.sz.mell'!I86</f>
        <v>0</v>
      </c>
      <c r="J86" s="89">
        <f>'9.sz.mell.'!J86+'10.sz.mell'!J86+'11.sz.mell'!J86+'12.sz.mell'!J86</f>
        <v>0</v>
      </c>
      <c r="K86" s="414">
        <f>'9.sz.mell.'!K86+'10.sz.mell'!K86+'11.sz.mell'!K86+'12.sz.mell'!K86</f>
        <v>129174400</v>
      </c>
    </row>
    <row r="87" spans="1:120" ht="16.5" customHeight="1" x14ac:dyDescent="0.25">
      <c r="A87" s="28" t="s">
        <v>14</v>
      </c>
      <c r="B87" s="32" t="s">
        <v>193</v>
      </c>
      <c r="C87" s="33" t="s">
        <v>194</v>
      </c>
      <c r="D87" s="89">
        <f>'9.sz.mell.'!D87+'10.sz.mell'!D87+'11.sz.mell'!D87+'12.sz.mell'!D87</f>
        <v>4000000</v>
      </c>
      <c r="E87" s="89">
        <f>'9.sz.mell.'!E87+'10.sz.mell'!E87+'11.sz.mell'!E87+'12.sz.mell'!E87</f>
        <v>2500000</v>
      </c>
      <c r="F87" s="89">
        <f>'9.sz.mell.'!F87+'10.sz.mell'!F87+'11.sz.mell'!F87+'12.sz.mell'!F87</f>
        <v>6500000</v>
      </c>
      <c r="G87" s="89">
        <f>'9.sz.mell.'!G87+'10.sz.mell'!G87+'11.sz.mell'!G87+'12.sz.mell'!G87</f>
        <v>0</v>
      </c>
      <c r="H87" s="89">
        <f>'9.sz.mell.'!H87+'10.sz.mell'!H87+'11.sz.mell'!H87+'12.sz.mell'!H87</f>
        <v>0</v>
      </c>
      <c r="I87" s="89">
        <f>'9.sz.mell.'!I87+'10.sz.mell'!I87+'11.sz.mell'!I87+'12.sz.mell'!I87</f>
        <v>0</v>
      </c>
      <c r="J87" s="89">
        <f>'9.sz.mell.'!J87+'10.sz.mell'!J87+'11.sz.mell'!J87+'12.sz.mell'!J87</f>
        <v>0</v>
      </c>
      <c r="K87" s="414">
        <f>'9.sz.mell.'!K87+'10.sz.mell'!K87+'11.sz.mell'!K87+'12.sz.mell'!K87</f>
        <v>3459000</v>
      </c>
    </row>
    <row r="88" spans="1:120" ht="16.5" customHeight="1" x14ac:dyDescent="0.25">
      <c r="A88" s="28" t="s">
        <v>17</v>
      </c>
      <c r="B88" s="32" t="s">
        <v>195</v>
      </c>
      <c r="C88" s="33" t="s">
        <v>196</v>
      </c>
      <c r="D88" s="368">
        <f t="shared" ref="D88:K88" si="19">SUM(D89:D95)</f>
        <v>7100000</v>
      </c>
      <c r="E88" s="368">
        <f t="shared" si="19"/>
        <v>0</v>
      </c>
      <c r="F88" s="368">
        <f t="shared" si="19"/>
        <v>7100000</v>
      </c>
      <c r="G88" s="368">
        <f t="shared" si="19"/>
        <v>0</v>
      </c>
      <c r="H88" s="368">
        <f t="shared" si="19"/>
        <v>0</v>
      </c>
      <c r="I88" s="368">
        <f t="shared" si="19"/>
        <v>0</v>
      </c>
      <c r="J88" s="368">
        <f t="shared" si="19"/>
        <v>0</v>
      </c>
      <c r="K88" s="367">
        <f t="shared" si="19"/>
        <v>3202542</v>
      </c>
    </row>
    <row r="89" spans="1:120" ht="16.5" customHeight="1" x14ac:dyDescent="0.25">
      <c r="A89" s="28" t="s">
        <v>20</v>
      </c>
      <c r="B89" s="32" t="s">
        <v>425</v>
      </c>
      <c r="C89" s="33" t="s">
        <v>395</v>
      </c>
      <c r="D89" s="91">
        <f>'9.sz.mell.'!D89+'10.sz.mell'!D89+'11.sz.mell'!D89+'12.sz.mell'!D89</f>
        <v>0</v>
      </c>
      <c r="E89" s="91">
        <f>'9.sz.mell.'!E89+'10.sz.mell'!E89+'11.sz.mell'!E89+'12.sz.mell'!E89</f>
        <v>0</v>
      </c>
      <c r="F89" s="91">
        <f>'9.sz.mell.'!F89+'10.sz.mell'!F89+'11.sz.mell'!F89+'12.sz.mell'!F89</f>
        <v>0</v>
      </c>
      <c r="G89" s="91">
        <f>'9.sz.mell.'!G89+'10.sz.mell'!G89+'11.sz.mell'!G89+'12.sz.mell'!G89</f>
        <v>0</v>
      </c>
      <c r="H89" s="91">
        <f>'9.sz.mell.'!H89+'10.sz.mell'!H89+'11.sz.mell'!H89+'12.sz.mell'!H89</f>
        <v>0</v>
      </c>
      <c r="I89" s="91">
        <f>'9.sz.mell.'!I89+'10.sz.mell'!I89+'11.sz.mell'!I89+'12.sz.mell'!I89</f>
        <v>0</v>
      </c>
      <c r="J89" s="91">
        <f>'9.sz.mell.'!J89+'10.sz.mell'!J89+'11.sz.mell'!J89+'12.sz.mell'!J89</f>
        <v>0</v>
      </c>
      <c r="K89" s="415">
        <f>'9.sz.mell.'!K89+'10.sz.mell'!K89+'11.sz.mell'!K89+'12.sz.mell'!K89</f>
        <v>0</v>
      </c>
    </row>
    <row r="90" spans="1:120" ht="16.5" customHeight="1" x14ac:dyDescent="0.25">
      <c r="A90" s="28" t="s">
        <v>23</v>
      </c>
      <c r="B90" s="34" t="s">
        <v>197</v>
      </c>
      <c r="C90" s="45" t="s">
        <v>198</v>
      </c>
      <c r="D90" s="91">
        <f>'9.sz.mell.'!D90+'10.sz.mell'!D90+'11.sz.mell'!D90+'12.sz.mell'!D90</f>
        <v>0</v>
      </c>
      <c r="E90" s="91">
        <f>'9.sz.mell.'!E90+'10.sz.mell'!E90+'11.sz.mell'!E90+'12.sz.mell'!E90</f>
        <v>0</v>
      </c>
      <c r="F90" s="91">
        <f>'9.sz.mell.'!F90+'10.sz.mell'!F90+'11.sz.mell'!F90+'12.sz.mell'!F90</f>
        <v>0</v>
      </c>
      <c r="G90" s="91">
        <f>'9.sz.mell.'!G90+'10.sz.mell'!G90+'11.sz.mell'!G90+'12.sz.mell'!G90</f>
        <v>0</v>
      </c>
      <c r="H90" s="91">
        <f>'9.sz.mell.'!H90+'10.sz.mell'!H90+'11.sz.mell'!H90+'12.sz.mell'!H90</f>
        <v>0</v>
      </c>
      <c r="I90" s="91">
        <f>'9.sz.mell.'!I90+'10.sz.mell'!I90+'11.sz.mell'!I90+'12.sz.mell'!I90</f>
        <v>0</v>
      </c>
      <c r="J90" s="91">
        <f>'9.sz.mell.'!J90+'10.sz.mell'!J90+'11.sz.mell'!J90+'12.sz.mell'!J90</f>
        <v>0</v>
      </c>
      <c r="K90" s="415">
        <f>'9.sz.mell.'!K90+'10.sz.mell'!K90+'11.sz.mell'!K90+'12.sz.mell'!K90</f>
        <v>0</v>
      </c>
    </row>
    <row r="91" spans="1:120" ht="16.5" customHeight="1" x14ac:dyDescent="0.25">
      <c r="A91" s="28" t="s">
        <v>26</v>
      </c>
      <c r="B91" s="34" t="s">
        <v>199</v>
      </c>
      <c r="C91" s="45" t="s">
        <v>200</v>
      </c>
      <c r="D91" s="91">
        <f>'9.sz.mell.'!D91+'10.sz.mell'!D91+'11.sz.mell'!D91+'12.sz.mell'!D91</f>
        <v>0</v>
      </c>
      <c r="E91" s="91">
        <f>'9.sz.mell.'!E91+'10.sz.mell'!E91+'11.sz.mell'!E91+'12.sz.mell'!E91</f>
        <v>0</v>
      </c>
      <c r="F91" s="91">
        <f>'9.sz.mell.'!F91+'10.sz.mell'!F91+'11.sz.mell'!F91+'12.sz.mell'!F91</f>
        <v>0</v>
      </c>
      <c r="G91" s="91">
        <f>'9.sz.mell.'!G91+'10.sz.mell'!G91+'11.sz.mell'!G91+'12.sz.mell'!G91</f>
        <v>0</v>
      </c>
      <c r="H91" s="91">
        <f>'9.sz.mell.'!H91+'10.sz.mell'!H91+'11.sz.mell'!H91+'12.sz.mell'!H91</f>
        <v>0</v>
      </c>
      <c r="I91" s="91">
        <f>'9.sz.mell.'!I91+'10.sz.mell'!I91+'11.sz.mell'!I91+'12.sz.mell'!I91</f>
        <v>0</v>
      </c>
      <c r="J91" s="91">
        <f>'9.sz.mell.'!J91+'10.sz.mell'!J91+'11.sz.mell'!J91+'12.sz.mell'!J91</f>
        <v>0</v>
      </c>
      <c r="K91" s="415">
        <f>'9.sz.mell.'!K91+'10.sz.mell'!K91+'11.sz.mell'!K91+'12.sz.mell'!K91</f>
        <v>0</v>
      </c>
    </row>
    <row r="92" spans="1:120" ht="16.5" customHeight="1" x14ac:dyDescent="0.25">
      <c r="A92" s="28" t="s">
        <v>29</v>
      </c>
      <c r="B92" s="35" t="s">
        <v>201</v>
      </c>
      <c r="C92" s="45" t="s">
        <v>202</v>
      </c>
      <c r="D92" s="91">
        <f>'9.sz.mell.'!D92+'10.sz.mell'!D92+'11.sz.mell'!D92+'12.sz.mell'!D92</f>
        <v>4000000</v>
      </c>
      <c r="E92" s="91">
        <f>'9.sz.mell.'!E92+'10.sz.mell'!E92+'11.sz.mell'!E92+'12.sz.mell'!E92</f>
        <v>0</v>
      </c>
      <c r="F92" s="91">
        <f>'9.sz.mell.'!F92+'10.sz.mell'!F92+'11.sz.mell'!F92+'12.sz.mell'!F92</f>
        <v>4000000</v>
      </c>
      <c r="G92" s="91">
        <f>'9.sz.mell.'!G92+'10.sz.mell'!G92+'11.sz.mell'!G92+'12.sz.mell'!G92</f>
        <v>0</v>
      </c>
      <c r="H92" s="91">
        <f>'9.sz.mell.'!H92+'10.sz.mell'!H92+'11.sz.mell'!H92+'12.sz.mell'!H92</f>
        <v>0</v>
      </c>
      <c r="I92" s="91">
        <f>'9.sz.mell.'!I92+'10.sz.mell'!I92+'11.sz.mell'!I92+'12.sz.mell'!I92</f>
        <v>0</v>
      </c>
      <c r="J92" s="91">
        <f>'9.sz.mell.'!J92+'10.sz.mell'!J92+'11.sz.mell'!J92+'12.sz.mell'!J92</f>
        <v>0</v>
      </c>
      <c r="K92" s="415">
        <f>'9.sz.mell.'!K92+'10.sz.mell'!K92+'11.sz.mell'!K92+'12.sz.mell'!K92</f>
        <v>1533642</v>
      </c>
    </row>
    <row r="93" spans="1:120" ht="16.5" customHeight="1" x14ac:dyDescent="0.25">
      <c r="A93" s="28" t="s">
        <v>32</v>
      </c>
      <c r="B93" s="34" t="s">
        <v>203</v>
      </c>
      <c r="C93" s="45" t="s">
        <v>204</v>
      </c>
      <c r="D93" s="91">
        <f>'9.sz.mell.'!D93+'10.sz.mell'!D93+'11.sz.mell'!D93+'12.sz.mell'!D93</f>
        <v>0</v>
      </c>
      <c r="E93" s="91">
        <f>'9.sz.mell.'!E93+'10.sz.mell'!E93+'11.sz.mell'!E93+'12.sz.mell'!E93</f>
        <v>0</v>
      </c>
      <c r="F93" s="91">
        <f>'9.sz.mell.'!F93+'10.sz.mell'!F93+'11.sz.mell'!F93+'12.sz.mell'!F93</f>
        <v>0</v>
      </c>
      <c r="G93" s="91">
        <f>'9.sz.mell.'!G93+'10.sz.mell'!G93+'11.sz.mell'!G93+'12.sz.mell'!G93</f>
        <v>0</v>
      </c>
      <c r="H93" s="91">
        <f>'9.sz.mell.'!H93+'10.sz.mell'!H93+'11.sz.mell'!H93+'12.sz.mell'!H93</f>
        <v>0</v>
      </c>
      <c r="I93" s="91">
        <f>'9.sz.mell.'!I93+'10.sz.mell'!I93+'11.sz.mell'!I93+'12.sz.mell'!I93</f>
        <v>0</v>
      </c>
      <c r="J93" s="91">
        <f>'9.sz.mell.'!J93+'10.sz.mell'!J93+'11.sz.mell'!J93+'12.sz.mell'!J93</f>
        <v>0</v>
      </c>
      <c r="K93" s="415">
        <f>'9.sz.mell.'!K93+'10.sz.mell'!K93+'11.sz.mell'!K93+'12.sz.mell'!K93</f>
        <v>0</v>
      </c>
    </row>
    <row r="94" spans="1:120" ht="16.5" customHeight="1" x14ac:dyDescent="0.25">
      <c r="A94" s="28" t="s">
        <v>33</v>
      </c>
      <c r="B94" s="34" t="s">
        <v>205</v>
      </c>
      <c r="C94" s="45" t="s">
        <v>206</v>
      </c>
      <c r="D94" s="91">
        <f>'9.sz.mell.'!D94+'10.sz.mell'!D94+'11.sz.mell'!D94+'12.sz.mell'!D94</f>
        <v>3100000</v>
      </c>
      <c r="E94" s="91">
        <f>'9.sz.mell.'!E94+'10.sz.mell'!E94+'11.sz.mell'!E94+'12.sz.mell'!E94</f>
        <v>0</v>
      </c>
      <c r="F94" s="91">
        <f>'9.sz.mell.'!F94+'10.sz.mell'!F94+'11.sz.mell'!F94+'12.sz.mell'!F94</f>
        <v>3100000</v>
      </c>
      <c r="G94" s="91">
        <f>'9.sz.mell.'!G94+'10.sz.mell'!G94+'11.sz.mell'!G94+'12.sz.mell'!G94</f>
        <v>0</v>
      </c>
      <c r="H94" s="91">
        <f>'9.sz.mell.'!H94+'10.sz.mell'!H94+'11.sz.mell'!H94+'12.sz.mell'!H94</f>
        <v>0</v>
      </c>
      <c r="I94" s="91">
        <f>'9.sz.mell.'!I94+'10.sz.mell'!I94+'11.sz.mell'!I94+'12.sz.mell'!I94</f>
        <v>0</v>
      </c>
      <c r="J94" s="91">
        <f>'9.sz.mell.'!J94+'10.sz.mell'!J94+'11.sz.mell'!J94+'12.sz.mell'!J94</f>
        <v>0</v>
      </c>
      <c r="K94" s="415">
        <f>'9.sz.mell.'!K94+'10.sz.mell'!K94+'11.sz.mell'!K94+'12.sz.mell'!K94</f>
        <v>1668900</v>
      </c>
    </row>
    <row r="95" spans="1:120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0">SUM(E96:E97)</f>
        <v>0</v>
      </c>
      <c r="F95" s="90">
        <f t="shared" si="20"/>
        <v>0</v>
      </c>
      <c r="G95" s="90">
        <f t="shared" si="20"/>
        <v>0</v>
      </c>
      <c r="H95" s="90">
        <f t="shared" si="20"/>
        <v>0</v>
      </c>
      <c r="I95" s="90">
        <f t="shared" si="20"/>
        <v>0</v>
      </c>
      <c r="J95" s="90">
        <f t="shared" si="20"/>
        <v>0</v>
      </c>
      <c r="K95" s="369">
        <f>SUM(K96:K97)</f>
        <v>0</v>
      </c>
    </row>
    <row r="96" spans="1:120" ht="16.5" customHeight="1" x14ac:dyDescent="0.25">
      <c r="A96" s="28" t="s">
        <v>36</v>
      </c>
      <c r="B96" s="34" t="s">
        <v>209</v>
      </c>
      <c r="C96" s="36" t="s">
        <v>208</v>
      </c>
      <c r="D96" s="91">
        <f>'9.sz.mell.'!D96+'10.sz.mell'!D96+'11.sz.mell'!D96+'12.sz.mell'!D96</f>
        <v>0</v>
      </c>
      <c r="E96" s="91">
        <f>'9.sz.mell.'!E96+'10.sz.mell'!E96+'11.sz.mell'!E96+'12.sz.mell'!E96</f>
        <v>0</v>
      </c>
      <c r="F96" s="91">
        <f>'9.sz.mell.'!F96+'10.sz.mell'!F96+'11.sz.mell'!F96+'12.sz.mell'!F96</f>
        <v>0</v>
      </c>
      <c r="G96" s="91">
        <f>'9.sz.mell.'!G96+'10.sz.mell'!G96+'11.sz.mell'!G96+'12.sz.mell'!G96</f>
        <v>0</v>
      </c>
      <c r="H96" s="91">
        <f>'9.sz.mell.'!H96+'10.sz.mell'!H96+'11.sz.mell'!H96+'12.sz.mell'!H96</f>
        <v>0</v>
      </c>
      <c r="I96" s="91">
        <f>'9.sz.mell.'!I96+'10.sz.mell'!I96+'11.sz.mell'!I96+'12.sz.mell'!I96</f>
        <v>0</v>
      </c>
      <c r="J96" s="91">
        <f>'9.sz.mell.'!J96+'10.sz.mell'!J96+'11.sz.mell'!J96+'12.sz.mell'!J96</f>
        <v>0</v>
      </c>
      <c r="K96" s="415">
        <f>'9.sz.mell.'!K96+'10.sz.mell'!K96+'11.sz.mell'!K96+'12.sz.mell'!K96</f>
        <v>0</v>
      </c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1">
        <f>'9.sz.mell.'!D97+'10.sz.mell'!D97+'11.sz.mell'!D97+'12.sz.mell'!D97</f>
        <v>0</v>
      </c>
      <c r="E97" s="91">
        <f>'9.sz.mell.'!E97+'10.sz.mell'!E97+'11.sz.mell'!E97+'12.sz.mell'!E97</f>
        <v>0</v>
      </c>
      <c r="F97" s="91">
        <f>'9.sz.mell.'!F97+'10.sz.mell'!F97+'11.sz.mell'!F97+'12.sz.mell'!F97</f>
        <v>0</v>
      </c>
      <c r="G97" s="91">
        <f>'9.sz.mell.'!G97+'10.sz.mell'!G97+'11.sz.mell'!G97+'12.sz.mell'!G97</f>
        <v>0</v>
      </c>
      <c r="H97" s="91">
        <f>'9.sz.mell.'!H97+'10.sz.mell'!H97+'11.sz.mell'!H97+'12.sz.mell'!H97</f>
        <v>0</v>
      </c>
      <c r="I97" s="91">
        <f>'9.sz.mell.'!I97+'10.sz.mell'!I97+'11.sz.mell'!I97+'12.sz.mell'!I97</f>
        <v>0</v>
      </c>
      <c r="J97" s="91">
        <f>'9.sz.mell.'!J97+'10.sz.mell'!J97+'11.sz.mell'!J97+'12.sz.mell'!J97</f>
        <v>0</v>
      </c>
      <c r="K97" s="415">
        <f>'9.sz.mell.'!K97+'10.sz.mell'!K97+'11.sz.mell'!K97+'12.sz.mell'!K97</f>
        <v>0</v>
      </c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501480960.25968319</v>
      </c>
      <c r="E98" s="86">
        <f t="shared" ref="E98:J98" si="21">SUM(E84:E88)</f>
        <v>21036918</v>
      </c>
      <c r="F98" s="86">
        <f t="shared" si="21"/>
        <v>522517878.25968319</v>
      </c>
      <c r="G98" s="86">
        <f t="shared" si="21"/>
        <v>0</v>
      </c>
      <c r="H98" s="86">
        <f t="shared" si="21"/>
        <v>0</v>
      </c>
      <c r="I98" s="86">
        <f t="shared" si="21"/>
        <v>0</v>
      </c>
      <c r="J98" s="86">
        <f t="shared" si="21"/>
        <v>0</v>
      </c>
      <c r="K98" s="371">
        <f>SUM(K84:K88)</f>
        <v>265648283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f>'9.sz.mell.'!D99+'10.sz.mell'!D99+'11.sz.mell'!D99+'12.sz.mell'!D99</f>
        <v>274565868</v>
      </c>
      <c r="E99" s="88">
        <f>'9.sz.mell.'!E99+'10.sz.mell'!E99+'11.sz.mell'!E99+'12.sz.mell'!E99</f>
        <v>150982849</v>
      </c>
      <c r="F99" s="88">
        <f>'9.sz.mell.'!F99+'10.sz.mell'!F99+'11.sz.mell'!F99+'12.sz.mell'!F99</f>
        <v>425548717</v>
      </c>
      <c r="G99" s="88">
        <f>'9.sz.mell.'!G99+'10.sz.mell'!G99+'11.sz.mell'!G99+'12.sz.mell'!G99</f>
        <v>0</v>
      </c>
      <c r="H99" s="88">
        <f>'9.sz.mell.'!H99+'10.sz.mell'!H99+'11.sz.mell'!H99+'12.sz.mell'!H99</f>
        <v>0</v>
      </c>
      <c r="I99" s="88">
        <f>'9.sz.mell.'!I99+'10.sz.mell'!I99+'11.sz.mell'!I99+'12.sz.mell'!I99</f>
        <v>0</v>
      </c>
      <c r="J99" s="88">
        <f>'9.sz.mell.'!J99+'10.sz.mell'!J99+'11.sz.mell'!J99+'12.sz.mell'!J99</f>
        <v>0</v>
      </c>
      <c r="K99" s="413">
        <f>'9.sz.mell.'!K99+'10.sz.mell'!K99+'11.sz.mell'!K99+'12.sz.mell'!K99</f>
        <v>7485941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>
        <f>'9.sz.mell.'!D100+'10.sz.mell'!D100+'11.sz.mell'!D100+'12.sz.mell'!D100</f>
        <v>91512623</v>
      </c>
      <c r="E100" s="89">
        <f>'9.sz.mell.'!E100+'10.sz.mell'!E100+'11.sz.mell'!E100+'12.sz.mell'!E100</f>
        <v>0</v>
      </c>
      <c r="F100" s="89">
        <f>'9.sz.mell.'!F100+'10.sz.mell'!F100+'11.sz.mell'!F100+'12.sz.mell'!F100</f>
        <v>91512623</v>
      </c>
      <c r="G100" s="89">
        <f>'9.sz.mell.'!G100+'10.sz.mell'!G100+'11.sz.mell'!G100+'12.sz.mell'!G100</f>
        <v>0</v>
      </c>
      <c r="H100" s="89">
        <f>'9.sz.mell.'!H100+'10.sz.mell'!H100+'11.sz.mell'!H100+'12.sz.mell'!H100</f>
        <v>0</v>
      </c>
      <c r="I100" s="89">
        <f>'9.sz.mell.'!I100+'10.sz.mell'!I100+'11.sz.mell'!I100+'12.sz.mell'!I100</f>
        <v>0</v>
      </c>
      <c r="J100" s="89">
        <f>'9.sz.mell.'!J100+'10.sz.mell'!J100+'11.sz.mell'!J100+'12.sz.mell'!J100</f>
        <v>0</v>
      </c>
      <c r="K100" s="414">
        <f>'9.sz.mell.'!K100+'10.sz.mell'!K100+'11.sz.mell'!K100+'12.sz.mell'!K100</f>
        <v>82321436</v>
      </c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>
        <f>'9.sz.mell.'!D101+'10.sz.mell'!D101+'11.sz.mell'!D101+'12.sz.mell'!D101</f>
        <v>0</v>
      </c>
      <c r="E101" s="154">
        <f>'9.sz.mell.'!E101+'10.sz.mell'!E101+'11.sz.mell'!E101+'12.sz.mell'!E101</f>
        <v>0</v>
      </c>
      <c r="F101" s="154">
        <f>'9.sz.mell.'!F101+'10.sz.mell'!F101+'11.sz.mell'!F101+'12.sz.mell'!F101</f>
        <v>0</v>
      </c>
      <c r="G101" s="154">
        <f>'9.sz.mell.'!G101+'10.sz.mell'!G101+'11.sz.mell'!G101+'12.sz.mell'!G101</f>
        <v>0</v>
      </c>
      <c r="H101" s="154">
        <f>'9.sz.mell.'!H101+'10.sz.mell'!H101+'11.sz.mell'!H101+'12.sz.mell'!H101</f>
        <v>0</v>
      </c>
      <c r="I101" s="154">
        <f>'9.sz.mell.'!I101+'10.sz.mell'!I101+'11.sz.mell'!I101+'12.sz.mell'!I101</f>
        <v>0</v>
      </c>
      <c r="J101" s="154">
        <f>'9.sz.mell.'!J101+'10.sz.mell'!J101+'11.sz.mell'!J101+'12.sz.mell'!J101</f>
        <v>0</v>
      </c>
      <c r="K101" s="377">
        <f>'9.sz.mell.'!K101+'10.sz.mell'!K101+'11.sz.mell'!K101+'12.sz.mell'!K101</f>
        <v>0</v>
      </c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>
        <f>'9.sz.mell.'!D102+'10.sz.mell'!D102+'11.sz.mell'!D102+'12.sz.mell'!D102</f>
        <v>0</v>
      </c>
      <c r="E102" s="152">
        <f>'9.sz.mell.'!E102+'10.sz.mell'!E102+'11.sz.mell'!E102+'12.sz.mell'!E102</f>
        <v>0</v>
      </c>
      <c r="F102" s="152">
        <f>'9.sz.mell.'!F102+'10.sz.mell'!F102+'11.sz.mell'!F102+'12.sz.mell'!F102</f>
        <v>0</v>
      </c>
      <c r="G102" s="152">
        <f>'9.sz.mell.'!G102+'10.sz.mell'!G102+'11.sz.mell'!G102+'12.sz.mell'!G102</f>
        <v>0</v>
      </c>
      <c r="H102" s="152">
        <f>'9.sz.mell.'!H102+'10.sz.mell'!H102+'11.sz.mell'!H102+'12.sz.mell'!H102</f>
        <v>0</v>
      </c>
      <c r="I102" s="152">
        <f>'9.sz.mell.'!I102+'10.sz.mell'!I102+'11.sz.mell'!I102+'12.sz.mell'!I102</f>
        <v>0</v>
      </c>
      <c r="J102" s="152">
        <f>'9.sz.mell.'!J102+'10.sz.mell'!J102+'11.sz.mell'!J102+'12.sz.mell'!J102</f>
        <v>0</v>
      </c>
      <c r="K102" s="227">
        <f>'9.sz.mell.'!K102+'10.sz.mell'!K102+'11.sz.mell'!K102+'12.sz.mell'!K102</f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>
        <f>'9.sz.mell.'!D103+'10.sz.mell'!D103+'11.sz.mell'!D103+'12.sz.mell'!D103</f>
        <v>0</v>
      </c>
      <c r="E103" s="152">
        <f>'9.sz.mell.'!E103+'10.sz.mell'!E103+'11.sz.mell'!E103+'12.sz.mell'!E103</f>
        <v>0</v>
      </c>
      <c r="F103" s="152">
        <f>'9.sz.mell.'!F103+'10.sz.mell'!F103+'11.sz.mell'!F103+'12.sz.mell'!F103</f>
        <v>0</v>
      </c>
      <c r="G103" s="152">
        <f>'9.sz.mell.'!G103+'10.sz.mell'!G103+'11.sz.mell'!G103+'12.sz.mell'!G103</f>
        <v>0</v>
      </c>
      <c r="H103" s="152">
        <f>'9.sz.mell.'!H103+'10.sz.mell'!H103+'11.sz.mell'!H103+'12.sz.mell'!H103</f>
        <v>0</v>
      </c>
      <c r="I103" s="152">
        <f>'9.sz.mell.'!I103+'10.sz.mell'!I103+'11.sz.mell'!I103+'12.sz.mell'!I103</f>
        <v>0</v>
      </c>
      <c r="J103" s="152">
        <f>'9.sz.mell.'!J103+'10.sz.mell'!J103+'11.sz.mell'!J103+'12.sz.mell'!J103</f>
        <v>0</v>
      </c>
      <c r="K103" s="227">
        <f>'9.sz.mell.'!K103+'10.sz.mell'!K103+'11.sz.mell'!K103+'12.sz.mell'!K103</f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>
        <f>'9.sz.mell.'!D104+'10.sz.mell'!D104+'11.sz.mell'!D104+'12.sz.mell'!D104</f>
        <v>0</v>
      </c>
      <c r="E104" s="152">
        <f>'9.sz.mell.'!E104+'10.sz.mell'!E104+'11.sz.mell'!E104+'12.sz.mell'!E104</f>
        <v>0</v>
      </c>
      <c r="F104" s="152">
        <f>'9.sz.mell.'!F104+'10.sz.mell'!F104+'11.sz.mell'!F104+'12.sz.mell'!F104</f>
        <v>0</v>
      </c>
      <c r="G104" s="152">
        <f>'9.sz.mell.'!G104+'10.sz.mell'!G104+'11.sz.mell'!G104+'12.sz.mell'!G104</f>
        <v>0</v>
      </c>
      <c r="H104" s="152">
        <f>'9.sz.mell.'!H104+'10.sz.mell'!H104+'11.sz.mell'!H104+'12.sz.mell'!H104</f>
        <v>0</v>
      </c>
      <c r="I104" s="152">
        <f>'9.sz.mell.'!I104+'10.sz.mell'!I104+'11.sz.mell'!I104+'12.sz.mell'!I104</f>
        <v>0</v>
      </c>
      <c r="J104" s="152">
        <f>'9.sz.mell.'!J104+'10.sz.mell'!J104+'11.sz.mell'!J104+'12.sz.mell'!J104</f>
        <v>0</v>
      </c>
      <c r="K104" s="227">
        <f>'9.sz.mell.'!K104+'10.sz.mell'!K104+'11.sz.mell'!K104+'12.sz.mell'!K104</f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>
        <f>'9.sz.mell.'!D105+'10.sz.mell'!D105+'11.sz.mell'!D105+'12.sz.mell'!D105</f>
        <v>0</v>
      </c>
      <c r="E105" s="152">
        <f>'9.sz.mell.'!E105+'10.sz.mell'!E105+'11.sz.mell'!E105+'12.sz.mell'!E105</f>
        <v>0</v>
      </c>
      <c r="F105" s="152">
        <f>'9.sz.mell.'!F105+'10.sz.mell'!F105+'11.sz.mell'!F105+'12.sz.mell'!F105</f>
        <v>0</v>
      </c>
      <c r="G105" s="152">
        <f>'9.sz.mell.'!G105+'10.sz.mell'!G105+'11.sz.mell'!G105+'12.sz.mell'!G105</f>
        <v>0</v>
      </c>
      <c r="H105" s="152">
        <f>'9.sz.mell.'!H105+'10.sz.mell'!H105+'11.sz.mell'!H105+'12.sz.mell'!H105</f>
        <v>0</v>
      </c>
      <c r="I105" s="152">
        <f>'9.sz.mell.'!I105+'10.sz.mell'!I105+'11.sz.mell'!I105+'12.sz.mell'!I105</f>
        <v>0</v>
      </c>
      <c r="J105" s="152">
        <f>'9.sz.mell.'!J105+'10.sz.mell'!J105+'11.sz.mell'!J105+'12.sz.mell'!J105</f>
        <v>0</v>
      </c>
      <c r="K105" s="227">
        <f>'9.sz.mell.'!K105+'10.sz.mell'!K105+'11.sz.mell'!K105+'12.sz.mell'!K105</f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>
        <f>'9.sz.mell.'!D106+'10.sz.mell'!D106+'11.sz.mell'!D106+'12.sz.mell'!D106</f>
        <v>0</v>
      </c>
      <c r="E106" s="152">
        <f>'9.sz.mell.'!E106+'10.sz.mell'!E106+'11.sz.mell'!E106+'12.sz.mell'!E106</f>
        <v>0</v>
      </c>
      <c r="F106" s="152">
        <f>'9.sz.mell.'!F106+'10.sz.mell'!F106+'11.sz.mell'!F106+'12.sz.mell'!F106</f>
        <v>0</v>
      </c>
      <c r="G106" s="152">
        <f>'9.sz.mell.'!G106+'10.sz.mell'!G106+'11.sz.mell'!G106+'12.sz.mell'!G106</f>
        <v>0</v>
      </c>
      <c r="H106" s="152">
        <f>'9.sz.mell.'!H106+'10.sz.mell'!H106+'11.sz.mell'!H106+'12.sz.mell'!H106</f>
        <v>0</v>
      </c>
      <c r="I106" s="152">
        <f>'9.sz.mell.'!I106+'10.sz.mell'!I106+'11.sz.mell'!I106+'12.sz.mell'!I106</f>
        <v>0</v>
      </c>
      <c r="J106" s="152">
        <f>'9.sz.mell.'!J106+'10.sz.mell'!J106+'11.sz.mell'!J106+'12.sz.mell'!J106</f>
        <v>0</v>
      </c>
      <c r="K106" s="227">
        <f>'9.sz.mell.'!K106+'10.sz.mell'!K106+'11.sz.mell'!K106+'12.sz.mell'!K106</f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>
        <f>'9.sz.mell.'!D107+'10.sz.mell'!D107+'11.sz.mell'!D107+'12.sz.mell'!D107</f>
        <v>0</v>
      </c>
      <c r="E107" s="183">
        <f>'9.sz.mell.'!E107+'10.sz.mell'!E107+'11.sz.mell'!E107+'12.sz.mell'!E107</f>
        <v>0</v>
      </c>
      <c r="F107" s="183">
        <f>'9.sz.mell.'!F107+'10.sz.mell'!F107+'11.sz.mell'!F107+'12.sz.mell'!F107</f>
        <v>0</v>
      </c>
      <c r="G107" s="183">
        <f>'9.sz.mell.'!G107+'10.sz.mell'!G107+'11.sz.mell'!G107+'12.sz.mell'!G107</f>
        <v>0</v>
      </c>
      <c r="H107" s="183">
        <f>'9.sz.mell.'!H107+'10.sz.mell'!H107+'11.sz.mell'!H107+'12.sz.mell'!H107</f>
        <v>0</v>
      </c>
      <c r="I107" s="183">
        <f>'9.sz.mell.'!I107+'10.sz.mell'!I107+'11.sz.mell'!I107+'12.sz.mell'!I107</f>
        <v>0</v>
      </c>
      <c r="J107" s="183">
        <f>'9.sz.mell.'!J107+'10.sz.mell'!J107+'11.sz.mell'!J107+'12.sz.mell'!J107</f>
        <v>0</v>
      </c>
      <c r="K107" s="416">
        <f>'9.sz.mell.'!K107+'10.sz.mell'!K107+'11.sz.mell'!K107+'12.sz.mell'!K107</f>
        <v>0</v>
      </c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366078491</v>
      </c>
      <c r="E108" s="86">
        <f>+E99+E100+E101</f>
        <v>150982849</v>
      </c>
      <c r="F108" s="86">
        <f t="shared" ref="F108:J108" si="22">+F99+F100+F101</f>
        <v>517061340</v>
      </c>
      <c r="G108" s="86">
        <f t="shared" si="22"/>
        <v>0</v>
      </c>
      <c r="H108" s="86">
        <f t="shared" si="22"/>
        <v>0</v>
      </c>
      <c r="I108" s="86">
        <f t="shared" si="22"/>
        <v>0</v>
      </c>
      <c r="J108" s="86">
        <f t="shared" si="22"/>
        <v>0</v>
      </c>
      <c r="K108" s="346">
        <f>+K99+K100+K101</f>
        <v>89807377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9">
        <f t="shared" ref="D109:J109" si="23">SUM(D98+D108)</f>
        <v>867559451.25968313</v>
      </c>
      <c r="E109" s="87">
        <f t="shared" si="23"/>
        <v>172019767</v>
      </c>
      <c r="F109" s="429">
        <f t="shared" si="23"/>
        <v>1039579218.2596831</v>
      </c>
      <c r="G109" s="428">
        <f t="shared" si="23"/>
        <v>0</v>
      </c>
      <c r="H109" s="87">
        <f t="shared" si="23"/>
        <v>0</v>
      </c>
      <c r="I109" s="429">
        <f t="shared" si="23"/>
        <v>0</v>
      </c>
      <c r="J109" s="429">
        <f t="shared" si="23"/>
        <v>0</v>
      </c>
      <c r="K109" s="354">
        <f>SUM(K98+K108)</f>
        <v>355455660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>
        <f>'9.sz.mell.'!D110+'10.sz.mell'!D110+'11.sz.mell'!D110+'12.sz.mell'!D110</f>
        <v>0</v>
      </c>
      <c r="E110" s="189">
        <f>'9.sz.mell.'!E110+'10.sz.mell'!E110+'11.sz.mell'!E110+'12.sz.mell'!E110</f>
        <v>0</v>
      </c>
      <c r="F110" s="189">
        <f>'9.sz.mell.'!F110+'10.sz.mell'!F110+'11.sz.mell'!F110+'12.sz.mell'!F110</f>
        <v>0</v>
      </c>
      <c r="G110" s="189">
        <f>'9.sz.mell.'!G110+'10.sz.mell'!G110+'11.sz.mell'!G110+'12.sz.mell'!G110</f>
        <v>0</v>
      </c>
      <c r="H110" s="189">
        <f>'9.sz.mell.'!H110+'10.sz.mell'!H110+'11.sz.mell'!H110+'12.sz.mell'!H110</f>
        <v>0</v>
      </c>
      <c r="I110" s="189">
        <f>'9.sz.mell.'!I110+'10.sz.mell'!I110+'11.sz.mell'!I110+'12.sz.mell'!I110</f>
        <v>0</v>
      </c>
      <c r="J110" s="189">
        <f>'9.sz.mell.'!J110+'10.sz.mell'!J110+'11.sz.mell'!J110+'12.sz.mell'!J110</f>
        <v>0</v>
      </c>
      <c r="K110" s="417">
        <f>'9.sz.mell.'!K110+'10.sz.mell'!K110+'11.sz.mell'!K110+'12.sz.mell'!K110</f>
        <v>0</v>
      </c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>
        <f>'9.sz.mell.'!D111+'10.sz.mell'!D111+'11.sz.mell'!D111+'12.sz.mell'!D111</f>
        <v>0</v>
      </c>
      <c r="E111" s="89">
        <f>'9.sz.mell.'!E111+'10.sz.mell'!E111+'11.sz.mell'!E111+'12.sz.mell'!E111</f>
        <v>0</v>
      </c>
      <c r="F111" s="89">
        <f>'9.sz.mell.'!F111+'10.sz.mell'!F111+'11.sz.mell'!F111+'12.sz.mell'!F111</f>
        <v>0</v>
      </c>
      <c r="G111" s="89">
        <f>'9.sz.mell.'!G111+'10.sz.mell'!G111+'11.sz.mell'!G111+'12.sz.mell'!G111</f>
        <v>0</v>
      </c>
      <c r="H111" s="89">
        <f>'9.sz.mell.'!H111+'10.sz.mell'!H111+'11.sz.mell'!H111+'12.sz.mell'!H111</f>
        <v>0</v>
      </c>
      <c r="I111" s="89">
        <f>'9.sz.mell.'!I111+'10.sz.mell'!I111+'11.sz.mell'!I111+'12.sz.mell'!I111</f>
        <v>0</v>
      </c>
      <c r="J111" s="89">
        <f>'9.sz.mell.'!J111+'10.sz.mell'!J111+'11.sz.mell'!J111+'12.sz.mell'!J111</f>
        <v>0</v>
      </c>
      <c r="K111" s="414">
        <f>'9.sz.mell.'!K111+'10.sz.mell'!K111+'11.sz.mell'!K111+'12.sz.mell'!K111</f>
        <v>0</v>
      </c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>
        <f>'9.sz.mell.'!D112+'10.sz.mell'!D112+'11.sz.mell'!D112+'12.sz.mell'!D112</f>
        <v>6987604</v>
      </c>
      <c r="E112" s="89">
        <f>'9.sz.mell.'!E112+'10.sz.mell'!E112+'11.sz.mell'!E112+'12.sz.mell'!E112</f>
        <v>2248798</v>
      </c>
      <c r="F112" s="89">
        <f>'9.sz.mell.'!F112+'10.sz.mell'!F112+'11.sz.mell'!F112+'12.sz.mell'!F112</f>
        <v>9236402</v>
      </c>
      <c r="G112" s="89">
        <f>'9.sz.mell.'!G112+'10.sz.mell'!G112+'11.sz.mell'!G112+'12.sz.mell'!G112</f>
        <v>0</v>
      </c>
      <c r="H112" s="89">
        <f>'9.sz.mell.'!H112+'10.sz.mell'!H112+'11.sz.mell'!H112+'12.sz.mell'!H112</f>
        <v>0</v>
      </c>
      <c r="I112" s="89">
        <f>'9.sz.mell.'!I112+'10.sz.mell'!I112+'11.sz.mell'!I112+'12.sz.mell'!I112</f>
        <v>0</v>
      </c>
      <c r="J112" s="89">
        <f>'9.sz.mell.'!J112+'10.sz.mell'!J112+'11.sz.mell'!J112+'12.sz.mell'!J112</f>
        <v>0</v>
      </c>
      <c r="K112" s="414">
        <f>'9.sz.mell.'!K112+'10.sz.mell'!K112+'11.sz.mell'!K112+'12.sz.mell'!K112</f>
        <v>9236402</v>
      </c>
    </row>
    <row r="113" spans="1:120" ht="16.5" customHeight="1" x14ac:dyDescent="0.25">
      <c r="A113" s="28" t="s">
        <v>73</v>
      </c>
      <c r="B113" s="41" t="s">
        <v>340</v>
      </c>
      <c r="C113" s="33" t="s">
        <v>339</v>
      </c>
      <c r="D113" s="89">
        <v>0</v>
      </c>
      <c r="E113" s="89">
        <v>0</v>
      </c>
      <c r="F113" s="89">
        <v>0</v>
      </c>
      <c r="G113" s="89">
        <v>0</v>
      </c>
      <c r="H113" s="89">
        <v>0</v>
      </c>
      <c r="I113" s="89">
        <v>0</v>
      </c>
      <c r="J113" s="89">
        <v>0</v>
      </c>
      <c r="K113" s="414">
        <v>0</v>
      </c>
    </row>
    <row r="114" spans="1:120" ht="16.5" customHeight="1" x14ac:dyDescent="0.25">
      <c r="A114" s="42" t="s">
        <v>75</v>
      </c>
      <c r="B114" s="41" t="s">
        <v>238</v>
      </c>
      <c r="C114" s="33" t="s">
        <v>239</v>
      </c>
      <c r="D114" s="89">
        <f>'9.sz.mell.'!D114+'10.sz.mell'!D114+'11.sz.mell'!D114+'12.sz.mell'!D114</f>
        <v>0</v>
      </c>
      <c r="E114" s="89">
        <f>'9.sz.mell.'!E114+'10.sz.mell'!E114+'11.sz.mell'!E114+'12.sz.mell'!E114</f>
        <v>0</v>
      </c>
      <c r="F114" s="89">
        <f>'9.sz.mell.'!F114+'10.sz.mell'!F114+'11.sz.mell'!F114+'12.sz.mell'!F114</f>
        <v>0</v>
      </c>
      <c r="G114" s="89">
        <f>'9.sz.mell.'!G114+'10.sz.mell'!G114+'11.sz.mell'!G114+'12.sz.mell'!G114</f>
        <v>0</v>
      </c>
      <c r="H114" s="89">
        <f>'9.sz.mell.'!H114+'10.sz.mell'!H114+'11.sz.mell'!H114+'12.sz.mell'!H114</f>
        <v>0</v>
      </c>
      <c r="I114" s="89">
        <f>'9.sz.mell.'!I114+'10.sz.mell'!I114+'11.sz.mell'!I114+'12.sz.mell'!I114</f>
        <v>0</v>
      </c>
      <c r="J114" s="89">
        <f>'9.sz.mell.'!J114+'10.sz.mell'!J114+'11.sz.mell'!J114+'12.sz.mell'!J114</f>
        <v>0</v>
      </c>
      <c r="K114" s="414">
        <f>'9.sz.mell.'!K114+'10.sz.mell'!K114+'11.sz.mell'!K114+'12.sz.mell'!K114</f>
        <v>0</v>
      </c>
    </row>
    <row r="115" spans="1:120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4">SUM(D110:D114)</f>
        <v>6987604</v>
      </c>
      <c r="E115" s="86">
        <f t="shared" si="24"/>
        <v>2248798</v>
      </c>
      <c r="F115" s="86">
        <f t="shared" si="24"/>
        <v>9236402</v>
      </c>
      <c r="G115" s="86">
        <f t="shared" si="24"/>
        <v>0</v>
      </c>
      <c r="H115" s="86">
        <f t="shared" si="24"/>
        <v>0</v>
      </c>
      <c r="I115" s="86">
        <f t="shared" si="24"/>
        <v>0</v>
      </c>
      <c r="J115" s="86">
        <f t="shared" si="24"/>
        <v>0</v>
      </c>
      <c r="K115" s="374">
        <f>SUM(K110:K114)</f>
        <v>9236402</v>
      </c>
    </row>
    <row r="116" spans="1:120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5">D109+D115</f>
        <v>874547055.25968313</v>
      </c>
      <c r="E116" s="186">
        <f t="shared" si="25"/>
        <v>174268565</v>
      </c>
      <c r="F116" s="186">
        <f t="shared" si="25"/>
        <v>1048815620.2596831</v>
      </c>
      <c r="G116" s="186">
        <f t="shared" si="25"/>
        <v>0</v>
      </c>
      <c r="H116" s="186">
        <f t="shared" si="25"/>
        <v>0</v>
      </c>
      <c r="I116" s="186">
        <f t="shared" si="25"/>
        <v>0</v>
      </c>
      <c r="J116" s="186">
        <f t="shared" si="25"/>
        <v>0</v>
      </c>
      <c r="K116" s="374">
        <f>K109+K115</f>
        <v>364692062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1"/>
      <c r="DJ116" s="211"/>
      <c r="DK116" s="211"/>
      <c r="DL116" s="211"/>
      <c r="DM116" s="211"/>
      <c r="DN116" s="211"/>
      <c r="DO116" s="211"/>
      <c r="DP116" s="211"/>
    </row>
  </sheetData>
  <mergeCells count="5">
    <mergeCell ref="A3:B3"/>
    <mergeCell ref="A80:K80"/>
    <mergeCell ref="A1:K1"/>
    <mergeCell ref="A2:K2"/>
    <mergeCell ref="A81:K8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5" fitToHeight="0" orientation="landscape" r:id="rId1"/>
  <headerFooter alignWithMargins="0">
    <oddHeader xml:space="preserve">&amp;C&amp;"Times New Roman CE,Félkövér"&amp;12
&amp;R&amp;"Times New Roman CE,Félkövér dőlt"&amp;11 1. melléklet </oddHeader>
  </headerFooter>
  <rowBreaks count="2" manualBreakCount="2">
    <brk id="45" max="10" man="1"/>
    <brk id="9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zoomScaleNormal="100" workbookViewId="0">
      <selection activeCell="E2" sqref="E1:F1048576"/>
    </sheetView>
  </sheetViews>
  <sheetFormatPr defaultColWidth="9.33203125" defaultRowHeight="12.75" x14ac:dyDescent="0.2"/>
  <cols>
    <col min="1" max="1" width="7" style="47" customWidth="1"/>
    <col min="2" max="2" width="58.83203125" style="48" customWidth="1"/>
    <col min="3" max="4" width="16.33203125" style="47" customWidth="1"/>
    <col min="5" max="6" width="16.33203125" style="47" hidden="1" customWidth="1"/>
    <col min="7" max="7" width="16.33203125" style="47" customWidth="1"/>
    <col min="8" max="8" width="58.83203125" style="47" customWidth="1"/>
    <col min="9" max="10" width="16.33203125" style="47" customWidth="1"/>
    <col min="11" max="12" width="16.33203125" style="47" hidden="1" customWidth="1"/>
    <col min="13" max="13" width="16.33203125" style="47" customWidth="1"/>
    <col min="14" max="16384" width="9.33203125" style="47"/>
  </cols>
  <sheetData>
    <row r="1" spans="1:13" ht="44.25" customHeight="1" x14ac:dyDescent="0.2">
      <c r="A1" s="466" t="s">
        <v>437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</row>
    <row r="2" spans="1:13" x14ac:dyDescent="0.2">
      <c r="G2" s="49" t="s">
        <v>1</v>
      </c>
      <c r="H2" s="46"/>
      <c r="M2" s="190" t="s">
        <v>1</v>
      </c>
    </row>
    <row r="3" spans="1:13" ht="18" customHeight="1" x14ac:dyDescent="0.2">
      <c r="A3" s="465" t="s">
        <v>2</v>
      </c>
      <c r="B3" s="462" t="s">
        <v>244</v>
      </c>
      <c r="C3" s="463"/>
      <c r="D3" s="463"/>
      <c r="E3" s="463"/>
      <c r="F3" s="463"/>
      <c r="G3" s="464"/>
      <c r="H3" s="462" t="s">
        <v>245</v>
      </c>
      <c r="I3" s="463"/>
      <c r="J3" s="463"/>
      <c r="K3" s="463"/>
      <c r="L3" s="463"/>
      <c r="M3" s="464"/>
    </row>
    <row r="4" spans="1:13" s="50" customFormat="1" ht="40.5" customHeight="1" x14ac:dyDescent="0.2">
      <c r="A4" s="465"/>
      <c r="B4" s="207" t="s">
        <v>246</v>
      </c>
      <c r="C4" s="207" t="s">
        <v>435</v>
      </c>
      <c r="D4" s="207" t="s">
        <v>432</v>
      </c>
      <c r="E4" s="234" t="s">
        <v>433</v>
      </c>
      <c r="F4" s="234" t="s">
        <v>434</v>
      </c>
      <c r="G4" s="207" t="s">
        <v>436</v>
      </c>
      <c r="H4" s="207" t="s">
        <v>246</v>
      </c>
      <c r="I4" s="234" t="s">
        <v>435</v>
      </c>
      <c r="J4" s="234" t="s">
        <v>432</v>
      </c>
      <c r="K4" s="234" t="s">
        <v>433</v>
      </c>
      <c r="L4" s="234" t="s">
        <v>434</v>
      </c>
      <c r="M4" s="234" t="s">
        <v>436</v>
      </c>
    </row>
    <row r="5" spans="1:13" s="51" customFormat="1" ht="12" customHeight="1" x14ac:dyDescent="0.2">
      <c r="A5" s="207"/>
      <c r="B5" s="207"/>
      <c r="C5" s="207"/>
      <c r="D5" s="207"/>
      <c r="E5" s="234"/>
      <c r="F5" s="234"/>
      <c r="G5" s="207"/>
      <c r="H5" s="207"/>
      <c r="I5" s="207"/>
      <c r="J5" s="207"/>
      <c r="K5" s="234"/>
      <c r="L5" s="234"/>
      <c r="M5" s="207"/>
    </row>
    <row r="6" spans="1:13" x14ac:dyDescent="0.2">
      <c r="A6" s="204" t="s">
        <v>5</v>
      </c>
      <c r="B6" s="196" t="s">
        <v>344</v>
      </c>
      <c r="C6" s="205">
        <f>'1.sz.mell.'!D12</f>
        <v>174690132.99792999</v>
      </c>
      <c r="D6" s="205">
        <f>'1.sz.mell.'!F12</f>
        <v>187332491.99792999</v>
      </c>
      <c r="E6" s="205">
        <f>'1.sz.mell.'!H12</f>
        <v>0</v>
      </c>
      <c r="F6" s="205">
        <f>'1.sz.mell.'!J12</f>
        <v>0</v>
      </c>
      <c r="G6" s="205">
        <f>'1.sz.mell.'!K12</f>
        <v>98051548</v>
      </c>
      <c r="H6" s="196" t="s">
        <v>187</v>
      </c>
      <c r="I6" s="205">
        <f>'1.sz.mell.'!D84</f>
        <v>230685208</v>
      </c>
      <c r="J6" s="205">
        <f>'1.sz.mell.'!F84</f>
        <v>235580138</v>
      </c>
      <c r="K6" s="205">
        <f>'1.sz.mell.'!H84</f>
        <v>0</v>
      </c>
      <c r="L6" s="205">
        <f>'1.sz.mell.'!J84</f>
        <v>0</v>
      </c>
      <c r="M6" s="205">
        <f>'1.sz.mell.'!K84</f>
        <v>113707268</v>
      </c>
    </row>
    <row r="7" spans="1:13" x14ac:dyDescent="0.2">
      <c r="A7" s="204" t="s">
        <v>8</v>
      </c>
      <c r="B7" s="196" t="s">
        <v>349</v>
      </c>
      <c r="C7" s="205">
        <f>'1.sz.mell.'!D14</f>
        <v>166266096</v>
      </c>
      <c r="D7" s="205">
        <f>'1.sz.mell.'!F14</f>
        <v>166566096</v>
      </c>
      <c r="E7" s="205">
        <f>'1.sz.mell.'!H14</f>
        <v>0</v>
      </c>
      <c r="F7" s="205">
        <f>'1.sz.mell.'!J14</f>
        <v>0</v>
      </c>
      <c r="G7" s="205">
        <f>'1.sz.mell.'!K14</f>
        <v>110117048</v>
      </c>
      <c r="H7" s="196" t="s">
        <v>189</v>
      </c>
      <c r="I7" s="205">
        <f>'1.sz.mell.'!D85</f>
        <v>40356807.724999994</v>
      </c>
      <c r="J7" s="205">
        <f>'1.sz.mell.'!F85</f>
        <v>41115522.724999994</v>
      </c>
      <c r="K7" s="205">
        <f>'1.sz.mell.'!H85</f>
        <v>0</v>
      </c>
      <c r="L7" s="205">
        <f>'1.sz.mell.'!J85</f>
        <v>0</v>
      </c>
      <c r="M7" s="205">
        <f>'1.sz.mell.'!K85</f>
        <v>16105073</v>
      </c>
    </row>
    <row r="8" spans="1:13" x14ac:dyDescent="0.2">
      <c r="A8" s="204" t="s">
        <v>11</v>
      </c>
      <c r="B8" s="196" t="s">
        <v>93</v>
      </c>
      <c r="C8" s="205">
        <f>'1.sz.mell.'!D45</f>
        <v>110240000</v>
      </c>
      <c r="D8" s="205">
        <f>'1.sz.mell.'!F45</f>
        <v>106240000</v>
      </c>
      <c r="E8" s="205">
        <f>'1.sz.mell.'!H45</f>
        <v>0</v>
      </c>
      <c r="F8" s="205">
        <f>'1.sz.mell.'!J45</f>
        <v>0</v>
      </c>
      <c r="G8" s="205">
        <f>'1.sz.mell.'!K45</f>
        <v>19184960</v>
      </c>
      <c r="H8" s="196" t="s">
        <v>191</v>
      </c>
      <c r="I8" s="205">
        <f>'1.sz.mell.'!D86</f>
        <v>219338944.53468317</v>
      </c>
      <c r="J8" s="205">
        <f>'1.sz.mell.'!F86</f>
        <v>232222217.53468317</v>
      </c>
      <c r="K8" s="205">
        <f>'1.sz.mell.'!H86</f>
        <v>0</v>
      </c>
      <c r="L8" s="205">
        <f>'1.sz.mell.'!J86</f>
        <v>0</v>
      </c>
      <c r="M8" s="205">
        <f>'1.sz.mell.'!K86</f>
        <v>129174400</v>
      </c>
    </row>
    <row r="9" spans="1:13" x14ac:dyDescent="0.2">
      <c r="A9" s="204" t="s">
        <v>14</v>
      </c>
      <c r="B9" s="196" t="s">
        <v>341</v>
      </c>
      <c r="C9" s="205">
        <f>'1.sz.mell.'!D57</f>
        <v>30131900</v>
      </c>
      <c r="D9" s="205">
        <f>'1.sz.mell.'!F57</f>
        <v>24621000</v>
      </c>
      <c r="E9" s="205">
        <f>'1.sz.mell.'!H57</f>
        <v>0</v>
      </c>
      <c r="F9" s="205">
        <f>'1.sz.mell.'!J57</f>
        <v>0</v>
      </c>
      <c r="G9" s="205">
        <f>'1.sz.mell.'!K57</f>
        <v>9109086</v>
      </c>
      <c r="H9" s="196" t="s">
        <v>193</v>
      </c>
      <c r="I9" s="205">
        <f>'1.sz.mell.'!D87</f>
        <v>4000000</v>
      </c>
      <c r="J9" s="205">
        <f>'1.sz.mell.'!F87</f>
        <v>6500000</v>
      </c>
      <c r="K9" s="205">
        <f>'1.sz.mell.'!H87</f>
        <v>0</v>
      </c>
      <c r="L9" s="205">
        <f>'1.sz.mell.'!J87</f>
        <v>0</v>
      </c>
      <c r="M9" s="205">
        <f>'1.sz.mell.'!K87</f>
        <v>3459000</v>
      </c>
    </row>
    <row r="10" spans="1:13" x14ac:dyDescent="0.2">
      <c r="A10" s="204" t="s">
        <v>17</v>
      </c>
      <c r="B10" s="196" t="s">
        <v>338</v>
      </c>
      <c r="C10" s="205">
        <f>'1.sz.mell.'!D66</f>
        <v>600000</v>
      </c>
      <c r="D10" s="205">
        <f>'1.sz.mell.'!F66</f>
        <v>1100000</v>
      </c>
      <c r="E10" s="205">
        <f>'1.sz.mell.'!H66</f>
        <v>0</v>
      </c>
      <c r="F10" s="205">
        <f>'1.sz.mell.'!J66</f>
        <v>0</v>
      </c>
      <c r="G10" s="205">
        <f>'1.sz.mell.'!K66</f>
        <v>660580</v>
      </c>
      <c r="H10" s="196" t="s">
        <v>195</v>
      </c>
      <c r="I10" s="205">
        <f>'1.sz.mell.'!D88</f>
        <v>7100000</v>
      </c>
      <c r="J10" s="205">
        <f>'1.sz.mell.'!F88</f>
        <v>7100000</v>
      </c>
      <c r="K10" s="205">
        <f>'1.sz.mell.'!H88</f>
        <v>0</v>
      </c>
      <c r="L10" s="205">
        <f>'1.sz.mell.'!J88</f>
        <v>0</v>
      </c>
      <c r="M10" s="205">
        <f>'1.sz.mell.'!K88</f>
        <v>3202542</v>
      </c>
    </row>
    <row r="11" spans="1:13" x14ac:dyDescent="0.2">
      <c r="A11" s="204" t="s">
        <v>20</v>
      </c>
      <c r="B11" s="196"/>
      <c r="C11" s="205">
        <v>0</v>
      </c>
      <c r="D11" s="205"/>
      <c r="E11" s="205"/>
      <c r="F11" s="205"/>
      <c r="G11" s="205"/>
      <c r="H11" s="198" t="s">
        <v>247</v>
      </c>
      <c r="I11" s="206">
        <f>'1.sz.mell.'!D96</f>
        <v>0</v>
      </c>
      <c r="J11" s="206">
        <f>'1.sz.mell.'!F96</f>
        <v>0</v>
      </c>
      <c r="K11" s="206">
        <f>'1.sz.mell.'!H96</f>
        <v>0</v>
      </c>
      <c r="L11" s="206">
        <f>'1.sz.mell.'!J96</f>
        <v>0</v>
      </c>
      <c r="M11" s="206">
        <f>'1.sz.mell.'!K96</f>
        <v>0</v>
      </c>
    </row>
    <row r="12" spans="1:13" x14ac:dyDescent="0.2">
      <c r="A12" s="204" t="s">
        <v>23</v>
      </c>
      <c r="B12" s="204"/>
      <c r="C12" s="205"/>
      <c r="D12" s="205"/>
      <c r="E12" s="205"/>
      <c r="F12" s="205"/>
      <c r="G12" s="205"/>
      <c r="H12" s="199" t="s">
        <v>248</v>
      </c>
      <c r="I12" s="206">
        <f>'1.sz.mell.'!D97</f>
        <v>0</v>
      </c>
      <c r="J12" s="206">
        <f>'1.sz.mell.'!F97</f>
        <v>0</v>
      </c>
      <c r="K12" s="206">
        <f>'1.sz.mell.'!H97</f>
        <v>0</v>
      </c>
      <c r="L12" s="206">
        <f>'1.sz.mell.'!J97</f>
        <v>0</v>
      </c>
      <c r="M12" s="206">
        <f>'1.sz.mell.'!K97</f>
        <v>0</v>
      </c>
    </row>
    <row r="13" spans="1:13" x14ac:dyDescent="0.2">
      <c r="A13" s="192" t="s">
        <v>26</v>
      </c>
      <c r="B13" s="193" t="s">
        <v>403</v>
      </c>
      <c r="C13" s="191">
        <f>SUM(C6:C12)</f>
        <v>481928128.99792999</v>
      </c>
      <c r="D13" s="191">
        <f>SUM(D6:D12)</f>
        <v>485859587.99792999</v>
      </c>
      <c r="E13" s="191">
        <f t="shared" ref="E13:G13" si="0">SUM(E6:E12)</f>
        <v>0</v>
      </c>
      <c r="F13" s="191">
        <f t="shared" si="0"/>
        <v>0</v>
      </c>
      <c r="G13" s="191">
        <f t="shared" si="0"/>
        <v>237123222</v>
      </c>
      <c r="H13" s="193" t="s">
        <v>407</v>
      </c>
      <c r="I13" s="191">
        <f>SUM(I6:I10)</f>
        <v>501480960.25968319</v>
      </c>
      <c r="J13" s="191">
        <f t="shared" ref="J13:K13" si="1">SUM(J6:J10)</f>
        <v>522517878.25968319</v>
      </c>
      <c r="K13" s="191">
        <f t="shared" si="1"/>
        <v>0</v>
      </c>
      <c r="L13" s="191">
        <f t="shared" ref="L13:M13" si="2">SUM(L6:L10)</f>
        <v>0</v>
      </c>
      <c r="M13" s="191">
        <f t="shared" si="2"/>
        <v>265648283</v>
      </c>
    </row>
    <row r="14" spans="1:13" x14ac:dyDescent="0.2">
      <c r="A14" s="204" t="s">
        <v>29</v>
      </c>
      <c r="B14" s="196" t="s">
        <v>350</v>
      </c>
      <c r="C14" s="195">
        <f>'1.sz.mell.'!D31</f>
        <v>267431322</v>
      </c>
      <c r="D14" s="195">
        <f>'1.sz.mell.'!F31</f>
        <v>433939947</v>
      </c>
      <c r="E14" s="195">
        <f>'1.sz.mell.'!H31</f>
        <v>0</v>
      </c>
      <c r="F14" s="195">
        <f>'1.sz.mell.'!J31</f>
        <v>0</v>
      </c>
      <c r="G14" s="195">
        <f>'1.sz.mell.'!K31</f>
        <v>189002728</v>
      </c>
      <c r="H14" s="196" t="s">
        <v>212</v>
      </c>
      <c r="I14" s="195">
        <f>'1.sz.mell.'!D99</f>
        <v>274565868</v>
      </c>
      <c r="J14" s="195">
        <f>'1.sz.mell.'!F99</f>
        <v>425548717</v>
      </c>
      <c r="K14" s="195">
        <f>'1.sz.mell.'!H99</f>
        <v>0</v>
      </c>
      <c r="L14" s="195">
        <f>'1.sz.mell.'!J99</f>
        <v>0</v>
      </c>
      <c r="M14" s="195">
        <f>'1.sz.mell.'!K99</f>
        <v>7485941</v>
      </c>
    </row>
    <row r="15" spans="1:13" x14ac:dyDescent="0.2">
      <c r="A15" s="204" t="s">
        <v>32</v>
      </c>
      <c r="B15" s="196" t="s">
        <v>360</v>
      </c>
      <c r="C15" s="195">
        <f>'1.sz.mell.'!D63</f>
        <v>0</v>
      </c>
      <c r="D15" s="195">
        <f>'1.sz.mell.'!F63</f>
        <v>378740</v>
      </c>
      <c r="E15" s="195">
        <f>'1.sz.mell.'!H63</f>
        <v>0</v>
      </c>
      <c r="F15" s="195">
        <f>'1.sz.mell.'!J63</f>
        <v>0</v>
      </c>
      <c r="G15" s="195">
        <f>'1.sz.mell.'!K63</f>
        <v>378740</v>
      </c>
      <c r="H15" s="196" t="s">
        <v>214</v>
      </c>
      <c r="I15" s="195">
        <f>'1.sz.mell.'!D100</f>
        <v>91512623</v>
      </c>
      <c r="J15" s="195">
        <f>'1.sz.mell.'!F100</f>
        <v>91512623</v>
      </c>
      <c r="K15" s="195">
        <f>'1.sz.mell.'!H100</f>
        <v>0</v>
      </c>
      <c r="L15" s="195">
        <f>'1.sz.mell.'!J100</f>
        <v>0</v>
      </c>
      <c r="M15" s="195">
        <f>'1.sz.mell.'!K100</f>
        <v>82321436</v>
      </c>
    </row>
    <row r="16" spans="1:13" x14ac:dyDescent="0.2">
      <c r="A16" s="204" t="s">
        <v>33</v>
      </c>
      <c r="B16" s="196" t="s">
        <v>361</v>
      </c>
      <c r="C16" s="195">
        <f>'1.sz.mell.'!D69</f>
        <v>0</v>
      </c>
      <c r="D16" s="195">
        <f>'1.sz.mell.'!F69</f>
        <v>0</v>
      </c>
      <c r="E16" s="195">
        <f>'1.sz.mell.'!H69</f>
        <v>0</v>
      </c>
      <c r="F16" s="195">
        <f>'1.sz.mell.'!J69</f>
        <v>0</v>
      </c>
      <c r="G16" s="195">
        <f>'1.sz.mell.'!K69</f>
        <v>0</v>
      </c>
      <c r="H16" s="196" t="s">
        <v>216</v>
      </c>
      <c r="I16" s="195">
        <f>'1.sz.mell.'!D101</f>
        <v>0</v>
      </c>
      <c r="J16" s="195">
        <f>'1.sz.mell.'!F101</f>
        <v>0</v>
      </c>
      <c r="K16" s="195">
        <f>'1.sz.mell.'!H101</f>
        <v>0</v>
      </c>
      <c r="L16" s="195">
        <f>'1.sz.mell.'!J101</f>
        <v>0</v>
      </c>
      <c r="M16" s="195">
        <f>'1.sz.mell.'!K101</f>
        <v>0</v>
      </c>
    </row>
    <row r="17" spans="1:13" x14ac:dyDescent="0.2">
      <c r="A17" s="204" t="s">
        <v>34</v>
      </c>
      <c r="B17" s="197"/>
      <c r="C17" s="208">
        <v>0</v>
      </c>
      <c r="D17" s="208"/>
      <c r="E17" s="208"/>
      <c r="F17" s="208"/>
      <c r="G17" s="208"/>
      <c r="H17" s="198" t="s">
        <v>249</v>
      </c>
      <c r="I17" s="195"/>
      <c r="J17" s="195"/>
      <c r="K17" s="195"/>
      <c r="L17" s="195"/>
      <c r="M17" s="195"/>
    </row>
    <row r="18" spans="1:13" x14ac:dyDescent="0.2">
      <c r="A18" s="204" t="s">
        <v>36</v>
      </c>
      <c r="B18" s="196"/>
      <c r="C18" s="209"/>
      <c r="D18" s="209"/>
      <c r="E18" s="209"/>
      <c r="F18" s="209"/>
      <c r="G18" s="209"/>
      <c r="H18" s="199" t="s">
        <v>250</v>
      </c>
      <c r="I18" s="195"/>
      <c r="J18" s="195"/>
      <c r="K18" s="195"/>
      <c r="L18" s="195"/>
      <c r="M18" s="195"/>
    </row>
    <row r="19" spans="1:13" x14ac:dyDescent="0.2">
      <c r="A19" s="192" t="s">
        <v>39</v>
      </c>
      <c r="B19" s="193" t="s">
        <v>402</v>
      </c>
      <c r="C19" s="191">
        <f>SUM(C14:C18)</f>
        <v>267431322</v>
      </c>
      <c r="D19" s="191">
        <f t="shared" ref="D19:G19" si="3">SUM(D14:D18)</f>
        <v>434318687</v>
      </c>
      <c r="E19" s="191">
        <f t="shared" si="3"/>
        <v>0</v>
      </c>
      <c r="F19" s="191">
        <f t="shared" si="3"/>
        <v>0</v>
      </c>
      <c r="G19" s="191">
        <f t="shared" si="3"/>
        <v>189381468</v>
      </c>
      <c r="H19" s="193" t="s">
        <v>401</v>
      </c>
      <c r="I19" s="191">
        <f>SUM(I14:I16)</f>
        <v>366078491</v>
      </c>
      <c r="J19" s="191">
        <f t="shared" ref="J19:K19" si="4">SUM(J14:J16)</f>
        <v>517061340</v>
      </c>
      <c r="K19" s="191">
        <f t="shared" si="4"/>
        <v>0</v>
      </c>
      <c r="L19" s="191">
        <f t="shared" ref="L19:M19" si="5">SUM(L14:L16)</f>
        <v>0</v>
      </c>
      <c r="M19" s="191">
        <f t="shared" si="5"/>
        <v>89807377</v>
      </c>
    </row>
    <row r="20" spans="1:13" x14ac:dyDescent="0.2">
      <c r="A20" s="192" t="s">
        <v>41</v>
      </c>
      <c r="B20" s="193" t="s">
        <v>398</v>
      </c>
      <c r="C20" s="191">
        <f>SUM(C19,C13)</f>
        <v>749359450.99793005</v>
      </c>
      <c r="D20" s="191">
        <f t="shared" ref="D20:G20" si="6">SUM(D19,D13)</f>
        <v>920178274.99793005</v>
      </c>
      <c r="E20" s="191">
        <f t="shared" si="6"/>
        <v>0</v>
      </c>
      <c r="F20" s="191">
        <f t="shared" si="6"/>
        <v>0</v>
      </c>
      <c r="G20" s="191">
        <f t="shared" si="6"/>
        <v>426504690</v>
      </c>
      <c r="H20" s="193" t="s">
        <v>397</v>
      </c>
      <c r="I20" s="191">
        <f>SUM(I13,I19)</f>
        <v>867559451.25968313</v>
      </c>
      <c r="J20" s="191">
        <f t="shared" ref="J20:K20" si="7">SUM(J13,J19)</f>
        <v>1039579218.2596831</v>
      </c>
      <c r="K20" s="191">
        <f t="shared" si="7"/>
        <v>0</v>
      </c>
      <c r="L20" s="191">
        <f t="shared" ref="L20" si="8">SUM(L13,L19)</f>
        <v>0</v>
      </c>
      <c r="M20" s="191">
        <f t="shared" ref="M20" si="9">SUM(M13,M19)</f>
        <v>355455660</v>
      </c>
    </row>
    <row r="21" spans="1:13" x14ac:dyDescent="0.2">
      <c r="A21" s="204" t="s">
        <v>43</v>
      </c>
      <c r="B21" s="200" t="s">
        <v>232</v>
      </c>
      <c r="C21" s="195"/>
      <c r="D21" s="195"/>
      <c r="E21" s="195"/>
      <c r="F21" s="195"/>
      <c r="G21" s="195"/>
      <c r="H21" s="200" t="s">
        <v>232</v>
      </c>
      <c r="I21" s="195">
        <f>'1.sz.mell.'!D110</f>
        <v>0</v>
      </c>
      <c r="J21" s="195">
        <f>'1.sz.mell.'!F110</f>
        <v>0</v>
      </c>
      <c r="K21" s="195">
        <f>'1.sz.mell.'!H110</f>
        <v>0</v>
      </c>
      <c r="L21" s="195">
        <f>'1.sz.mell.'!J110</f>
        <v>0</v>
      </c>
      <c r="M21" s="195">
        <f>'1.sz.mell.'!K110</f>
        <v>0</v>
      </c>
    </row>
    <row r="22" spans="1:13" x14ac:dyDescent="0.2">
      <c r="A22" s="204" t="s">
        <v>46</v>
      </c>
      <c r="B22" s="201" t="s">
        <v>172</v>
      </c>
      <c r="C22" s="195">
        <f>'1.sz.mell.'!D72</f>
        <v>118200000</v>
      </c>
      <c r="D22" s="195">
        <f>'1.sz.mell.'!F72</f>
        <v>119400943</v>
      </c>
      <c r="E22" s="195">
        <f>'1.sz.mell.'!H72</f>
        <v>0</v>
      </c>
      <c r="F22" s="195">
        <f>'1.sz.mell.'!J72</f>
        <v>0</v>
      </c>
      <c r="G22" s="195">
        <f>'1.sz.mell.'!K72</f>
        <v>119400943</v>
      </c>
      <c r="H22" s="202" t="s">
        <v>234</v>
      </c>
      <c r="I22" s="195">
        <f>'1.sz.mell.'!D111</f>
        <v>0</v>
      </c>
      <c r="J22" s="195">
        <f>'1.sz.mell.'!F111</f>
        <v>0</v>
      </c>
      <c r="K22" s="195">
        <f>'1.sz.mell.'!H111</f>
        <v>0</v>
      </c>
      <c r="L22" s="195">
        <f>'1.sz.mell.'!J111</f>
        <v>0</v>
      </c>
      <c r="M22" s="195">
        <f>'1.sz.mell.'!K111</f>
        <v>0</v>
      </c>
    </row>
    <row r="23" spans="1:13" x14ac:dyDescent="0.2">
      <c r="A23" s="204" t="s">
        <v>49</v>
      </c>
      <c r="B23" s="203" t="s">
        <v>175</v>
      </c>
      <c r="C23" s="210">
        <f>'1.sz.mell.'!D73</f>
        <v>118200000</v>
      </c>
      <c r="D23" s="210">
        <f>'1.sz.mell.'!F73</f>
        <v>119400943</v>
      </c>
      <c r="E23" s="210">
        <f>'1.sz.mell.'!H73</f>
        <v>0</v>
      </c>
      <c r="F23" s="210">
        <f>'1.sz.mell.'!J73</f>
        <v>0</v>
      </c>
      <c r="G23" s="210">
        <f>'1.sz.mell.'!K73</f>
        <v>119400943</v>
      </c>
      <c r="H23" s="200" t="s">
        <v>236</v>
      </c>
      <c r="I23" s="195">
        <f>'1.sz.mell.'!D112</f>
        <v>6987604</v>
      </c>
      <c r="J23" s="195">
        <f>'1.sz.mell.'!F112</f>
        <v>9236402</v>
      </c>
      <c r="K23" s="195">
        <f>'1.sz.mell.'!H112</f>
        <v>0</v>
      </c>
      <c r="L23" s="195">
        <f>'1.sz.mell.'!J112</f>
        <v>0</v>
      </c>
      <c r="M23" s="195">
        <f>'1.sz.mell.'!K112</f>
        <v>9236402</v>
      </c>
    </row>
    <row r="24" spans="1:13" x14ac:dyDescent="0.2">
      <c r="A24" s="204" t="s">
        <v>52</v>
      </c>
      <c r="B24" s="203" t="s">
        <v>178</v>
      </c>
      <c r="C24" s="210">
        <v>0</v>
      </c>
      <c r="D24" s="210"/>
      <c r="E24" s="210"/>
      <c r="F24" s="210"/>
      <c r="G24" s="210"/>
      <c r="H24" s="202" t="s">
        <v>238</v>
      </c>
      <c r="I24" s="195">
        <f>'1.sz.mell.'!D114</f>
        <v>0</v>
      </c>
      <c r="J24" s="195">
        <f>'1.sz.mell.'!F114</f>
        <v>0</v>
      </c>
      <c r="K24" s="195">
        <f>'1.sz.mell.'!H114</f>
        <v>0</v>
      </c>
      <c r="L24" s="195">
        <f>'1.sz.mell.'!J114</f>
        <v>0</v>
      </c>
      <c r="M24" s="195">
        <f>'1.sz.mell.'!K114</f>
        <v>0</v>
      </c>
    </row>
    <row r="25" spans="1:13" x14ac:dyDescent="0.2">
      <c r="A25" s="204" t="s">
        <v>53</v>
      </c>
      <c r="B25" s="194" t="s">
        <v>408</v>
      </c>
      <c r="C25" s="210">
        <f>'1.sz.mell.'!D71</f>
        <v>6987604</v>
      </c>
      <c r="D25" s="210">
        <f>'1.sz.mell.'!F71</f>
        <v>9236402</v>
      </c>
      <c r="E25" s="210">
        <f>'1.sz.mell.'!H71</f>
        <v>0</v>
      </c>
      <c r="F25" s="210">
        <f>'1.sz.mell.'!J71</f>
        <v>0</v>
      </c>
      <c r="G25" s="210">
        <f>'1.sz.mell.'!K71</f>
        <v>2248798</v>
      </c>
      <c r="H25" s="202"/>
      <c r="I25" s="195"/>
      <c r="J25" s="195"/>
      <c r="K25" s="195"/>
      <c r="L25" s="195"/>
      <c r="M25" s="195"/>
    </row>
    <row r="26" spans="1:13" x14ac:dyDescent="0.2">
      <c r="A26" s="192" t="s">
        <v>55</v>
      </c>
      <c r="B26" s="193" t="s">
        <v>347</v>
      </c>
      <c r="C26" s="191">
        <f>C21+C22+C25</f>
        <v>125187604</v>
      </c>
      <c r="D26" s="191">
        <f t="shared" ref="D26:G26" si="10">D21+D22+D25</f>
        <v>128637345</v>
      </c>
      <c r="E26" s="191">
        <f t="shared" si="10"/>
        <v>0</v>
      </c>
      <c r="F26" s="191">
        <f t="shared" si="10"/>
        <v>0</v>
      </c>
      <c r="G26" s="191">
        <f t="shared" si="10"/>
        <v>121649741</v>
      </c>
      <c r="H26" s="193" t="s">
        <v>396</v>
      </c>
      <c r="I26" s="191">
        <f>SUM(I21:I25)</f>
        <v>6987604</v>
      </c>
      <c r="J26" s="191">
        <f t="shared" ref="J26:K26" si="11">SUM(J21:J25)</f>
        <v>9236402</v>
      </c>
      <c r="K26" s="191">
        <f t="shared" si="11"/>
        <v>0</v>
      </c>
      <c r="L26" s="191">
        <f t="shared" ref="L26" si="12">SUM(L21:L25)</f>
        <v>0</v>
      </c>
      <c r="M26" s="191">
        <f t="shared" ref="M26" si="13">SUM(M21:M25)</f>
        <v>9236402</v>
      </c>
    </row>
    <row r="27" spans="1:13" x14ac:dyDescent="0.2">
      <c r="A27" s="192" t="s">
        <v>57</v>
      </c>
      <c r="B27" s="193" t="s">
        <v>399</v>
      </c>
      <c r="C27" s="191">
        <f>SUM(C26,C20)</f>
        <v>874547054.99793005</v>
      </c>
      <c r="D27" s="191">
        <f t="shared" ref="D27:G27" si="14">SUM(D26,D20)</f>
        <v>1048815619.99793</v>
      </c>
      <c r="E27" s="191">
        <f t="shared" si="14"/>
        <v>0</v>
      </c>
      <c r="F27" s="191">
        <f t="shared" si="14"/>
        <v>0</v>
      </c>
      <c r="G27" s="191">
        <f t="shared" si="14"/>
        <v>548154431</v>
      </c>
      <c r="H27" s="193" t="s">
        <v>400</v>
      </c>
      <c r="I27" s="191">
        <f>SUM(I20,I26)</f>
        <v>874547055.25968313</v>
      </c>
      <c r="J27" s="191">
        <f t="shared" ref="J27:K27" si="15">SUM(J20,J26)</f>
        <v>1048815620.2596831</v>
      </c>
      <c r="K27" s="191">
        <f t="shared" si="15"/>
        <v>0</v>
      </c>
      <c r="L27" s="191">
        <f t="shared" ref="L27" si="16">SUM(L20,L26)</f>
        <v>0</v>
      </c>
      <c r="M27" s="191">
        <f t="shared" ref="M27" si="17">SUM(M20,M26)</f>
        <v>364692062</v>
      </c>
    </row>
  </sheetData>
  <mergeCells count="4">
    <mergeCell ref="H3:M3"/>
    <mergeCell ref="A3:A4"/>
    <mergeCell ref="B3:G3"/>
    <mergeCell ref="A1:M1"/>
  </mergeCells>
  <printOptions horizontalCentered="1"/>
  <pageMargins left="0.59055118110236227" right="0.59055118110236227" top="0.9055118110236221" bottom="0.78740157480314965" header="0.59055118110236227" footer="0.55118110236220474"/>
  <pageSetup paperSize="9" scale="52" fitToHeight="0" orientation="landscape" verticalDpi="300" r:id="rId1"/>
  <headerFooter alignWithMargins="0">
    <oddHeader xml:space="preserve">&amp;R&amp;"Times New Roman CE,Félkövér dőlt"&amp;11 2. melléklet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0"/>
  <sheetViews>
    <sheetView topLeftCell="C1" zoomScaleNormal="100" workbookViewId="0">
      <selection activeCell="Q17" sqref="Q17"/>
    </sheetView>
  </sheetViews>
  <sheetFormatPr defaultColWidth="18.33203125" defaultRowHeight="12.75" x14ac:dyDescent="0.2"/>
  <cols>
    <col min="1" max="1" width="9.33203125" style="52" customWidth="1"/>
    <col min="2" max="2" width="66.5" style="56" customWidth="1"/>
    <col min="3" max="3" width="16" style="118" customWidth="1"/>
    <col min="4" max="4" width="13.83203125" style="120" customWidth="1"/>
    <col min="5" max="7" width="13.83203125" style="119" customWidth="1"/>
    <col min="8" max="8" width="14.83203125" style="56" customWidth="1"/>
    <col min="9" max="16384" width="18.33203125" style="53"/>
  </cols>
  <sheetData>
    <row r="1" spans="1:8" ht="43.5" customHeight="1" x14ac:dyDescent="0.2">
      <c r="A1" s="467" t="s">
        <v>410</v>
      </c>
      <c r="B1" s="468"/>
      <c r="C1" s="468"/>
      <c r="D1" s="468"/>
      <c r="E1" s="468"/>
      <c r="F1" s="468"/>
      <c r="G1" s="468"/>
      <c r="H1" s="468"/>
    </row>
    <row r="2" spans="1:8" ht="15.75" customHeight="1" x14ac:dyDescent="0.2">
      <c r="A2" s="469" t="s">
        <v>1</v>
      </c>
      <c r="B2" s="469"/>
      <c r="C2" s="469"/>
      <c r="D2" s="469"/>
      <c r="E2" s="469"/>
      <c r="F2" s="469"/>
      <c r="G2" s="469"/>
      <c r="H2" s="469"/>
    </row>
    <row r="3" spans="1:8" s="54" customFormat="1" ht="22.5" customHeight="1" x14ac:dyDescent="0.2">
      <c r="A3" s="470" t="s">
        <v>251</v>
      </c>
      <c r="B3" s="472" t="s">
        <v>252</v>
      </c>
      <c r="C3" s="235"/>
      <c r="D3" s="474" t="s">
        <v>411</v>
      </c>
      <c r="E3" s="475"/>
      <c r="F3" s="476"/>
      <c r="G3" s="476"/>
      <c r="H3" s="477"/>
    </row>
    <row r="4" spans="1:8" s="55" customFormat="1" ht="25.5" customHeight="1" x14ac:dyDescent="0.2">
      <c r="A4" s="471"/>
      <c r="B4" s="473"/>
      <c r="C4" s="236" t="s">
        <v>253</v>
      </c>
      <c r="D4" s="237" t="s">
        <v>254</v>
      </c>
      <c r="E4" s="238" t="s">
        <v>255</v>
      </c>
      <c r="F4" s="237" t="s">
        <v>337</v>
      </c>
      <c r="G4" s="238"/>
      <c r="H4" s="398" t="s">
        <v>430</v>
      </c>
    </row>
    <row r="5" spans="1:8" ht="28.5" customHeight="1" x14ac:dyDescent="0.2">
      <c r="A5" s="239" t="s">
        <v>256</v>
      </c>
      <c r="B5" s="240" t="s">
        <v>257</v>
      </c>
      <c r="C5" s="241" t="s">
        <v>258</v>
      </c>
      <c r="D5" s="242">
        <v>6.47</v>
      </c>
      <c r="E5" s="243">
        <v>4580000</v>
      </c>
      <c r="F5" s="243">
        <v>29632600</v>
      </c>
      <c r="G5" s="418">
        <v>6.45</v>
      </c>
      <c r="H5" s="244">
        <v>35152500</v>
      </c>
    </row>
    <row r="6" spans="1:8" ht="29.25" customHeight="1" x14ac:dyDescent="0.2">
      <c r="A6" s="245" t="s">
        <v>259</v>
      </c>
      <c r="B6" s="246" t="s">
        <v>260</v>
      </c>
      <c r="C6" s="247"/>
      <c r="D6" s="248"/>
      <c r="E6" s="249"/>
      <c r="F6" s="249">
        <v>16341140</v>
      </c>
      <c r="G6" s="388"/>
      <c r="H6" s="250">
        <f>SUM(H7:H10)</f>
        <v>15100587</v>
      </c>
    </row>
    <row r="7" spans="1:8" ht="28.5" customHeight="1" x14ac:dyDescent="0.2">
      <c r="A7" s="251" t="s">
        <v>261</v>
      </c>
      <c r="B7" s="252" t="s">
        <v>262</v>
      </c>
      <c r="C7" s="253" t="s">
        <v>263</v>
      </c>
      <c r="D7" s="254">
        <v>230</v>
      </c>
      <c r="E7" s="255">
        <v>25200</v>
      </c>
      <c r="F7" s="255">
        <v>5796000</v>
      </c>
      <c r="G7" s="389"/>
      <c r="H7" s="256">
        <v>4555447</v>
      </c>
    </row>
    <row r="8" spans="1:8" ht="29.25" customHeight="1" x14ac:dyDescent="0.2">
      <c r="A8" s="251" t="s">
        <v>264</v>
      </c>
      <c r="B8" s="252" t="s">
        <v>265</v>
      </c>
      <c r="C8" s="253" t="s">
        <v>266</v>
      </c>
      <c r="D8" s="254"/>
      <c r="E8" s="255"/>
      <c r="F8" s="255">
        <v>6400000</v>
      </c>
      <c r="G8" s="389"/>
      <c r="H8" s="256">
        <v>6400000</v>
      </c>
    </row>
    <row r="9" spans="1:8" ht="23.25" customHeight="1" x14ac:dyDescent="0.2">
      <c r="A9" s="251" t="s">
        <v>267</v>
      </c>
      <c r="B9" s="252" t="s">
        <v>268</v>
      </c>
      <c r="C9" s="253" t="s">
        <v>269</v>
      </c>
      <c r="D9" s="254"/>
      <c r="E9" s="255"/>
      <c r="F9" s="255">
        <v>100000</v>
      </c>
      <c r="G9" s="389"/>
      <c r="H9" s="256">
        <v>100000</v>
      </c>
    </row>
    <row r="10" spans="1:8" ht="18.75" customHeight="1" x14ac:dyDescent="0.2">
      <c r="A10" s="251" t="s">
        <v>270</v>
      </c>
      <c r="B10" s="252" t="s">
        <v>271</v>
      </c>
      <c r="C10" s="253" t="s">
        <v>266</v>
      </c>
      <c r="D10" s="254"/>
      <c r="E10" s="255"/>
      <c r="F10" s="255">
        <v>4045140</v>
      </c>
      <c r="G10" s="389"/>
      <c r="H10" s="256">
        <v>4045140</v>
      </c>
    </row>
    <row r="11" spans="1:8" ht="24" customHeight="1" x14ac:dyDescent="0.2">
      <c r="A11" s="257" t="s">
        <v>272</v>
      </c>
      <c r="B11" s="258" t="s">
        <v>273</v>
      </c>
      <c r="C11" s="247" t="s">
        <v>274</v>
      </c>
      <c r="D11" s="259">
        <v>2592.592592</v>
      </c>
      <c r="E11" s="249">
        <v>2700</v>
      </c>
      <c r="F11" s="249">
        <v>-1240553.0016000001</v>
      </c>
      <c r="G11" s="388"/>
      <c r="H11" s="250">
        <v>0</v>
      </c>
    </row>
    <row r="12" spans="1:8" ht="25.5" x14ac:dyDescent="0.2">
      <c r="A12" s="257" t="s">
        <v>275</v>
      </c>
      <c r="B12" s="258" t="s">
        <v>276</v>
      </c>
      <c r="C12" s="260" t="s">
        <v>277</v>
      </c>
      <c r="D12" s="248">
        <v>2550</v>
      </c>
      <c r="E12" s="249"/>
      <c r="F12" s="249"/>
      <c r="G12" s="388"/>
      <c r="H12" s="250">
        <v>0</v>
      </c>
    </row>
    <row r="13" spans="1:8" ht="25.5" x14ac:dyDescent="0.2">
      <c r="A13" s="257" t="s">
        <v>278</v>
      </c>
      <c r="B13" s="258" t="s">
        <v>279</v>
      </c>
      <c r="C13" s="260" t="s">
        <v>280</v>
      </c>
      <c r="D13" s="248">
        <v>1</v>
      </c>
      <c r="E13" s="249"/>
      <c r="F13" s="249"/>
      <c r="G13" s="388"/>
      <c r="H13" s="261">
        <v>0</v>
      </c>
    </row>
    <row r="14" spans="1:8" ht="24.75" customHeight="1" x14ac:dyDescent="0.2">
      <c r="A14" s="257"/>
      <c r="B14" s="258" t="s">
        <v>336</v>
      </c>
      <c r="C14" s="260"/>
      <c r="D14" s="248"/>
      <c r="E14" s="249"/>
      <c r="F14" s="249">
        <v>8240553</v>
      </c>
      <c r="G14" s="388"/>
      <c r="H14" s="250">
        <v>8240553</v>
      </c>
    </row>
    <row r="15" spans="1:8" ht="24.75" customHeight="1" x14ac:dyDescent="0.2">
      <c r="A15" s="257" t="s">
        <v>373</v>
      </c>
      <c r="B15" s="258" t="s">
        <v>372</v>
      </c>
      <c r="C15" s="260"/>
      <c r="D15" s="248"/>
      <c r="E15" s="249"/>
      <c r="F15" s="249">
        <v>0</v>
      </c>
      <c r="G15" s="388"/>
      <c r="H15" s="250">
        <v>0</v>
      </c>
    </row>
    <row r="16" spans="1:8" ht="31.5" customHeight="1" x14ac:dyDescent="0.2">
      <c r="A16" s="262" t="s">
        <v>281</v>
      </c>
      <c r="B16" s="263" t="s">
        <v>282</v>
      </c>
      <c r="C16" s="264" t="s">
        <v>283</v>
      </c>
      <c r="D16" s="265"/>
      <c r="E16" s="266"/>
      <c r="F16" s="266">
        <v>44733186.998400003</v>
      </c>
      <c r="G16" s="390"/>
      <c r="H16" s="267">
        <f>SUM(H5,H6,H11,H12,H13,H15)</f>
        <v>50253087</v>
      </c>
    </row>
    <row r="17" spans="1:8" ht="31.5" customHeight="1" x14ac:dyDescent="0.2">
      <c r="A17" s="262" t="s">
        <v>367</v>
      </c>
      <c r="B17" s="268" t="s">
        <v>369</v>
      </c>
      <c r="C17" s="264" t="s">
        <v>283</v>
      </c>
      <c r="D17" s="269">
        <v>100</v>
      </c>
      <c r="E17" s="270">
        <v>3000</v>
      </c>
      <c r="F17" s="270">
        <v>300000</v>
      </c>
      <c r="G17" s="391">
        <v>3000</v>
      </c>
      <c r="H17" s="271">
        <v>300000</v>
      </c>
    </row>
    <row r="18" spans="1:8" ht="31.5" customHeight="1" x14ac:dyDescent="0.2">
      <c r="A18" s="272" t="s">
        <v>368</v>
      </c>
      <c r="B18" s="269" t="s">
        <v>370</v>
      </c>
      <c r="C18" s="273"/>
      <c r="D18" s="269"/>
      <c r="E18" s="270"/>
      <c r="F18" s="270"/>
      <c r="G18" s="391"/>
      <c r="H18" s="274"/>
    </row>
    <row r="19" spans="1:8" ht="18.75" customHeight="1" x14ac:dyDescent="0.2">
      <c r="A19" s="272" t="s">
        <v>284</v>
      </c>
      <c r="B19" s="269" t="s">
        <v>371</v>
      </c>
      <c r="C19" s="273" t="s">
        <v>283</v>
      </c>
      <c r="D19" s="269"/>
      <c r="E19" s="270">
        <v>840800</v>
      </c>
      <c r="F19" s="270">
        <v>840800</v>
      </c>
      <c r="G19" s="391"/>
      <c r="H19" s="271">
        <v>840800</v>
      </c>
    </row>
    <row r="20" spans="1:8" s="56" customFormat="1" ht="30" customHeight="1" x14ac:dyDescent="0.2">
      <c r="A20" s="275" t="s">
        <v>286</v>
      </c>
      <c r="B20" s="276" t="s">
        <v>287</v>
      </c>
      <c r="C20" s="277" t="s">
        <v>283</v>
      </c>
      <c r="D20" s="278"/>
      <c r="E20" s="279"/>
      <c r="F20" s="279">
        <v>45873986.998400003</v>
      </c>
      <c r="G20" s="392"/>
      <c r="H20" s="280">
        <f>SUM(H16:H19)</f>
        <v>51393887</v>
      </c>
    </row>
    <row r="21" spans="1:8" s="54" customFormat="1" ht="34.5" customHeight="1" x14ac:dyDescent="0.2">
      <c r="A21" s="281" t="s">
        <v>288</v>
      </c>
      <c r="B21" s="282" t="s">
        <v>289</v>
      </c>
      <c r="C21" s="283" t="s">
        <v>283</v>
      </c>
      <c r="D21" s="284"/>
      <c r="E21" s="285"/>
      <c r="F21" s="285">
        <v>46097700</v>
      </c>
      <c r="G21" s="393"/>
      <c r="H21" s="286">
        <f>SUM(H23:H29)</f>
        <v>44349100</v>
      </c>
    </row>
    <row r="22" spans="1:8" x14ac:dyDescent="0.2">
      <c r="A22" s="239"/>
      <c r="B22" s="240" t="s">
        <v>374</v>
      </c>
      <c r="C22" s="287"/>
      <c r="D22" s="288"/>
      <c r="E22" s="243"/>
      <c r="F22" s="243"/>
      <c r="G22" s="387"/>
      <c r="H22" s="244"/>
    </row>
    <row r="23" spans="1:8" ht="18.75" customHeight="1" x14ac:dyDescent="0.2">
      <c r="A23" s="251" t="s">
        <v>290</v>
      </c>
      <c r="B23" s="254" t="s">
        <v>291</v>
      </c>
      <c r="C23" s="253" t="s">
        <v>274</v>
      </c>
      <c r="D23" s="289">
        <v>7.8</v>
      </c>
      <c r="E23" s="255">
        <v>4371500</v>
      </c>
      <c r="F23" s="255">
        <v>34097700</v>
      </c>
      <c r="G23" s="419">
        <v>7.4</v>
      </c>
      <c r="H23" s="256">
        <v>32349100</v>
      </c>
    </row>
    <row r="24" spans="1:8" ht="49.5" customHeight="1" x14ac:dyDescent="0.2">
      <c r="A24" s="251" t="s">
        <v>292</v>
      </c>
      <c r="B24" s="252" t="s">
        <v>293</v>
      </c>
      <c r="C24" s="253" t="s">
        <v>274</v>
      </c>
      <c r="D24" s="289">
        <v>5</v>
      </c>
      <c r="E24" s="255">
        <v>2400000</v>
      </c>
      <c r="F24" s="255">
        <v>12000000</v>
      </c>
      <c r="G24" s="419">
        <v>5</v>
      </c>
      <c r="H24" s="256">
        <v>12000000</v>
      </c>
    </row>
    <row r="25" spans="1:8" ht="45.75" customHeight="1" x14ac:dyDescent="0.2">
      <c r="A25" s="251" t="s">
        <v>294</v>
      </c>
      <c r="B25" s="252" t="s">
        <v>295</v>
      </c>
      <c r="C25" s="253" t="s">
        <v>274</v>
      </c>
      <c r="D25" s="289"/>
      <c r="E25" s="255">
        <v>4371500</v>
      </c>
      <c r="F25" s="255">
        <v>0</v>
      </c>
      <c r="G25" s="389"/>
      <c r="H25" s="256">
        <f>D25*E25/12*8</f>
        <v>0</v>
      </c>
    </row>
    <row r="26" spans="1:8" x14ac:dyDescent="0.2">
      <c r="A26" s="251"/>
      <c r="B26" s="258" t="s">
        <v>375</v>
      </c>
      <c r="C26" s="253"/>
      <c r="D26" s="289"/>
      <c r="E26" s="255"/>
      <c r="F26" s="255"/>
      <c r="G26" s="389"/>
      <c r="H26" s="256"/>
    </row>
    <row r="27" spans="1:8" ht="18.75" customHeight="1" x14ac:dyDescent="0.2">
      <c r="A27" s="251" t="s">
        <v>296</v>
      </c>
      <c r="B27" s="254" t="s">
        <v>291</v>
      </c>
      <c r="C27" s="253" t="s">
        <v>274</v>
      </c>
      <c r="D27" s="289"/>
      <c r="E27" s="255">
        <v>4371500</v>
      </c>
      <c r="F27" s="255">
        <v>0</v>
      </c>
      <c r="G27" s="389"/>
      <c r="H27" s="256">
        <f>D27*E27/12*4</f>
        <v>0</v>
      </c>
    </row>
    <row r="28" spans="1:8" ht="45" customHeight="1" x14ac:dyDescent="0.2">
      <c r="A28" s="251" t="s">
        <v>297</v>
      </c>
      <c r="B28" s="252" t="s">
        <v>293</v>
      </c>
      <c r="C28" s="253" t="s">
        <v>274</v>
      </c>
      <c r="D28" s="289"/>
      <c r="E28" s="255">
        <v>2205000</v>
      </c>
      <c r="F28" s="255">
        <v>0</v>
      </c>
      <c r="G28" s="389"/>
      <c r="H28" s="256">
        <f>D28*E28/12*4</f>
        <v>0</v>
      </c>
    </row>
    <row r="29" spans="1:8" ht="24.75" customHeight="1" x14ac:dyDescent="0.2">
      <c r="A29" s="251" t="s">
        <v>298</v>
      </c>
      <c r="B29" s="252" t="s">
        <v>299</v>
      </c>
      <c r="C29" s="253" t="s">
        <v>274</v>
      </c>
      <c r="D29" s="289"/>
      <c r="E29" s="255">
        <v>4371500</v>
      </c>
      <c r="F29" s="255">
        <v>0</v>
      </c>
      <c r="G29" s="389"/>
      <c r="H29" s="256">
        <f>D29*E29</f>
        <v>0</v>
      </c>
    </row>
    <row r="30" spans="1:8" s="54" customFormat="1" ht="34.5" customHeight="1" x14ac:dyDescent="0.2">
      <c r="A30" s="281" t="s">
        <v>377</v>
      </c>
      <c r="B30" s="282" t="s">
        <v>376</v>
      </c>
      <c r="C30" s="283"/>
      <c r="D30" s="284"/>
      <c r="E30" s="285"/>
      <c r="F30" s="285">
        <v>8054980</v>
      </c>
      <c r="G30" s="393"/>
      <c r="H30" s="286">
        <f>SUM(H31:H34)</f>
        <v>7470580</v>
      </c>
    </row>
    <row r="31" spans="1:8" ht="18.75" customHeight="1" x14ac:dyDescent="0.2">
      <c r="A31" s="257" t="s">
        <v>300</v>
      </c>
      <c r="B31" s="258" t="s">
        <v>378</v>
      </c>
      <c r="C31" s="247" t="s">
        <v>274</v>
      </c>
      <c r="D31" s="249">
        <v>82.7</v>
      </c>
      <c r="E31" s="249">
        <v>97400</v>
      </c>
      <c r="F31" s="249">
        <v>8054980</v>
      </c>
      <c r="G31" s="420">
        <v>76.7</v>
      </c>
      <c r="H31" s="250">
        <v>7470580</v>
      </c>
    </row>
    <row r="32" spans="1:8" ht="18.75" customHeight="1" x14ac:dyDescent="0.2">
      <c r="A32" s="257" t="s">
        <v>412</v>
      </c>
      <c r="B32" s="258" t="s">
        <v>379</v>
      </c>
      <c r="C32" s="247" t="s">
        <v>274</v>
      </c>
      <c r="D32" s="249"/>
      <c r="E32" s="249">
        <v>48700</v>
      </c>
      <c r="F32" s="249">
        <v>0</v>
      </c>
      <c r="G32" s="388"/>
      <c r="H32" s="250">
        <f>D32*E32/12*8</f>
        <v>0</v>
      </c>
    </row>
    <row r="33" spans="1:8" ht="18.75" customHeight="1" x14ac:dyDescent="0.2">
      <c r="A33" s="257" t="s">
        <v>301</v>
      </c>
      <c r="B33" s="258" t="s">
        <v>380</v>
      </c>
      <c r="C33" s="247" t="s">
        <v>274</v>
      </c>
      <c r="D33" s="249"/>
      <c r="E33" s="249">
        <v>97400</v>
      </c>
      <c r="F33" s="249">
        <v>0</v>
      </c>
      <c r="G33" s="394"/>
      <c r="H33" s="290">
        <f>D33*E33/12*4</f>
        <v>0</v>
      </c>
    </row>
    <row r="34" spans="1:8" ht="18.75" customHeight="1" x14ac:dyDescent="0.2">
      <c r="A34" s="291" t="s">
        <v>413</v>
      </c>
      <c r="B34" s="292" t="s">
        <v>379</v>
      </c>
      <c r="C34" s="293" t="s">
        <v>274</v>
      </c>
      <c r="D34" s="249"/>
      <c r="E34" s="249">
        <v>48700</v>
      </c>
      <c r="F34" s="249">
        <v>0</v>
      </c>
      <c r="G34" s="394"/>
      <c r="H34" s="290">
        <f>D34*E34/12*4</f>
        <v>0</v>
      </c>
    </row>
    <row r="35" spans="1:8" s="54" customFormat="1" ht="18.75" customHeight="1" x14ac:dyDescent="0.2">
      <c r="A35" s="262" t="s">
        <v>302</v>
      </c>
      <c r="B35" s="263" t="s">
        <v>303</v>
      </c>
      <c r="C35" s="264" t="s">
        <v>283</v>
      </c>
      <c r="D35" s="266"/>
      <c r="E35" s="285"/>
      <c r="F35" s="266">
        <v>1190100</v>
      </c>
      <c r="G35" s="393"/>
      <c r="H35" s="267">
        <f>SUM(H36:H37)</f>
        <v>1474402</v>
      </c>
    </row>
    <row r="36" spans="1:8" ht="37.5" customHeight="1" x14ac:dyDescent="0.2">
      <c r="A36" s="257" t="s">
        <v>304</v>
      </c>
      <c r="B36" s="258" t="s">
        <v>381</v>
      </c>
      <c r="C36" s="247" t="s">
        <v>274</v>
      </c>
      <c r="D36" s="249">
        <v>3</v>
      </c>
      <c r="E36" s="249">
        <v>396700</v>
      </c>
      <c r="F36" s="249">
        <v>1190100</v>
      </c>
      <c r="G36" s="420">
        <v>2.8</v>
      </c>
      <c r="H36" s="250">
        <v>1110760</v>
      </c>
    </row>
    <row r="37" spans="1:8" ht="44.25" customHeight="1" x14ac:dyDescent="0.2">
      <c r="A37" s="257" t="s">
        <v>305</v>
      </c>
      <c r="B37" s="258" t="s">
        <v>306</v>
      </c>
      <c r="C37" s="247" t="s">
        <v>274</v>
      </c>
      <c r="D37" s="249"/>
      <c r="E37" s="249"/>
      <c r="F37" s="249"/>
      <c r="G37" s="388">
        <v>1</v>
      </c>
      <c r="H37" s="250">
        <v>363642</v>
      </c>
    </row>
    <row r="38" spans="1:8" ht="30.75" customHeight="1" x14ac:dyDescent="0.2">
      <c r="A38" s="294" t="s">
        <v>307</v>
      </c>
      <c r="B38" s="295" t="s">
        <v>308</v>
      </c>
      <c r="C38" s="296" t="s">
        <v>283</v>
      </c>
      <c r="D38" s="297"/>
      <c r="E38" s="298"/>
      <c r="F38" s="298">
        <v>55342780</v>
      </c>
      <c r="G38" s="395"/>
      <c r="H38" s="299">
        <f>SUM(H21,H30,H35)</f>
        <v>53294082</v>
      </c>
    </row>
    <row r="39" spans="1:8" ht="29.25" customHeight="1" x14ac:dyDescent="0.2">
      <c r="A39" s="300" t="s">
        <v>414</v>
      </c>
      <c r="B39" s="301" t="s">
        <v>309</v>
      </c>
      <c r="C39" s="235" t="s">
        <v>283</v>
      </c>
      <c r="D39" s="302"/>
      <c r="E39" s="303"/>
      <c r="F39" s="303">
        <v>23074937</v>
      </c>
      <c r="G39" s="396"/>
      <c r="H39" s="304">
        <v>23074937</v>
      </c>
    </row>
    <row r="40" spans="1:8" s="54" customFormat="1" ht="25.5" customHeight="1" x14ac:dyDescent="0.2">
      <c r="A40" s="262" t="s">
        <v>438</v>
      </c>
      <c r="B40" s="263" t="s">
        <v>383</v>
      </c>
      <c r="C40" s="264"/>
      <c r="D40" s="265"/>
      <c r="E40" s="266"/>
      <c r="F40" s="266">
        <v>16593600</v>
      </c>
      <c r="G40" s="390"/>
      <c r="H40" s="267">
        <f>SUM(H41:H46)</f>
        <v>16973600</v>
      </c>
    </row>
    <row r="41" spans="1:8" ht="22.5" customHeight="1" x14ac:dyDescent="0.2">
      <c r="A41" s="257" t="s">
        <v>439</v>
      </c>
      <c r="B41" s="258" t="s">
        <v>310</v>
      </c>
      <c r="C41" s="260" t="s">
        <v>311</v>
      </c>
      <c r="D41" s="248"/>
      <c r="E41" s="249">
        <v>3400000</v>
      </c>
      <c r="F41" s="249">
        <v>3400000</v>
      </c>
      <c r="G41" s="388">
        <v>3780000</v>
      </c>
      <c r="H41" s="250">
        <v>3780000</v>
      </c>
    </row>
    <row r="42" spans="1:8" ht="22.5" customHeight="1" x14ac:dyDescent="0.2">
      <c r="A42" s="257" t="s">
        <v>440</v>
      </c>
      <c r="B42" s="258" t="s">
        <v>312</v>
      </c>
      <c r="C42" s="260" t="s">
        <v>311</v>
      </c>
      <c r="D42" s="248"/>
      <c r="E42" s="249"/>
      <c r="F42" s="249">
        <v>0</v>
      </c>
      <c r="G42" s="388"/>
      <c r="H42" s="250">
        <f>E42*4.4</f>
        <v>0</v>
      </c>
    </row>
    <row r="43" spans="1:8" ht="18.75" customHeight="1" x14ac:dyDescent="0.2">
      <c r="A43" s="257" t="s">
        <v>441</v>
      </c>
      <c r="B43" s="258" t="s">
        <v>313</v>
      </c>
      <c r="C43" s="247" t="s">
        <v>274</v>
      </c>
      <c r="D43" s="249">
        <v>10</v>
      </c>
      <c r="E43" s="249">
        <v>65360</v>
      </c>
      <c r="F43" s="249">
        <v>653600</v>
      </c>
      <c r="G43" s="388">
        <v>10</v>
      </c>
      <c r="H43" s="250">
        <v>653600</v>
      </c>
    </row>
    <row r="44" spans="1:8" ht="18.75" customHeight="1" x14ac:dyDescent="0.2">
      <c r="A44" s="257" t="s">
        <v>446</v>
      </c>
      <c r="B44" s="258" t="s">
        <v>314</v>
      </c>
      <c r="C44" s="247" t="s">
        <v>274</v>
      </c>
      <c r="D44" s="249">
        <v>38</v>
      </c>
      <c r="E44" s="249">
        <v>330000</v>
      </c>
      <c r="F44" s="249">
        <v>12540000</v>
      </c>
      <c r="G44" s="388">
        <v>38</v>
      </c>
      <c r="H44" s="250">
        <v>12540000</v>
      </c>
    </row>
    <row r="45" spans="1:8" ht="18.75" customHeight="1" x14ac:dyDescent="0.2">
      <c r="A45" s="257" t="s">
        <v>442</v>
      </c>
      <c r="B45" s="258" t="s">
        <v>315</v>
      </c>
      <c r="C45" s="247" t="s">
        <v>274</v>
      </c>
      <c r="D45" s="249"/>
      <c r="E45" s="249"/>
      <c r="F45" s="249">
        <v>0</v>
      </c>
      <c r="G45" s="388"/>
      <c r="H45" s="250">
        <f>D45*E45</f>
        <v>0</v>
      </c>
    </row>
    <row r="46" spans="1:8" ht="18.75" customHeight="1" x14ac:dyDescent="0.2">
      <c r="A46" s="257" t="s">
        <v>443</v>
      </c>
      <c r="B46" s="258" t="s">
        <v>316</v>
      </c>
      <c r="C46" s="247" t="s">
        <v>274</v>
      </c>
      <c r="D46" s="249"/>
      <c r="E46" s="249"/>
      <c r="F46" s="249">
        <v>0</v>
      </c>
      <c r="G46" s="388"/>
      <c r="H46" s="250">
        <f>D46*E46</f>
        <v>0</v>
      </c>
    </row>
    <row r="47" spans="1:8" s="54" customFormat="1" ht="38.25" x14ac:dyDescent="0.2">
      <c r="A47" s="262" t="s">
        <v>385</v>
      </c>
      <c r="B47" s="263" t="s">
        <v>384</v>
      </c>
      <c r="C47" s="264"/>
      <c r="D47" s="265"/>
      <c r="E47" s="266"/>
      <c r="F47" s="266">
        <v>0</v>
      </c>
      <c r="G47" s="390"/>
      <c r="H47" s="267">
        <f>SUM(H48:H49)</f>
        <v>0</v>
      </c>
    </row>
    <row r="48" spans="1:8" ht="33.75" customHeight="1" x14ac:dyDescent="0.2">
      <c r="A48" s="257" t="s">
        <v>317</v>
      </c>
      <c r="B48" s="258" t="s">
        <v>318</v>
      </c>
      <c r="C48" s="247" t="s">
        <v>274</v>
      </c>
      <c r="D48" s="305"/>
      <c r="E48" s="249"/>
      <c r="F48" s="249"/>
      <c r="G48" s="388"/>
      <c r="H48" s="250"/>
    </row>
    <row r="49" spans="1:8" ht="18.75" customHeight="1" x14ac:dyDescent="0.2">
      <c r="A49" s="257" t="s">
        <v>319</v>
      </c>
      <c r="B49" s="258" t="s">
        <v>320</v>
      </c>
      <c r="C49" s="247" t="s">
        <v>283</v>
      </c>
      <c r="D49" s="248" t="s">
        <v>285</v>
      </c>
      <c r="E49" s="249"/>
      <c r="F49" s="249"/>
      <c r="G49" s="388"/>
      <c r="H49" s="250"/>
    </row>
    <row r="50" spans="1:8" s="54" customFormat="1" ht="25.5" customHeight="1" x14ac:dyDescent="0.2">
      <c r="A50" s="262" t="s">
        <v>387</v>
      </c>
      <c r="B50" s="263" t="s">
        <v>386</v>
      </c>
      <c r="C50" s="264"/>
      <c r="D50" s="265"/>
      <c r="E50" s="266"/>
      <c r="F50" s="266">
        <v>25173091</v>
      </c>
      <c r="G50" s="390"/>
      <c r="H50" s="267">
        <f>SUM(H51:H53)</f>
        <v>25173091</v>
      </c>
    </row>
    <row r="51" spans="1:8" ht="27" customHeight="1" x14ac:dyDescent="0.2">
      <c r="A51" s="257" t="s">
        <v>321</v>
      </c>
      <c r="B51" s="258" t="s">
        <v>322</v>
      </c>
      <c r="C51" s="247" t="s">
        <v>274</v>
      </c>
      <c r="D51" s="305">
        <v>5.17</v>
      </c>
      <c r="E51" s="249">
        <v>2200000</v>
      </c>
      <c r="F51" s="249">
        <v>11374000</v>
      </c>
      <c r="G51" s="421">
        <v>5.17</v>
      </c>
      <c r="H51" s="250">
        <v>11374000</v>
      </c>
    </row>
    <row r="52" spans="1:8" ht="18.75" customHeight="1" x14ac:dyDescent="0.2">
      <c r="A52" s="257" t="s">
        <v>444</v>
      </c>
      <c r="B52" s="258" t="s">
        <v>323</v>
      </c>
      <c r="C52" s="247" t="s">
        <v>283</v>
      </c>
      <c r="D52" s="249"/>
      <c r="E52" s="249">
        <v>13799091</v>
      </c>
      <c r="F52" s="249">
        <v>13799091</v>
      </c>
      <c r="G52" s="388"/>
      <c r="H52" s="250">
        <v>13799091</v>
      </c>
    </row>
    <row r="53" spans="1:8" ht="29.25" customHeight="1" x14ac:dyDescent="0.2">
      <c r="A53" s="257" t="s">
        <v>324</v>
      </c>
      <c r="B53" s="258"/>
      <c r="C53" s="247" t="s">
        <v>283</v>
      </c>
      <c r="D53" s="249"/>
      <c r="E53" s="249"/>
      <c r="F53" s="249">
        <v>0</v>
      </c>
      <c r="G53" s="388"/>
      <c r="H53" s="250">
        <f>D53*E53</f>
        <v>0</v>
      </c>
    </row>
    <row r="54" spans="1:8" s="54" customFormat="1" ht="25.5" customHeight="1" x14ac:dyDescent="0.2">
      <c r="A54" s="272" t="s">
        <v>382</v>
      </c>
      <c r="B54" s="268" t="s">
        <v>388</v>
      </c>
      <c r="C54" s="293" t="s">
        <v>283</v>
      </c>
      <c r="D54" s="269">
        <v>11405</v>
      </c>
      <c r="E54" s="270">
        <v>513</v>
      </c>
      <c r="F54" s="270">
        <v>5850765</v>
      </c>
      <c r="G54" s="391"/>
      <c r="H54" s="271">
        <v>4963788</v>
      </c>
    </row>
    <row r="55" spans="1:8" ht="31.5" customHeight="1" x14ac:dyDescent="0.2">
      <c r="A55" s="275" t="s">
        <v>325</v>
      </c>
      <c r="B55" s="276" t="s">
        <v>326</v>
      </c>
      <c r="C55" s="277" t="s">
        <v>283</v>
      </c>
      <c r="D55" s="278"/>
      <c r="E55" s="279"/>
      <c r="F55" s="279">
        <v>70692393</v>
      </c>
      <c r="G55" s="392"/>
      <c r="H55" s="280">
        <f>SUM(H39,H40,H47,H50,H54)</f>
        <v>70185416</v>
      </c>
    </row>
    <row r="56" spans="1:8" ht="38.25" customHeight="1" x14ac:dyDescent="0.2">
      <c r="A56" s="239" t="s">
        <v>445</v>
      </c>
      <c r="B56" s="240" t="s">
        <v>327</v>
      </c>
      <c r="C56" s="287" t="s">
        <v>328</v>
      </c>
      <c r="D56" s="243">
        <v>2298.3247930000002</v>
      </c>
      <c r="E56" s="243">
        <v>1210</v>
      </c>
      <c r="F56" s="243">
        <v>2780972.9995300001</v>
      </c>
      <c r="G56" s="387"/>
      <c r="H56" s="244">
        <v>2780973</v>
      </c>
    </row>
    <row r="57" spans="1:8" ht="37.5" customHeight="1" x14ac:dyDescent="0.2">
      <c r="A57" s="257" t="s">
        <v>329</v>
      </c>
      <c r="B57" s="258" t="s">
        <v>330</v>
      </c>
      <c r="C57" s="247" t="s">
        <v>328</v>
      </c>
      <c r="D57" s="248"/>
      <c r="E57" s="249"/>
      <c r="F57" s="249"/>
      <c r="G57" s="388"/>
      <c r="H57" s="250"/>
    </row>
    <row r="58" spans="1:8" ht="39" customHeight="1" x14ac:dyDescent="0.2">
      <c r="A58" s="257" t="s">
        <v>331</v>
      </c>
      <c r="B58" s="258" t="s">
        <v>332</v>
      </c>
      <c r="C58" s="247" t="s">
        <v>328</v>
      </c>
      <c r="D58" s="248"/>
      <c r="E58" s="249"/>
      <c r="F58" s="249">
        <v>2780972.9995300001</v>
      </c>
      <c r="G58" s="388"/>
      <c r="H58" s="250">
        <f>SUM(H56:H57)</f>
        <v>2780973</v>
      </c>
    </row>
    <row r="59" spans="1:8" ht="18" customHeight="1" x14ac:dyDescent="0.2">
      <c r="A59" s="306" t="s">
        <v>333</v>
      </c>
      <c r="B59" s="307" t="s">
        <v>334</v>
      </c>
      <c r="C59" s="308" t="s">
        <v>328</v>
      </c>
      <c r="D59" s="309"/>
      <c r="E59" s="310"/>
      <c r="F59" s="310">
        <v>2780972.9995300001</v>
      </c>
      <c r="G59" s="397"/>
      <c r="H59" s="311">
        <f>H58</f>
        <v>2780973</v>
      </c>
    </row>
    <row r="60" spans="1:8" ht="21.75" customHeight="1" x14ac:dyDescent="0.2">
      <c r="A60" s="275"/>
      <c r="B60" s="278" t="s">
        <v>335</v>
      </c>
      <c r="C60" s="277"/>
      <c r="D60" s="278"/>
      <c r="E60" s="279"/>
      <c r="F60" s="279">
        <v>174690132.99792999</v>
      </c>
      <c r="G60" s="392"/>
      <c r="H60" s="280">
        <f>H20+H38+H55+H59</f>
        <v>177654358</v>
      </c>
    </row>
    <row r="64" spans="1:8" ht="18.75" customHeight="1" x14ac:dyDescent="0.25">
      <c r="C64" s="110"/>
      <c r="D64" s="110"/>
      <c r="E64" s="111"/>
      <c r="F64" s="111"/>
      <c r="G64" s="111"/>
      <c r="H64" s="112"/>
    </row>
    <row r="65" spans="1:8" ht="18.75" customHeight="1" x14ac:dyDescent="0.2">
      <c r="C65" s="113"/>
      <c r="D65" s="113"/>
      <c r="E65" s="114"/>
      <c r="F65" s="114"/>
      <c r="G65" s="114"/>
      <c r="H65" s="115"/>
    </row>
    <row r="66" spans="1:8" ht="18.75" customHeight="1" x14ac:dyDescent="0.25">
      <c r="C66" s="110"/>
      <c r="D66" s="110"/>
      <c r="E66" s="111"/>
      <c r="F66" s="111"/>
      <c r="G66" s="111"/>
      <c r="H66" s="112"/>
    </row>
    <row r="67" spans="1:8" ht="18.75" customHeight="1" x14ac:dyDescent="0.25">
      <c r="A67" s="53"/>
      <c r="C67" s="110"/>
      <c r="D67" s="110"/>
      <c r="E67" s="111"/>
      <c r="F67" s="111"/>
      <c r="G67" s="111"/>
      <c r="H67" s="112"/>
    </row>
    <row r="68" spans="1:8" ht="18.75" customHeight="1" x14ac:dyDescent="0.25">
      <c r="A68" s="53"/>
      <c r="C68" s="110"/>
      <c r="D68" s="110"/>
      <c r="E68" s="111"/>
      <c r="F68" s="111"/>
      <c r="G68" s="111"/>
      <c r="H68" s="112"/>
    </row>
    <row r="69" spans="1:8" ht="18.75" customHeight="1" x14ac:dyDescent="0.2">
      <c r="A69" s="53"/>
      <c r="C69" s="116"/>
      <c r="D69" s="116"/>
      <c r="E69" s="117"/>
      <c r="F69" s="117"/>
      <c r="G69" s="117"/>
      <c r="H69" s="115"/>
    </row>
    <row r="70" spans="1:8" x14ac:dyDescent="0.2">
      <c r="A70" s="53"/>
      <c r="D70" s="118"/>
    </row>
  </sheetData>
  <mergeCells count="5">
    <mergeCell ref="A1:H1"/>
    <mergeCell ref="A2:H2"/>
    <mergeCell ref="A3:A4"/>
    <mergeCell ref="B3:B4"/>
    <mergeCell ref="D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3" orientation="portrait" r:id="rId1"/>
  <headerFooter>
    <oddHeader xml:space="preserve">&amp;R&amp;"Times New Roman CE,Félkövér dőlt"&amp;11 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zoomScaleNormal="100" workbookViewId="0">
      <selection activeCell="C12" sqref="C12"/>
    </sheetView>
  </sheetViews>
  <sheetFormatPr defaultColWidth="10.6640625" defaultRowHeight="12.75" x14ac:dyDescent="0.2"/>
  <cols>
    <col min="1" max="1" width="11.33203125" style="432" customWidth="1"/>
    <col min="2" max="2" width="46" style="432" customWidth="1"/>
    <col min="3" max="3" width="28.5" style="432" customWidth="1"/>
    <col min="4" max="251" width="10.6640625" style="432"/>
    <col min="252" max="252" width="7" style="432" customWidth="1"/>
    <col min="253" max="253" width="34.5" style="432" customWidth="1"/>
    <col min="254" max="254" width="11" style="432" customWidth="1"/>
    <col min="255" max="255" width="16.83203125" style="432" customWidth="1"/>
    <col min="256" max="256" width="17.1640625" style="432" customWidth="1"/>
    <col min="257" max="257" width="15.33203125" style="432" customWidth="1"/>
    <col min="258" max="258" width="15.5" style="432" customWidth="1"/>
    <col min="259" max="507" width="10.6640625" style="432"/>
    <col min="508" max="508" width="7" style="432" customWidth="1"/>
    <col min="509" max="509" width="34.5" style="432" customWidth="1"/>
    <col min="510" max="510" width="11" style="432" customWidth="1"/>
    <col min="511" max="511" width="16.83203125" style="432" customWidth="1"/>
    <col min="512" max="512" width="17.1640625" style="432" customWidth="1"/>
    <col min="513" max="513" width="15.33203125" style="432" customWidth="1"/>
    <col min="514" max="514" width="15.5" style="432" customWidth="1"/>
    <col min="515" max="763" width="10.6640625" style="432"/>
    <col min="764" max="764" width="7" style="432" customWidth="1"/>
    <col min="765" max="765" width="34.5" style="432" customWidth="1"/>
    <col min="766" max="766" width="11" style="432" customWidth="1"/>
    <col min="767" max="767" width="16.83203125" style="432" customWidth="1"/>
    <col min="768" max="768" width="17.1640625" style="432" customWidth="1"/>
    <col min="769" max="769" width="15.33203125" style="432" customWidth="1"/>
    <col min="770" max="770" width="15.5" style="432" customWidth="1"/>
    <col min="771" max="1019" width="10.6640625" style="432"/>
    <col min="1020" max="1020" width="7" style="432" customWidth="1"/>
    <col min="1021" max="1021" width="34.5" style="432" customWidth="1"/>
    <col min="1022" max="1022" width="11" style="432" customWidth="1"/>
    <col min="1023" max="1023" width="16.83203125" style="432" customWidth="1"/>
    <col min="1024" max="1024" width="17.1640625" style="432" customWidth="1"/>
    <col min="1025" max="1025" width="15.33203125" style="432" customWidth="1"/>
    <col min="1026" max="1026" width="15.5" style="432" customWidth="1"/>
    <col min="1027" max="1275" width="10.6640625" style="432"/>
    <col min="1276" max="1276" width="7" style="432" customWidth="1"/>
    <col min="1277" max="1277" width="34.5" style="432" customWidth="1"/>
    <col min="1278" max="1278" width="11" style="432" customWidth="1"/>
    <col min="1279" max="1279" width="16.83203125" style="432" customWidth="1"/>
    <col min="1280" max="1280" width="17.1640625" style="432" customWidth="1"/>
    <col min="1281" max="1281" width="15.33203125" style="432" customWidth="1"/>
    <col min="1282" max="1282" width="15.5" style="432" customWidth="1"/>
    <col min="1283" max="1531" width="10.6640625" style="432"/>
    <col min="1532" max="1532" width="7" style="432" customWidth="1"/>
    <col min="1533" max="1533" width="34.5" style="432" customWidth="1"/>
    <col min="1534" max="1534" width="11" style="432" customWidth="1"/>
    <col min="1535" max="1535" width="16.83203125" style="432" customWidth="1"/>
    <col min="1536" max="1536" width="17.1640625" style="432" customWidth="1"/>
    <col min="1537" max="1537" width="15.33203125" style="432" customWidth="1"/>
    <col min="1538" max="1538" width="15.5" style="432" customWidth="1"/>
    <col min="1539" max="1787" width="10.6640625" style="432"/>
    <col min="1788" max="1788" width="7" style="432" customWidth="1"/>
    <col min="1789" max="1789" width="34.5" style="432" customWidth="1"/>
    <col min="1790" max="1790" width="11" style="432" customWidth="1"/>
    <col min="1791" max="1791" width="16.83203125" style="432" customWidth="1"/>
    <col min="1792" max="1792" width="17.1640625" style="432" customWidth="1"/>
    <col min="1793" max="1793" width="15.33203125" style="432" customWidth="1"/>
    <col min="1794" max="1794" width="15.5" style="432" customWidth="1"/>
    <col min="1795" max="2043" width="10.6640625" style="432"/>
    <col min="2044" max="2044" width="7" style="432" customWidth="1"/>
    <col min="2045" max="2045" width="34.5" style="432" customWidth="1"/>
    <col min="2046" max="2046" width="11" style="432" customWidth="1"/>
    <col min="2047" max="2047" width="16.83203125" style="432" customWidth="1"/>
    <col min="2048" max="2048" width="17.1640625" style="432" customWidth="1"/>
    <col min="2049" max="2049" width="15.33203125" style="432" customWidth="1"/>
    <col min="2050" max="2050" width="15.5" style="432" customWidth="1"/>
    <col min="2051" max="2299" width="10.6640625" style="432"/>
    <col min="2300" max="2300" width="7" style="432" customWidth="1"/>
    <col min="2301" max="2301" width="34.5" style="432" customWidth="1"/>
    <col min="2302" max="2302" width="11" style="432" customWidth="1"/>
    <col min="2303" max="2303" width="16.83203125" style="432" customWidth="1"/>
    <col min="2304" max="2304" width="17.1640625" style="432" customWidth="1"/>
    <col min="2305" max="2305" width="15.33203125" style="432" customWidth="1"/>
    <col min="2306" max="2306" width="15.5" style="432" customWidth="1"/>
    <col min="2307" max="2555" width="10.6640625" style="432"/>
    <col min="2556" max="2556" width="7" style="432" customWidth="1"/>
    <col min="2557" max="2557" width="34.5" style="432" customWidth="1"/>
    <col min="2558" max="2558" width="11" style="432" customWidth="1"/>
    <col min="2559" max="2559" width="16.83203125" style="432" customWidth="1"/>
    <col min="2560" max="2560" width="17.1640625" style="432" customWidth="1"/>
    <col min="2561" max="2561" width="15.33203125" style="432" customWidth="1"/>
    <col min="2562" max="2562" width="15.5" style="432" customWidth="1"/>
    <col min="2563" max="2811" width="10.6640625" style="432"/>
    <col min="2812" max="2812" width="7" style="432" customWidth="1"/>
    <col min="2813" max="2813" width="34.5" style="432" customWidth="1"/>
    <col min="2814" max="2814" width="11" style="432" customWidth="1"/>
    <col min="2815" max="2815" width="16.83203125" style="432" customWidth="1"/>
    <col min="2816" max="2816" width="17.1640625" style="432" customWidth="1"/>
    <col min="2817" max="2817" width="15.33203125" style="432" customWidth="1"/>
    <col min="2818" max="2818" width="15.5" style="432" customWidth="1"/>
    <col min="2819" max="3067" width="10.6640625" style="432"/>
    <col min="3068" max="3068" width="7" style="432" customWidth="1"/>
    <col min="3069" max="3069" width="34.5" style="432" customWidth="1"/>
    <col min="3070" max="3070" width="11" style="432" customWidth="1"/>
    <col min="3071" max="3071" width="16.83203125" style="432" customWidth="1"/>
    <col min="3072" max="3072" width="17.1640625" style="432" customWidth="1"/>
    <col min="3073" max="3073" width="15.33203125" style="432" customWidth="1"/>
    <col min="3074" max="3074" width="15.5" style="432" customWidth="1"/>
    <col min="3075" max="3323" width="10.6640625" style="432"/>
    <col min="3324" max="3324" width="7" style="432" customWidth="1"/>
    <col min="3325" max="3325" width="34.5" style="432" customWidth="1"/>
    <col min="3326" max="3326" width="11" style="432" customWidth="1"/>
    <col min="3327" max="3327" width="16.83203125" style="432" customWidth="1"/>
    <col min="3328" max="3328" width="17.1640625" style="432" customWidth="1"/>
    <col min="3329" max="3329" width="15.33203125" style="432" customWidth="1"/>
    <col min="3330" max="3330" width="15.5" style="432" customWidth="1"/>
    <col min="3331" max="3579" width="10.6640625" style="432"/>
    <col min="3580" max="3580" width="7" style="432" customWidth="1"/>
    <col min="3581" max="3581" width="34.5" style="432" customWidth="1"/>
    <col min="3582" max="3582" width="11" style="432" customWidth="1"/>
    <col min="3583" max="3583" width="16.83203125" style="432" customWidth="1"/>
    <col min="3584" max="3584" width="17.1640625" style="432" customWidth="1"/>
    <col min="3585" max="3585" width="15.33203125" style="432" customWidth="1"/>
    <col min="3586" max="3586" width="15.5" style="432" customWidth="1"/>
    <col min="3587" max="3835" width="10.6640625" style="432"/>
    <col min="3836" max="3836" width="7" style="432" customWidth="1"/>
    <col min="3837" max="3837" width="34.5" style="432" customWidth="1"/>
    <col min="3838" max="3838" width="11" style="432" customWidth="1"/>
    <col min="3839" max="3839" width="16.83203125" style="432" customWidth="1"/>
    <col min="3840" max="3840" width="17.1640625" style="432" customWidth="1"/>
    <col min="3841" max="3841" width="15.33203125" style="432" customWidth="1"/>
    <col min="3842" max="3842" width="15.5" style="432" customWidth="1"/>
    <col min="3843" max="4091" width="10.6640625" style="432"/>
    <col min="4092" max="4092" width="7" style="432" customWidth="1"/>
    <col min="4093" max="4093" width="34.5" style="432" customWidth="1"/>
    <col min="4094" max="4094" width="11" style="432" customWidth="1"/>
    <col min="4095" max="4095" width="16.83203125" style="432" customWidth="1"/>
    <col min="4096" max="4096" width="17.1640625" style="432" customWidth="1"/>
    <col min="4097" max="4097" width="15.33203125" style="432" customWidth="1"/>
    <col min="4098" max="4098" width="15.5" style="432" customWidth="1"/>
    <col min="4099" max="4347" width="10.6640625" style="432"/>
    <col min="4348" max="4348" width="7" style="432" customWidth="1"/>
    <col min="4349" max="4349" width="34.5" style="432" customWidth="1"/>
    <col min="4350" max="4350" width="11" style="432" customWidth="1"/>
    <col min="4351" max="4351" width="16.83203125" style="432" customWidth="1"/>
    <col min="4352" max="4352" width="17.1640625" style="432" customWidth="1"/>
    <col min="4353" max="4353" width="15.33203125" style="432" customWidth="1"/>
    <col min="4354" max="4354" width="15.5" style="432" customWidth="1"/>
    <col min="4355" max="4603" width="10.6640625" style="432"/>
    <col min="4604" max="4604" width="7" style="432" customWidth="1"/>
    <col min="4605" max="4605" width="34.5" style="432" customWidth="1"/>
    <col min="4606" max="4606" width="11" style="432" customWidth="1"/>
    <col min="4607" max="4607" width="16.83203125" style="432" customWidth="1"/>
    <col min="4608" max="4608" width="17.1640625" style="432" customWidth="1"/>
    <col min="4609" max="4609" width="15.33203125" style="432" customWidth="1"/>
    <col min="4610" max="4610" width="15.5" style="432" customWidth="1"/>
    <col min="4611" max="4859" width="10.6640625" style="432"/>
    <col min="4860" max="4860" width="7" style="432" customWidth="1"/>
    <col min="4861" max="4861" width="34.5" style="432" customWidth="1"/>
    <col min="4862" max="4862" width="11" style="432" customWidth="1"/>
    <col min="4863" max="4863" width="16.83203125" style="432" customWidth="1"/>
    <col min="4864" max="4864" width="17.1640625" style="432" customWidth="1"/>
    <col min="4865" max="4865" width="15.33203125" style="432" customWidth="1"/>
    <col min="4866" max="4866" width="15.5" style="432" customWidth="1"/>
    <col min="4867" max="5115" width="10.6640625" style="432"/>
    <col min="5116" max="5116" width="7" style="432" customWidth="1"/>
    <col min="5117" max="5117" width="34.5" style="432" customWidth="1"/>
    <col min="5118" max="5118" width="11" style="432" customWidth="1"/>
    <col min="5119" max="5119" width="16.83203125" style="432" customWidth="1"/>
    <col min="5120" max="5120" width="17.1640625" style="432" customWidth="1"/>
    <col min="5121" max="5121" width="15.33203125" style="432" customWidth="1"/>
    <col min="5122" max="5122" width="15.5" style="432" customWidth="1"/>
    <col min="5123" max="5371" width="10.6640625" style="432"/>
    <col min="5372" max="5372" width="7" style="432" customWidth="1"/>
    <col min="5373" max="5373" width="34.5" style="432" customWidth="1"/>
    <col min="5374" max="5374" width="11" style="432" customWidth="1"/>
    <col min="5375" max="5375" width="16.83203125" style="432" customWidth="1"/>
    <col min="5376" max="5376" width="17.1640625" style="432" customWidth="1"/>
    <col min="5377" max="5377" width="15.33203125" style="432" customWidth="1"/>
    <col min="5378" max="5378" width="15.5" style="432" customWidth="1"/>
    <col min="5379" max="5627" width="10.6640625" style="432"/>
    <col min="5628" max="5628" width="7" style="432" customWidth="1"/>
    <col min="5629" max="5629" width="34.5" style="432" customWidth="1"/>
    <col min="5630" max="5630" width="11" style="432" customWidth="1"/>
    <col min="5631" max="5631" width="16.83203125" style="432" customWidth="1"/>
    <col min="5632" max="5632" width="17.1640625" style="432" customWidth="1"/>
    <col min="5633" max="5633" width="15.33203125" style="432" customWidth="1"/>
    <col min="5634" max="5634" width="15.5" style="432" customWidth="1"/>
    <col min="5635" max="5883" width="10.6640625" style="432"/>
    <col min="5884" max="5884" width="7" style="432" customWidth="1"/>
    <col min="5885" max="5885" width="34.5" style="432" customWidth="1"/>
    <col min="5886" max="5886" width="11" style="432" customWidth="1"/>
    <col min="5887" max="5887" width="16.83203125" style="432" customWidth="1"/>
    <col min="5888" max="5888" width="17.1640625" style="432" customWidth="1"/>
    <col min="5889" max="5889" width="15.33203125" style="432" customWidth="1"/>
    <col min="5890" max="5890" width="15.5" style="432" customWidth="1"/>
    <col min="5891" max="6139" width="10.6640625" style="432"/>
    <col min="6140" max="6140" width="7" style="432" customWidth="1"/>
    <col min="6141" max="6141" width="34.5" style="432" customWidth="1"/>
    <col min="6142" max="6142" width="11" style="432" customWidth="1"/>
    <col min="6143" max="6143" width="16.83203125" style="432" customWidth="1"/>
    <col min="6144" max="6144" width="17.1640625" style="432" customWidth="1"/>
    <col min="6145" max="6145" width="15.33203125" style="432" customWidth="1"/>
    <col min="6146" max="6146" width="15.5" style="432" customWidth="1"/>
    <col min="6147" max="6395" width="10.6640625" style="432"/>
    <col min="6396" max="6396" width="7" style="432" customWidth="1"/>
    <col min="6397" max="6397" width="34.5" style="432" customWidth="1"/>
    <col min="6398" max="6398" width="11" style="432" customWidth="1"/>
    <col min="6399" max="6399" width="16.83203125" style="432" customWidth="1"/>
    <col min="6400" max="6400" width="17.1640625" style="432" customWidth="1"/>
    <col min="6401" max="6401" width="15.33203125" style="432" customWidth="1"/>
    <col min="6402" max="6402" width="15.5" style="432" customWidth="1"/>
    <col min="6403" max="6651" width="10.6640625" style="432"/>
    <col min="6652" max="6652" width="7" style="432" customWidth="1"/>
    <col min="6653" max="6653" width="34.5" style="432" customWidth="1"/>
    <col min="6654" max="6654" width="11" style="432" customWidth="1"/>
    <col min="6655" max="6655" width="16.83203125" style="432" customWidth="1"/>
    <col min="6656" max="6656" width="17.1640625" style="432" customWidth="1"/>
    <col min="6657" max="6657" width="15.33203125" style="432" customWidth="1"/>
    <col min="6658" max="6658" width="15.5" style="432" customWidth="1"/>
    <col min="6659" max="6907" width="10.6640625" style="432"/>
    <col min="6908" max="6908" width="7" style="432" customWidth="1"/>
    <col min="6909" max="6909" width="34.5" style="432" customWidth="1"/>
    <col min="6910" max="6910" width="11" style="432" customWidth="1"/>
    <col min="6911" max="6911" width="16.83203125" style="432" customWidth="1"/>
    <col min="6912" max="6912" width="17.1640625" style="432" customWidth="1"/>
    <col min="6913" max="6913" width="15.33203125" style="432" customWidth="1"/>
    <col min="6914" max="6914" width="15.5" style="432" customWidth="1"/>
    <col min="6915" max="7163" width="10.6640625" style="432"/>
    <col min="7164" max="7164" width="7" style="432" customWidth="1"/>
    <col min="7165" max="7165" width="34.5" style="432" customWidth="1"/>
    <col min="7166" max="7166" width="11" style="432" customWidth="1"/>
    <col min="7167" max="7167" width="16.83203125" style="432" customWidth="1"/>
    <col min="7168" max="7168" width="17.1640625" style="432" customWidth="1"/>
    <col min="7169" max="7169" width="15.33203125" style="432" customWidth="1"/>
    <col min="7170" max="7170" width="15.5" style="432" customWidth="1"/>
    <col min="7171" max="7419" width="10.6640625" style="432"/>
    <col min="7420" max="7420" width="7" style="432" customWidth="1"/>
    <col min="7421" max="7421" width="34.5" style="432" customWidth="1"/>
    <col min="7422" max="7422" width="11" style="432" customWidth="1"/>
    <col min="7423" max="7423" width="16.83203125" style="432" customWidth="1"/>
    <col min="7424" max="7424" width="17.1640625" style="432" customWidth="1"/>
    <col min="7425" max="7425" width="15.33203125" style="432" customWidth="1"/>
    <col min="7426" max="7426" width="15.5" style="432" customWidth="1"/>
    <col min="7427" max="7675" width="10.6640625" style="432"/>
    <col min="7676" max="7676" width="7" style="432" customWidth="1"/>
    <col min="7677" max="7677" width="34.5" style="432" customWidth="1"/>
    <col min="7678" max="7678" width="11" style="432" customWidth="1"/>
    <col min="7679" max="7679" width="16.83203125" style="432" customWidth="1"/>
    <col min="7680" max="7680" width="17.1640625" style="432" customWidth="1"/>
    <col min="7681" max="7681" width="15.33203125" style="432" customWidth="1"/>
    <col min="7682" max="7682" width="15.5" style="432" customWidth="1"/>
    <col min="7683" max="7931" width="10.6640625" style="432"/>
    <col min="7932" max="7932" width="7" style="432" customWidth="1"/>
    <col min="7933" max="7933" width="34.5" style="432" customWidth="1"/>
    <col min="7934" max="7934" width="11" style="432" customWidth="1"/>
    <col min="7935" max="7935" width="16.83203125" style="432" customWidth="1"/>
    <col min="7936" max="7936" width="17.1640625" style="432" customWidth="1"/>
    <col min="7937" max="7937" width="15.33203125" style="432" customWidth="1"/>
    <col min="7938" max="7938" width="15.5" style="432" customWidth="1"/>
    <col min="7939" max="8187" width="10.6640625" style="432"/>
    <col min="8188" max="8188" width="7" style="432" customWidth="1"/>
    <col min="8189" max="8189" width="34.5" style="432" customWidth="1"/>
    <col min="8190" max="8190" width="11" style="432" customWidth="1"/>
    <col min="8191" max="8191" width="16.83203125" style="432" customWidth="1"/>
    <col min="8192" max="8192" width="17.1640625" style="432" customWidth="1"/>
    <col min="8193" max="8193" width="15.33203125" style="432" customWidth="1"/>
    <col min="8194" max="8194" width="15.5" style="432" customWidth="1"/>
    <col min="8195" max="8443" width="10.6640625" style="432"/>
    <col min="8444" max="8444" width="7" style="432" customWidth="1"/>
    <col min="8445" max="8445" width="34.5" style="432" customWidth="1"/>
    <col min="8446" max="8446" width="11" style="432" customWidth="1"/>
    <col min="8447" max="8447" width="16.83203125" style="432" customWidth="1"/>
    <col min="8448" max="8448" width="17.1640625" style="432" customWidth="1"/>
    <col min="8449" max="8449" width="15.33203125" style="432" customWidth="1"/>
    <col min="8450" max="8450" width="15.5" style="432" customWidth="1"/>
    <col min="8451" max="8699" width="10.6640625" style="432"/>
    <col min="8700" max="8700" width="7" style="432" customWidth="1"/>
    <col min="8701" max="8701" width="34.5" style="432" customWidth="1"/>
    <col min="8702" max="8702" width="11" style="432" customWidth="1"/>
    <col min="8703" max="8703" width="16.83203125" style="432" customWidth="1"/>
    <col min="8704" max="8704" width="17.1640625" style="432" customWidth="1"/>
    <col min="8705" max="8705" width="15.33203125" style="432" customWidth="1"/>
    <col min="8706" max="8706" width="15.5" style="432" customWidth="1"/>
    <col min="8707" max="8955" width="10.6640625" style="432"/>
    <col min="8956" max="8956" width="7" style="432" customWidth="1"/>
    <col min="8957" max="8957" width="34.5" style="432" customWidth="1"/>
    <col min="8958" max="8958" width="11" style="432" customWidth="1"/>
    <col min="8959" max="8959" width="16.83203125" style="432" customWidth="1"/>
    <col min="8960" max="8960" width="17.1640625" style="432" customWidth="1"/>
    <col min="8961" max="8961" width="15.33203125" style="432" customWidth="1"/>
    <col min="8962" max="8962" width="15.5" style="432" customWidth="1"/>
    <col min="8963" max="9211" width="10.6640625" style="432"/>
    <col min="9212" max="9212" width="7" style="432" customWidth="1"/>
    <col min="9213" max="9213" width="34.5" style="432" customWidth="1"/>
    <col min="9214" max="9214" width="11" style="432" customWidth="1"/>
    <col min="9215" max="9215" width="16.83203125" style="432" customWidth="1"/>
    <col min="9216" max="9216" width="17.1640625" style="432" customWidth="1"/>
    <col min="9217" max="9217" width="15.33203125" style="432" customWidth="1"/>
    <col min="9218" max="9218" width="15.5" style="432" customWidth="1"/>
    <col min="9219" max="9467" width="10.6640625" style="432"/>
    <col min="9468" max="9468" width="7" style="432" customWidth="1"/>
    <col min="9469" max="9469" width="34.5" style="432" customWidth="1"/>
    <col min="9470" max="9470" width="11" style="432" customWidth="1"/>
    <col min="9471" max="9471" width="16.83203125" style="432" customWidth="1"/>
    <col min="9472" max="9472" width="17.1640625" style="432" customWidth="1"/>
    <col min="9473" max="9473" width="15.33203125" style="432" customWidth="1"/>
    <col min="9474" max="9474" width="15.5" style="432" customWidth="1"/>
    <col min="9475" max="9723" width="10.6640625" style="432"/>
    <col min="9724" max="9724" width="7" style="432" customWidth="1"/>
    <col min="9725" max="9725" width="34.5" style="432" customWidth="1"/>
    <col min="9726" max="9726" width="11" style="432" customWidth="1"/>
    <col min="9727" max="9727" width="16.83203125" style="432" customWidth="1"/>
    <col min="9728" max="9728" width="17.1640625" style="432" customWidth="1"/>
    <col min="9729" max="9729" width="15.33203125" style="432" customWidth="1"/>
    <col min="9730" max="9730" width="15.5" style="432" customWidth="1"/>
    <col min="9731" max="9979" width="10.6640625" style="432"/>
    <col min="9980" max="9980" width="7" style="432" customWidth="1"/>
    <col min="9981" max="9981" width="34.5" style="432" customWidth="1"/>
    <col min="9982" max="9982" width="11" style="432" customWidth="1"/>
    <col min="9983" max="9983" width="16.83203125" style="432" customWidth="1"/>
    <col min="9984" max="9984" width="17.1640625" style="432" customWidth="1"/>
    <col min="9985" max="9985" width="15.33203125" style="432" customWidth="1"/>
    <col min="9986" max="9986" width="15.5" style="432" customWidth="1"/>
    <col min="9987" max="10235" width="10.6640625" style="432"/>
    <col min="10236" max="10236" width="7" style="432" customWidth="1"/>
    <col min="10237" max="10237" width="34.5" style="432" customWidth="1"/>
    <col min="10238" max="10238" width="11" style="432" customWidth="1"/>
    <col min="10239" max="10239" width="16.83203125" style="432" customWidth="1"/>
    <col min="10240" max="10240" width="17.1640625" style="432" customWidth="1"/>
    <col min="10241" max="10241" width="15.33203125" style="432" customWidth="1"/>
    <col min="10242" max="10242" width="15.5" style="432" customWidth="1"/>
    <col min="10243" max="10491" width="10.6640625" style="432"/>
    <col min="10492" max="10492" width="7" style="432" customWidth="1"/>
    <col min="10493" max="10493" width="34.5" style="432" customWidth="1"/>
    <col min="10494" max="10494" width="11" style="432" customWidth="1"/>
    <col min="10495" max="10495" width="16.83203125" style="432" customWidth="1"/>
    <col min="10496" max="10496" width="17.1640625" style="432" customWidth="1"/>
    <col min="10497" max="10497" width="15.33203125" style="432" customWidth="1"/>
    <col min="10498" max="10498" width="15.5" style="432" customWidth="1"/>
    <col min="10499" max="10747" width="10.6640625" style="432"/>
    <col min="10748" max="10748" width="7" style="432" customWidth="1"/>
    <col min="10749" max="10749" width="34.5" style="432" customWidth="1"/>
    <col min="10750" max="10750" width="11" style="432" customWidth="1"/>
    <col min="10751" max="10751" width="16.83203125" style="432" customWidth="1"/>
    <col min="10752" max="10752" width="17.1640625" style="432" customWidth="1"/>
    <col min="10753" max="10753" width="15.33203125" style="432" customWidth="1"/>
    <col min="10754" max="10754" width="15.5" style="432" customWidth="1"/>
    <col min="10755" max="11003" width="10.6640625" style="432"/>
    <col min="11004" max="11004" width="7" style="432" customWidth="1"/>
    <col min="11005" max="11005" width="34.5" style="432" customWidth="1"/>
    <col min="11006" max="11006" width="11" style="432" customWidth="1"/>
    <col min="11007" max="11007" width="16.83203125" style="432" customWidth="1"/>
    <col min="11008" max="11008" width="17.1640625" style="432" customWidth="1"/>
    <col min="11009" max="11009" width="15.33203125" style="432" customWidth="1"/>
    <col min="11010" max="11010" width="15.5" style="432" customWidth="1"/>
    <col min="11011" max="11259" width="10.6640625" style="432"/>
    <col min="11260" max="11260" width="7" style="432" customWidth="1"/>
    <col min="11261" max="11261" width="34.5" style="432" customWidth="1"/>
    <col min="11262" max="11262" width="11" style="432" customWidth="1"/>
    <col min="11263" max="11263" width="16.83203125" style="432" customWidth="1"/>
    <col min="11264" max="11264" width="17.1640625" style="432" customWidth="1"/>
    <col min="11265" max="11265" width="15.33203125" style="432" customWidth="1"/>
    <col min="11266" max="11266" width="15.5" style="432" customWidth="1"/>
    <col min="11267" max="11515" width="10.6640625" style="432"/>
    <col min="11516" max="11516" width="7" style="432" customWidth="1"/>
    <col min="11517" max="11517" width="34.5" style="432" customWidth="1"/>
    <col min="11518" max="11518" width="11" style="432" customWidth="1"/>
    <col min="11519" max="11519" width="16.83203125" style="432" customWidth="1"/>
    <col min="11520" max="11520" width="17.1640625" style="432" customWidth="1"/>
    <col min="11521" max="11521" width="15.33203125" style="432" customWidth="1"/>
    <col min="11522" max="11522" width="15.5" style="432" customWidth="1"/>
    <col min="11523" max="11771" width="10.6640625" style="432"/>
    <col min="11772" max="11772" width="7" style="432" customWidth="1"/>
    <col min="11773" max="11773" width="34.5" style="432" customWidth="1"/>
    <col min="11774" max="11774" width="11" style="432" customWidth="1"/>
    <col min="11775" max="11775" width="16.83203125" style="432" customWidth="1"/>
    <col min="11776" max="11776" width="17.1640625" style="432" customWidth="1"/>
    <col min="11777" max="11777" width="15.33203125" style="432" customWidth="1"/>
    <col min="11778" max="11778" width="15.5" style="432" customWidth="1"/>
    <col min="11779" max="12027" width="10.6640625" style="432"/>
    <col min="12028" max="12028" width="7" style="432" customWidth="1"/>
    <col min="12029" max="12029" width="34.5" style="432" customWidth="1"/>
    <col min="12030" max="12030" width="11" style="432" customWidth="1"/>
    <col min="12031" max="12031" width="16.83203125" style="432" customWidth="1"/>
    <col min="12032" max="12032" width="17.1640625" style="432" customWidth="1"/>
    <col min="12033" max="12033" width="15.33203125" style="432" customWidth="1"/>
    <col min="12034" max="12034" width="15.5" style="432" customWidth="1"/>
    <col min="12035" max="12283" width="10.6640625" style="432"/>
    <col min="12284" max="12284" width="7" style="432" customWidth="1"/>
    <col min="12285" max="12285" width="34.5" style="432" customWidth="1"/>
    <col min="12286" max="12286" width="11" style="432" customWidth="1"/>
    <col min="12287" max="12287" width="16.83203125" style="432" customWidth="1"/>
    <col min="12288" max="12288" width="17.1640625" style="432" customWidth="1"/>
    <col min="12289" max="12289" width="15.33203125" style="432" customWidth="1"/>
    <col min="12290" max="12290" width="15.5" style="432" customWidth="1"/>
    <col min="12291" max="12539" width="10.6640625" style="432"/>
    <col min="12540" max="12540" width="7" style="432" customWidth="1"/>
    <col min="12541" max="12541" width="34.5" style="432" customWidth="1"/>
    <col min="12542" max="12542" width="11" style="432" customWidth="1"/>
    <col min="12543" max="12543" width="16.83203125" style="432" customWidth="1"/>
    <col min="12544" max="12544" width="17.1640625" style="432" customWidth="1"/>
    <col min="12545" max="12545" width="15.33203125" style="432" customWidth="1"/>
    <col min="12546" max="12546" width="15.5" style="432" customWidth="1"/>
    <col min="12547" max="12795" width="10.6640625" style="432"/>
    <col min="12796" max="12796" width="7" style="432" customWidth="1"/>
    <col min="12797" max="12797" width="34.5" style="432" customWidth="1"/>
    <col min="12798" max="12798" width="11" style="432" customWidth="1"/>
    <col min="12799" max="12799" width="16.83203125" style="432" customWidth="1"/>
    <col min="12800" max="12800" width="17.1640625" style="432" customWidth="1"/>
    <col min="12801" max="12801" width="15.33203125" style="432" customWidth="1"/>
    <col min="12802" max="12802" width="15.5" style="432" customWidth="1"/>
    <col min="12803" max="13051" width="10.6640625" style="432"/>
    <col min="13052" max="13052" width="7" style="432" customWidth="1"/>
    <col min="13053" max="13053" width="34.5" style="432" customWidth="1"/>
    <col min="13054" max="13054" width="11" style="432" customWidth="1"/>
    <col min="13055" max="13055" width="16.83203125" style="432" customWidth="1"/>
    <col min="13056" max="13056" width="17.1640625" style="432" customWidth="1"/>
    <col min="13057" max="13057" width="15.33203125" style="432" customWidth="1"/>
    <col min="13058" max="13058" width="15.5" style="432" customWidth="1"/>
    <col min="13059" max="13307" width="10.6640625" style="432"/>
    <col min="13308" max="13308" width="7" style="432" customWidth="1"/>
    <col min="13309" max="13309" width="34.5" style="432" customWidth="1"/>
    <col min="13310" max="13310" width="11" style="432" customWidth="1"/>
    <col min="13311" max="13311" width="16.83203125" style="432" customWidth="1"/>
    <col min="13312" max="13312" width="17.1640625" style="432" customWidth="1"/>
    <col min="13313" max="13313" width="15.33203125" style="432" customWidth="1"/>
    <col min="13314" max="13314" width="15.5" style="432" customWidth="1"/>
    <col min="13315" max="13563" width="10.6640625" style="432"/>
    <col min="13564" max="13564" width="7" style="432" customWidth="1"/>
    <col min="13565" max="13565" width="34.5" style="432" customWidth="1"/>
    <col min="13566" max="13566" width="11" style="432" customWidth="1"/>
    <col min="13567" max="13567" width="16.83203125" style="432" customWidth="1"/>
    <col min="13568" max="13568" width="17.1640625" style="432" customWidth="1"/>
    <col min="13569" max="13569" width="15.33203125" style="432" customWidth="1"/>
    <col min="13570" max="13570" width="15.5" style="432" customWidth="1"/>
    <col min="13571" max="13819" width="10.6640625" style="432"/>
    <col min="13820" max="13820" width="7" style="432" customWidth="1"/>
    <col min="13821" max="13821" width="34.5" style="432" customWidth="1"/>
    <col min="13822" max="13822" width="11" style="432" customWidth="1"/>
    <col min="13823" max="13823" width="16.83203125" style="432" customWidth="1"/>
    <col min="13824" max="13824" width="17.1640625" style="432" customWidth="1"/>
    <col min="13825" max="13825" width="15.33203125" style="432" customWidth="1"/>
    <col min="13826" max="13826" width="15.5" style="432" customWidth="1"/>
    <col min="13827" max="14075" width="10.6640625" style="432"/>
    <col min="14076" max="14076" width="7" style="432" customWidth="1"/>
    <col min="14077" max="14077" width="34.5" style="432" customWidth="1"/>
    <col min="14078" max="14078" width="11" style="432" customWidth="1"/>
    <col min="14079" max="14079" width="16.83203125" style="432" customWidth="1"/>
    <col min="14080" max="14080" width="17.1640625" style="432" customWidth="1"/>
    <col min="14081" max="14081" width="15.33203125" style="432" customWidth="1"/>
    <col min="14082" max="14082" width="15.5" style="432" customWidth="1"/>
    <col min="14083" max="14331" width="10.6640625" style="432"/>
    <col min="14332" max="14332" width="7" style="432" customWidth="1"/>
    <col min="14333" max="14333" width="34.5" style="432" customWidth="1"/>
    <col min="14334" max="14334" width="11" style="432" customWidth="1"/>
    <col min="14335" max="14335" width="16.83203125" style="432" customWidth="1"/>
    <col min="14336" max="14336" width="17.1640625" style="432" customWidth="1"/>
    <col min="14337" max="14337" width="15.33203125" style="432" customWidth="1"/>
    <col min="14338" max="14338" width="15.5" style="432" customWidth="1"/>
    <col min="14339" max="14587" width="10.6640625" style="432"/>
    <col min="14588" max="14588" width="7" style="432" customWidth="1"/>
    <col min="14589" max="14589" width="34.5" style="432" customWidth="1"/>
    <col min="14590" max="14590" width="11" style="432" customWidth="1"/>
    <col min="14591" max="14591" width="16.83203125" style="432" customWidth="1"/>
    <col min="14592" max="14592" width="17.1640625" style="432" customWidth="1"/>
    <col min="14593" max="14593" width="15.33203125" style="432" customWidth="1"/>
    <col min="14594" max="14594" width="15.5" style="432" customWidth="1"/>
    <col min="14595" max="14843" width="10.6640625" style="432"/>
    <col min="14844" max="14844" width="7" style="432" customWidth="1"/>
    <col min="14845" max="14845" width="34.5" style="432" customWidth="1"/>
    <col min="14846" max="14846" width="11" style="432" customWidth="1"/>
    <col min="14847" max="14847" width="16.83203125" style="432" customWidth="1"/>
    <col min="14848" max="14848" width="17.1640625" style="432" customWidth="1"/>
    <col min="14849" max="14849" width="15.33203125" style="432" customWidth="1"/>
    <col min="14850" max="14850" width="15.5" style="432" customWidth="1"/>
    <col min="14851" max="15099" width="10.6640625" style="432"/>
    <col min="15100" max="15100" width="7" style="432" customWidth="1"/>
    <col min="15101" max="15101" width="34.5" style="432" customWidth="1"/>
    <col min="15102" max="15102" width="11" style="432" customWidth="1"/>
    <col min="15103" max="15103" width="16.83203125" style="432" customWidth="1"/>
    <col min="15104" max="15104" width="17.1640625" style="432" customWidth="1"/>
    <col min="15105" max="15105" width="15.33203125" style="432" customWidth="1"/>
    <col min="15106" max="15106" width="15.5" style="432" customWidth="1"/>
    <col min="15107" max="15355" width="10.6640625" style="432"/>
    <col min="15356" max="15356" width="7" style="432" customWidth="1"/>
    <col min="15357" max="15357" width="34.5" style="432" customWidth="1"/>
    <col min="15358" max="15358" width="11" style="432" customWidth="1"/>
    <col min="15359" max="15359" width="16.83203125" style="432" customWidth="1"/>
    <col min="15360" max="15360" width="17.1640625" style="432" customWidth="1"/>
    <col min="15361" max="15361" width="15.33203125" style="432" customWidth="1"/>
    <col min="15362" max="15362" width="15.5" style="432" customWidth="1"/>
    <col min="15363" max="15611" width="10.6640625" style="432"/>
    <col min="15612" max="15612" width="7" style="432" customWidth="1"/>
    <col min="15613" max="15613" width="34.5" style="432" customWidth="1"/>
    <col min="15614" max="15614" width="11" style="432" customWidth="1"/>
    <col min="15615" max="15615" width="16.83203125" style="432" customWidth="1"/>
    <col min="15616" max="15616" width="17.1640625" style="432" customWidth="1"/>
    <col min="15617" max="15617" width="15.33203125" style="432" customWidth="1"/>
    <col min="15618" max="15618" width="15.5" style="432" customWidth="1"/>
    <col min="15619" max="15867" width="10.6640625" style="432"/>
    <col min="15868" max="15868" width="7" style="432" customWidth="1"/>
    <col min="15869" max="15869" width="34.5" style="432" customWidth="1"/>
    <col min="15870" max="15870" width="11" style="432" customWidth="1"/>
    <col min="15871" max="15871" width="16.83203125" style="432" customWidth="1"/>
    <col min="15872" max="15872" width="17.1640625" style="432" customWidth="1"/>
    <col min="15873" max="15873" width="15.33203125" style="432" customWidth="1"/>
    <col min="15874" max="15874" width="15.5" style="432" customWidth="1"/>
    <col min="15875" max="16123" width="10.6640625" style="432"/>
    <col min="16124" max="16124" width="7" style="432" customWidth="1"/>
    <col min="16125" max="16125" width="34.5" style="432" customWidth="1"/>
    <col min="16126" max="16126" width="11" style="432" customWidth="1"/>
    <col min="16127" max="16127" width="16.83203125" style="432" customWidth="1"/>
    <col min="16128" max="16128" width="17.1640625" style="432" customWidth="1"/>
    <col min="16129" max="16129" width="15.33203125" style="432" customWidth="1"/>
    <col min="16130" max="16130" width="15.5" style="432" customWidth="1"/>
    <col min="16131" max="16384" width="10.6640625" style="432"/>
  </cols>
  <sheetData>
    <row r="1" spans="1:3" ht="40.5" customHeight="1" x14ac:dyDescent="0.2">
      <c r="A1" s="478" t="s">
        <v>447</v>
      </c>
      <c r="B1" s="479"/>
      <c r="C1" s="479"/>
    </row>
    <row r="2" spans="1:3" x14ac:dyDescent="0.2">
      <c r="A2" s="433"/>
      <c r="B2" s="433"/>
      <c r="C2" s="434" t="s">
        <v>1</v>
      </c>
    </row>
    <row r="3" spans="1:3" s="438" customFormat="1" ht="33.75" customHeight="1" x14ac:dyDescent="0.2">
      <c r="A3" s="435" t="s">
        <v>448</v>
      </c>
      <c r="B3" s="436" t="s">
        <v>449</v>
      </c>
      <c r="C3" s="437" t="s">
        <v>348</v>
      </c>
    </row>
    <row r="4" spans="1:3" s="442" customFormat="1" ht="18.75" customHeight="1" x14ac:dyDescent="0.25">
      <c r="A4" s="439" t="s">
        <v>5</v>
      </c>
      <c r="B4" s="440" t="s">
        <v>450</v>
      </c>
      <c r="C4" s="441"/>
    </row>
    <row r="5" spans="1:3" s="442" customFormat="1" ht="18.75" customHeight="1" x14ac:dyDescent="0.25">
      <c r="A5" s="439" t="s">
        <v>8</v>
      </c>
      <c r="B5" s="440" t="s">
        <v>451</v>
      </c>
      <c r="C5" s="441">
        <v>300000</v>
      </c>
    </row>
    <row r="6" spans="1:3" s="442" customFormat="1" ht="18.75" customHeight="1" x14ac:dyDescent="0.25">
      <c r="A6" s="439" t="s">
        <v>11</v>
      </c>
      <c r="B6" s="440" t="s">
        <v>452</v>
      </c>
      <c r="C6" s="441"/>
    </row>
    <row r="7" spans="1:3" s="442" customFormat="1" ht="18.75" customHeight="1" x14ac:dyDescent="0.25">
      <c r="A7" s="439" t="s">
        <v>14</v>
      </c>
      <c r="B7" s="440" t="s">
        <v>453</v>
      </c>
      <c r="C7" s="441">
        <v>200000</v>
      </c>
    </row>
    <row r="8" spans="1:3" s="442" customFormat="1" ht="18.75" customHeight="1" x14ac:dyDescent="0.25">
      <c r="A8" s="439" t="s">
        <v>17</v>
      </c>
      <c r="B8" s="443" t="s">
        <v>454</v>
      </c>
      <c r="C8" s="441">
        <v>100000</v>
      </c>
    </row>
    <row r="9" spans="1:3" s="442" customFormat="1" ht="18.75" customHeight="1" x14ac:dyDescent="0.25">
      <c r="A9" s="439" t="s">
        <v>20</v>
      </c>
      <c r="B9" s="443" t="s">
        <v>455</v>
      </c>
      <c r="C9" s="444">
        <f>3400000+2500000</f>
        <v>5900000</v>
      </c>
    </row>
    <row r="10" spans="1:3" s="442" customFormat="1" ht="18.75" customHeight="1" x14ac:dyDescent="0.25">
      <c r="A10" s="439" t="s">
        <v>23</v>
      </c>
      <c r="B10" s="443"/>
      <c r="C10" s="444"/>
    </row>
    <row r="11" spans="1:3" s="448" customFormat="1" ht="18.75" customHeight="1" x14ac:dyDescent="0.2">
      <c r="A11" s="445"/>
      <c r="B11" s="446" t="s">
        <v>456</v>
      </c>
      <c r="C11" s="447">
        <f>SUM(C4:C10)</f>
        <v>6500000</v>
      </c>
    </row>
    <row r="12" spans="1:3" s="448" customFormat="1" x14ac:dyDescent="0.2">
      <c r="A12" s="449"/>
      <c r="B12" s="449"/>
      <c r="C12" s="450"/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  <headerFooter>
    <oddHeader xml:space="preserve">&amp;R&amp;11 6. melléklet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G116"/>
  <sheetViews>
    <sheetView topLeftCell="A100" zoomScale="85" zoomScaleNormal="85" workbookViewId="0">
      <selection activeCell="A117" sqref="A117:XFD122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6" width="16.83203125" style="375" customWidth="1"/>
    <col min="7" max="10" width="16.83203125" style="375" hidden="1" customWidth="1"/>
    <col min="11" max="11" width="17.6640625" style="376" customWidth="1"/>
    <col min="12" max="12" width="10.33203125" style="224" customWidth="1"/>
    <col min="13" max="34" width="9.33203125" style="224"/>
    <col min="35" max="103" width="9.33203125" style="219"/>
    <col min="104" max="111" width="9.33203125" style="211"/>
    <col min="112" max="16384" width="9.33203125" style="1"/>
  </cols>
  <sheetData>
    <row r="1" spans="1:111" ht="51" customHeight="1" x14ac:dyDescent="0.25">
      <c r="A1" s="459" t="s">
        <v>429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1" ht="15.95" customHeight="1" x14ac:dyDescent="0.25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1" ht="15.95" customHeight="1" x14ac:dyDescent="0.25">
      <c r="A3" s="457"/>
      <c r="B3" s="457"/>
      <c r="C3" s="233"/>
      <c r="D3" s="322"/>
      <c r="E3" s="322"/>
      <c r="F3" s="322"/>
      <c r="G3" s="322"/>
      <c r="H3" s="322"/>
      <c r="I3" s="322"/>
      <c r="J3" s="322"/>
      <c r="K3" s="323" t="s">
        <v>1</v>
      </c>
    </row>
    <row r="4" spans="1:111" ht="38.1" customHeight="1" x14ac:dyDescent="0.25">
      <c r="A4" s="3" t="s">
        <v>2</v>
      </c>
      <c r="B4" s="4" t="s">
        <v>3</v>
      </c>
      <c r="C4" s="4" t="s">
        <v>4</v>
      </c>
      <c r="D4" s="324" t="s">
        <v>348</v>
      </c>
      <c r="E4" s="324" t="s">
        <v>419</v>
      </c>
      <c r="F4" s="324" t="s">
        <v>420</v>
      </c>
      <c r="G4" s="324" t="s">
        <v>421</v>
      </c>
      <c r="H4" s="324" t="s">
        <v>422</v>
      </c>
      <c r="I4" s="324" t="s">
        <v>423</v>
      </c>
      <c r="J4" s="324" t="s">
        <v>424</v>
      </c>
      <c r="K4" s="324" t="s">
        <v>404</v>
      </c>
    </row>
    <row r="5" spans="1:111" s="6" customFormat="1" ht="12" customHeight="1" x14ac:dyDescent="0.2">
      <c r="A5" s="3"/>
      <c r="B5" s="4"/>
      <c r="C5" s="4"/>
      <c r="D5" s="325"/>
      <c r="E5" s="325"/>
      <c r="F5" s="325"/>
      <c r="G5" s="325"/>
      <c r="H5" s="325"/>
      <c r="I5" s="325"/>
      <c r="J5" s="325"/>
      <c r="K5" s="326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1"/>
      <c r="DA5" s="211"/>
      <c r="DB5" s="211"/>
      <c r="DC5" s="211"/>
      <c r="DD5" s="211"/>
      <c r="DE5" s="211"/>
      <c r="DF5" s="211"/>
      <c r="DG5" s="211"/>
    </row>
    <row r="6" spans="1:111" s="8" customFormat="1" ht="15.75" customHeight="1" x14ac:dyDescent="0.2">
      <c r="A6" s="7" t="s">
        <v>5</v>
      </c>
      <c r="B6" s="123" t="s">
        <v>6</v>
      </c>
      <c r="C6" s="124" t="s">
        <v>7</v>
      </c>
      <c r="D6" s="121">
        <v>45873986.998400003</v>
      </c>
      <c r="E6" s="122">
        <f>5519900+161250</f>
        <v>5681150</v>
      </c>
      <c r="F6" s="121">
        <f t="shared" ref="F6:F11" si="0">D6+E6</f>
        <v>51555136.998400003</v>
      </c>
      <c r="G6" s="121"/>
      <c r="H6" s="121"/>
      <c r="I6" s="121"/>
      <c r="J6" s="121"/>
      <c r="K6" s="327">
        <v>26816003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1"/>
      <c r="DA6" s="211"/>
      <c r="DB6" s="211"/>
      <c r="DC6" s="211"/>
      <c r="DD6" s="211"/>
      <c r="DE6" s="211"/>
      <c r="DF6" s="211"/>
      <c r="DG6" s="211"/>
    </row>
    <row r="7" spans="1:111" s="8" customFormat="1" ht="15.75" customHeight="1" x14ac:dyDescent="0.2">
      <c r="A7" s="9" t="s">
        <v>8</v>
      </c>
      <c r="B7" s="126" t="s">
        <v>9</v>
      </c>
      <c r="C7" s="127" t="s">
        <v>10</v>
      </c>
      <c r="D7" s="121">
        <v>55342780</v>
      </c>
      <c r="E7" s="122">
        <f>-2048698+4091283</f>
        <v>2042585</v>
      </c>
      <c r="F7" s="121">
        <f t="shared" si="0"/>
        <v>57385365</v>
      </c>
      <c r="G7" s="121"/>
      <c r="H7" s="121"/>
      <c r="I7" s="121"/>
      <c r="J7" s="121"/>
      <c r="K7" s="327">
        <v>28778243</v>
      </c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1"/>
      <c r="DA7" s="211"/>
      <c r="DB7" s="211"/>
      <c r="DC7" s="211"/>
      <c r="DD7" s="211"/>
      <c r="DE7" s="211"/>
      <c r="DF7" s="211"/>
      <c r="DG7" s="211"/>
    </row>
    <row r="8" spans="1:111" s="8" customFormat="1" ht="24" customHeight="1" x14ac:dyDescent="0.2">
      <c r="A8" s="9" t="s">
        <v>11</v>
      </c>
      <c r="B8" s="126" t="s">
        <v>12</v>
      </c>
      <c r="C8" s="127" t="s">
        <v>13</v>
      </c>
      <c r="D8" s="122">
        <v>70692393</v>
      </c>
      <c r="E8" s="122">
        <f>-506977+2493920</f>
        <v>1986943</v>
      </c>
      <c r="F8" s="121">
        <f t="shared" si="0"/>
        <v>72679336</v>
      </c>
      <c r="G8" s="122"/>
      <c r="H8" s="122"/>
      <c r="I8" s="122"/>
      <c r="J8" s="122"/>
      <c r="K8" s="327">
        <v>38668005</v>
      </c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1"/>
      <c r="DA8" s="211"/>
      <c r="DB8" s="211"/>
      <c r="DC8" s="211"/>
      <c r="DD8" s="211"/>
      <c r="DE8" s="211"/>
      <c r="DF8" s="211"/>
      <c r="DG8" s="211"/>
    </row>
    <row r="9" spans="1:111" s="8" customFormat="1" ht="15.75" customHeight="1" x14ac:dyDescent="0.2">
      <c r="A9" s="9" t="s">
        <v>14</v>
      </c>
      <c r="B9" s="126" t="s">
        <v>15</v>
      </c>
      <c r="C9" s="127" t="s">
        <v>16</v>
      </c>
      <c r="D9" s="122">
        <v>2780972.9995300001</v>
      </c>
      <c r="E9" s="122">
        <v>955890</v>
      </c>
      <c r="F9" s="121">
        <f t="shared" si="0"/>
        <v>3736862.9995300001</v>
      </c>
      <c r="G9" s="122"/>
      <c r="H9" s="122"/>
      <c r="I9" s="122"/>
      <c r="J9" s="122"/>
      <c r="K9" s="327">
        <v>1813506</v>
      </c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1"/>
      <c r="DA9" s="211"/>
      <c r="DB9" s="211"/>
      <c r="DC9" s="211"/>
      <c r="DD9" s="211"/>
      <c r="DE9" s="211"/>
      <c r="DF9" s="211"/>
      <c r="DG9" s="211"/>
    </row>
    <row r="10" spans="1:111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>
        <f>1433810</f>
        <v>1433810</v>
      </c>
      <c r="F10" s="122">
        <f t="shared" si="0"/>
        <v>1433810</v>
      </c>
      <c r="G10" s="122"/>
      <c r="H10" s="122"/>
      <c r="I10" s="122"/>
      <c r="J10" s="122"/>
      <c r="K10" s="327">
        <v>1433810</v>
      </c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1"/>
      <c r="DA10" s="211"/>
      <c r="DB10" s="211"/>
      <c r="DC10" s="211"/>
      <c r="DD10" s="211"/>
      <c r="DE10" s="211"/>
      <c r="DF10" s="211"/>
      <c r="DG10" s="211"/>
    </row>
    <row r="11" spans="1:111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>
        <v>541981</v>
      </c>
      <c r="F11" s="122">
        <f t="shared" si="0"/>
        <v>541981</v>
      </c>
      <c r="G11" s="122"/>
      <c r="H11" s="122"/>
      <c r="I11" s="122"/>
      <c r="J11" s="122"/>
      <c r="K11" s="327">
        <v>541981</v>
      </c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1"/>
      <c r="DA11" s="211"/>
      <c r="DB11" s="211"/>
      <c r="DC11" s="211"/>
      <c r="DD11" s="211"/>
      <c r="DE11" s="211"/>
      <c r="DF11" s="211"/>
      <c r="DG11" s="211"/>
    </row>
    <row r="12" spans="1:111" s="8" customFormat="1" ht="15.75" customHeight="1" x14ac:dyDescent="0.2">
      <c r="A12" s="10" t="s">
        <v>23</v>
      </c>
      <c r="B12" s="11" t="s">
        <v>24</v>
      </c>
      <c r="C12" s="12" t="s">
        <v>25</v>
      </c>
      <c r="D12" s="321">
        <f>+D6+D7+D8+D9+D10+D11</f>
        <v>174690132.99792999</v>
      </c>
      <c r="E12" s="321">
        <f>+E6+E7+E8+E9+E10+E11</f>
        <v>12642359</v>
      </c>
      <c r="F12" s="321">
        <f t="shared" ref="F12:J12" si="1">+F6+F7+F8+F9+F10+F11</f>
        <v>187332491.99792999</v>
      </c>
      <c r="G12" s="321">
        <f t="shared" si="1"/>
        <v>0</v>
      </c>
      <c r="H12" s="321">
        <f t="shared" si="1"/>
        <v>0</v>
      </c>
      <c r="I12" s="321">
        <f t="shared" si="1"/>
        <v>0</v>
      </c>
      <c r="J12" s="321">
        <f t="shared" si="1"/>
        <v>0</v>
      </c>
      <c r="K12" s="328">
        <f>+K6+K7+K8+K9+K10+K11</f>
        <v>98051548</v>
      </c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1"/>
      <c r="DA12" s="211"/>
      <c r="DB12" s="211"/>
      <c r="DC12" s="211"/>
      <c r="DD12" s="211"/>
      <c r="DE12" s="211"/>
      <c r="DF12" s="211"/>
      <c r="DG12" s="211"/>
    </row>
    <row r="13" spans="1:111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377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1"/>
      <c r="DA13" s="211"/>
      <c r="DB13" s="211"/>
      <c r="DC13" s="211"/>
      <c r="DD13" s="211"/>
      <c r="DE13" s="211"/>
      <c r="DF13" s="211"/>
      <c r="DG13" s="211"/>
    </row>
    <row r="14" spans="1:111" s="8" customFormat="1" ht="15.75" customHeight="1" x14ac:dyDescent="0.2">
      <c r="A14" s="7" t="s">
        <v>29</v>
      </c>
      <c r="B14" s="319" t="s">
        <v>30</v>
      </c>
      <c r="C14" s="320" t="s">
        <v>31</v>
      </c>
      <c r="D14" s="330">
        <f>SUM(D15:D21)</f>
        <v>166266096</v>
      </c>
      <c r="E14" s="330">
        <f t="shared" ref="E14:J14" si="2">SUM(E15:E21)</f>
        <v>0</v>
      </c>
      <c r="F14" s="330">
        <f t="shared" si="2"/>
        <v>166266096</v>
      </c>
      <c r="G14" s="330">
        <f t="shared" si="2"/>
        <v>0</v>
      </c>
      <c r="H14" s="330">
        <f t="shared" si="2"/>
        <v>0</v>
      </c>
      <c r="I14" s="330">
        <f t="shared" si="2"/>
        <v>0</v>
      </c>
      <c r="J14" s="330">
        <f t="shared" si="2"/>
        <v>0</v>
      </c>
      <c r="K14" s="331">
        <f>SUM(K15:K21)</f>
        <v>109817048</v>
      </c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1"/>
      <c r="DA14" s="211"/>
      <c r="DB14" s="211"/>
      <c r="DC14" s="211"/>
      <c r="DD14" s="211"/>
      <c r="DE14" s="211"/>
      <c r="DF14" s="211"/>
      <c r="DG14" s="211"/>
    </row>
    <row r="15" spans="1:111" s="8" customFormat="1" ht="24" customHeight="1" x14ac:dyDescent="0.2">
      <c r="A15" s="9" t="s">
        <v>32</v>
      </c>
      <c r="B15" s="131" t="s">
        <v>415</v>
      </c>
      <c r="C15" s="127" t="s">
        <v>31</v>
      </c>
      <c r="D15" s="122"/>
      <c r="E15" s="122"/>
      <c r="F15" s="122"/>
      <c r="G15" s="122"/>
      <c r="H15" s="122"/>
      <c r="I15" s="122"/>
      <c r="J15" s="122"/>
      <c r="K15" s="332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1"/>
      <c r="DA15" s="211"/>
      <c r="DB15" s="211"/>
      <c r="DC15" s="211"/>
      <c r="DD15" s="211"/>
      <c r="DE15" s="211"/>
      <c r="DF15" s="211"/>
      <c r="DG15" s="211"/>
    </row>
    <row r="16" spans="1:111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332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1"/>
      <c r="DA16" s="211"/>
      <c r="DB16" s="211"/>
      <c r="DC16" s="211"/>
      <c r="DD16" s="211"/>
      <c r="DE16" s="211"/>
      <c r="DF16" s="211"/>
      <c r="DG16" s="211"/>
    </row>
    <row r="17" spans="1:111" s="8" customFormat="1" ht="24" customHeight="1" x14ac:dyDescent="0.2">
      <c r="A17" s="7" t="s">
        <v>34</v>
      </c>
      <c r="B17" s="132" t="s">
        <v>416</v>
      </c>
      <c r="C17" s="127" t="s">
        <v>31</v>
      </c>
      <c r="D17" s="151">
        <v>65422000</v>
      </c>
      <c r="E17" s="151"/>
      <c r="F17" s="151">
        <f>D17+E17</f>
        <v>65422000</v>
      </c>
      <c r="G17" s="151"/>
      <c r="H17" s="151"/>
      <c r="I17" s="151"/>
      <c r="J17" s="151"/>
      <c r="K17" s="332">
        <v>51802677</v>
      </c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1"/>
      <c r="DA17" s="211"/>
      <c r="DB17" s="211"/>
      <c r="DC17" s="211"/>
      <c r="DD17" s="211"/>
      <c r="DE17" s="211"/>
      <c r="DF17" s="211"/>
      <c r="DG17" s="211"/>
    </row>
    <row r="18" spans="1:111" s="8" customFormat="1" ht="19.5" customHeight="1" x14ac:dyDescent="0.2">
      <c r="A18" s="9" t="s">
        <v>36</v>
      </c>
      <c r="B18" s="132" t="s">
        <v>409</v>
      </c>
      <c r="C18" s="127" t="s">
        <v>31</v>
      </c>
      <c r="D18" s="151">
        <v>3580000</v>
      </c>
      <c r="E18" s="151"/>
      <c r="F18" s="151">
        <f t="shared" ref="F18:F20" si="3">D18+E18</f>
        <v>3580000</v>
      </c>
      <c r="G18" s="151"/>
      <c r="H18" s="151"/>
      <c r="I18" s="151"/>
      <c r="J18" s="151"/>
      <c r="K18" s="372">
        <v>764539</v>
      </c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1"/>
      <c r="DA18" s="211"/>
      <c r="DB18" s="211"/>
      <c r="DC18" s="211"/>
      <c r="DD18" s="211"/>
      <c r="DE18" s="211"/>
      <c r="DF18" s="211"/>
      <c r="DG18" s="211"/>
    </row>
    <row r="19" spans="1:111" s="8" customFormat="1" ht="19.5" customHeight="1" x14ac:dyDescent="0.2">
      <c r="A19" s="9" t="s">
        <v>37</v>
      </c>
      <c r="B19" s="132" t="s">
        <v>38</v>
      </c>
      <c r="C19" s="127" t="s">
        <v>31</v>
      </c>
      <c r="D19" s="151">
        <v>5500000</v>
      </c>
      <c r="E19" s="151"/>
      <c r="F19" s="151">
        <f t="shared" si="3"/>
        <v>5500000</v>
      </c>
      <c r="G19" s="151"/>
      <c r="H19" s="151"/>
      <c r="I19" s="151"/>
      <c r="J19" s="151"/>
      <c r="K19" s="332">
        <v>3861100</v>
      </c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1"/>
      <c r="DA19" s="211"/>
      <c r="DB19" s="211"/>
      <c r="DC19" s="211"/>
      <c r="DD19" s="211"/>
      <c r="DE19" s="211"/>
      <c r="DF19" s="211"/>
      <c r="DG19" s="211"/>
    </row>
    <row r="20" spans="1:111" s="8" customFormat="1" ht="24" customHeight="1" x14ac:dyDescent="0.2">
      <c r="A20" s="7" t="s">
        <v>39</v>
      </c>
      <c r="B20" s="132" t="s">
        <v>40</v>
      </c>
      <c r="C20" s="127" t="s">
        <v>31</v>
      </c>
      <c r="D20" s="151">
        <v>91764096</v>
      </c>
      <c r="E20" s="151"/>
      <c r="F20" s="151">
        <f t="shared" si="3"/>
        <v>91764096</v>
      </c>
      <c r="G20" s="151"/>
      <c r="H20" s="151"/>
      <c r="I20" s="151"/>
      <c r="J20" s="151"/>
      <c r="K20" s="332">
        <v>53388732</v>
      </c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1"/>
      <c r="DA20" s="211"/>
      <c r="DB20" s="211"/>
      <c r="DC20" s="211"/>
      <c r="DD20" s="211"/>
      <c r="DE20" s="211"/>
      <c r="DF20" s="211"/>
      <c r="DG20" s="211"/>
    </row>
    <row r="21" spans="1:111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334">
        <v>0</v>
      </c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1"/>
      <c r="DA21" s="211"/>
      <c r="DB21" s="211"/>
      <c r="DC21" s="211"/>
      <c r="DD21" s="211"/>
      <c r="DE21" s="211"/>
      <c r="DF21" s="211"/>
      <c r="DG21" s="211"/>
    </row>
    <row r="22" spans="1:111" s="8" customFormat="1" ht="18" customHeight="1" x14ac:dyDescent="0.2">
      <c r="A22" s="14" t="s">
        <v>43</v>
      </c>
      <c r="B22" s="136" t="s">
        <v>44</v>
      </c>
      <c r="C22" s="137" t="s">
        <v>45</v>
      </c>
      <c r="D22" s="335">
        <f>SUM(D12+D13+D14)</f>
        <v>340956228.99792999</v>
      </c>
      <c r="E22" s="335">
        <f t="shared" ref="E22:J22" si="4">SUM(E12+E13+E14)</f>
        <v>12642359</v>
      </c>
      <c r="F22" s="335">
        <f t="shared" si="4"/>
        <v>353598587.99792999</v>
      </c>
      <c r="G22" s="335">
        <f t="shared" si="4"/>
        <v>0</v>
      </c>
      <c r="H22" s="335">
        <f t="shared" si="4"/>
        <v>0</v>
      </c>
      <c r="I22" s="335">
        <f t="shared" si="4"/>
        <v>0</v>
      </c>
      <c r="J22" s="335">
        <f t="shared" si="4"/>
        <v>0</v>
      </c>
      <c r="K22" s="336">
        <f>SUM(K12+K13+K14)</f>
        <v>207868596</v>
      </c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1"/>
      <c r="DA22" s="211"/>
      <c r="DB22" s="211"/>
      <c r="DC22" s="211"/>
      <c r="DD22" s="211"/>
      <c r="DE22" s="211"/>
      <c r="DF22" s="211"/>
      <c r="DG22" s="211"/>
    </row>
    <row r="23" spans="1:111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337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1"/>
      <c r="DA23" s="211"/>
      <c r="DB23" s="211"/>
      <c r="DC23" s="211"/>
      <c r="DD23" s="211"/>
      <c r="DE23" s="211"/>
      <c r="DF23" s="211"/>
      <c r="DG23" s="211"/>
    </row>
    <row r="24" spans="1:111" s="8" customFormat="1" ht="15.75" customHeight="1" x14ac:dyDescent="0.2">
      <c r="A24" s="9" t="s">
        <v>49</v>
      </c>
      <c r="B24" s="141" t="s">
        <v>50</v>
      </c>
      <c r="C24" s="127" t="s">
        <v>51</v>
      </c>
      <c r="D24" s="338">
        <f>SUM(D25:D30)</f>
        <v>267431322</v>
      </c>
      <c r="E24" s="338">
        <f t="shared" ref="E24:J24" si="5">SUM(E25:E30)</f>
        <v>166508625</v>
      </c>
      <c r="F24" s="338">
        <f t="shared" si="5"/>
        <v>433939947</v>
      </c>
      <c r="G24" s="338">
        <f t="shared" si="5"/>
        <v>0</v>
      </c>
      <c r="H24" s="338">
        <f t="shared" si="5"/>
        <v>0</v>
      </c>
      <c r="I24" s="338">
        <f t="shared" si="5"/>
        <v>0</v>
      </c>
      <c r="J24" s="338">
        <f t="shared" si="5"/>
        <v>0</v>
      </c>
      <c r="K24" s="339">
        <f t="shared" ref="K24" si="6">SUM(K25:K30)</f>
        <v>189002728</v>
      </c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1"/>
      <c r="DA24" s="211"/>
      <c r="DB24" s="211"/>
      <c r="DC24" s="211"/>
      <c r="DD24" s="211"/>
      <c r="DE24" s="211"/>
      <c r="DF24" s="211"/>
      <c r="DG24" s="211"/>
    </row>
    <row r="25" spans="1:111" s="8" customFormat="1" ht="15.75" customHeight="1" x14ac:dyDescent="0.2">
      <c r="A25" s="9" t="s">
        <v>52</v>
      </c>
      <c r="B25" s="131" t="s">
        <v>417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333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1"/>
      <c r="DA25" s="211"/>
      <c r="DB25" s="211"/>
      <c r="DC25" s="211"/>
      <c r="DD25" s="211"/>
      <c r="DE25" s="211"/>
      <c r="DF25" s="211"/>
      <c r="DG25" s="211"/>
    </row>
    <row r="26" spans="1:111" s="8" customFormat="1" ht="24" customHeight="1" x14ac:dyDescent="0.2">
      <c r="A26" s="7" t="s">
        <v>53</v>
      </c>
      <c r="B26" s="145" t="s">
        <v>56</v>
      </c>
      <c r="C26" s="127" t="s">
        <v>51</v>
      </c>
      <c r="D26" s="151"/>
      <c r="E26" s="424"/>
      <c r="F26" s="424"/>
      <c r="G26" s="424"/>
      <c r="H26" s="424"/>
      <c r="I26" s="424"/>
      <c r="J26" s="424"/>
      <c r="K26" s="372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1"/>
      <c r="DA26" s="211"/>
      <c r="DB26" s="211"/>
      <c r="DC26" s="211"/>
      <c r="DD26" s="211"/>
      <c r="DE26" s="211"/>
      <c r="DF26" s="211"/>
      <c r="DG26" s="211"/>
    </row>
    <row r="27" spans="1:111" s="8" customFormat="1" ht="25.5" x14ac:dyDescent="0.2">
      <c r="A27" s="9" t="s">
        <v>55</v>
      </c>
      <c r="B27" s="145" t="s">
        <v>54</v>
      </c>
      <c r="C27" s="127" t="s">
        <v>51</v>
      </c>
      <c r="D27" s="151">
        <v>260422446</v>
      </c>
      <c r="E27" s="424">
        <v>166508625</v>
      </c>
      <c r="F27" s="424">
        <f>D27+E27</f>
        <v>426931071</v>
      </c>
      <c r="G27" s="424"/>
      <c r="H27" s="424"/>
      <c r="I27" s="424"/>
      <c r="J27" s="424"/>
      <c r="K27" s="372">
        <f>172508625+12246755</f>
        <v>184755380</v>
      </c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1"/>
      <c r="DA27" s="211"/>
      <c r="DB27" s="211"/>
      <c r="DC27" s="211"/>
      <c r="DD27" s="211"/>
      <c r="DE27" s="211"/>
      <c r="DF27" s="211"/>
      <c r="DG27" s="211"/>
    </row>
    <row r="28" spans="1:111" s="8" customFormat="1" ht="15.75" customHeight="1" x14ac:dyDescent="0.2">
      <c r="A28" s="9" t="s">
        <v>57</v>
      </c>
      <c r="B28" s="145" t="s">
        <v>418</v>
      </c>
      <c r="C28" s="127" t="s">
        <v>51</v>
      </c>
      <c r="D28" s="151"/>
      <c r="E28" s="424"/>
      <c r="F28" s="424">
        <f t="shared" ref="F28:F29" si="7">D28+E28</f>
        <v>0</v>
      </c>
      <c r="G28" s="424"/>
      <c r="H28" s="424"/>
      <c r="I28" s="424"/>
      <c r="J28" s="424"/>
      <c r="K28" s="372">
        <v>0</v>
      </c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1"/>
      <c r="DA28" s="211"/>
      <c r="DB28" s="211"/>
      <c r="DC28" s="211"/>
      <c r="DD28" s="211"/>
      <c r="DE28" s="211"/>
      <c r="DF28" s="211"/>
      <c r="DG28" s="211"/>
    </row>
    <row r="29" spans="1:111" s="8" customFormat="1" ht="24.75" customHeight="1" x14ac:dyDescent="0.2">
      <c r="A29" s="7" t="s">
        <v>58</v>
      </c>
      <c r="B29" s="145" t="s">
        <v>59</v>
      </c>
      <c r="C29" s="127" t="s">
        <v>51</v>
      </c>
      <c r="D29" s="151">
        <v>7008876</v>
      </c>
      <c r="E29" s="424"/>
      <c r="F29" s="424">
        <f t="shared" si="7"/>
        <v>7008876</v>
      </c>
      <c r="G29" s="424"/>
      <c r="H29" s="424"/>
      <c r="I29" s="424"/>
      <c r="J29" s="424"/>
      <c r="K29" s="372">
        <v>4247348</v>
      </c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1"/>
      <c r="DA29" s="211"/>
      <c r="DB29" s="211"/>
      <c r="DC29" s="211"/>
      <c r="DD29" s="211"/>
      <c r="DE29" s="211"/>
      <c r="DF29" s="211"/>
      <c r="DG29" s="211"/>
    </row>
    <row r="30" spans="1:111" s="8" customFormat="1" ht="24" customHeight="1" x14ac:dyDescent="0.2">
      <c r="A30" s="13" t="s">
        <v>60</v>
      </c>
      <c r="B30" s="146" t="s">
        <v>61</v>
      </c>
      <c r="C30" s="133" t="s">
        <v>51</v>
      </c>
      <c r="D30" s="425"/>
      <c r="E30" s="425"/>
      <c r="F30" s="425"/>
      <c r="G30" s="425"/>
      <c r="H30" s="425"/>
      <c r="I30" s="425"/>
      <c r="J30" s="425"/>
      <c r="K30" s="426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1"/>
      <c r="DA30" s="211"/>
      <c r="DB30" s="211"/>
      <c r="DC30" s="211"/>
      <c r="DD30" s="211"/>
      <c r="DE30" s="211"/>
      <c r="DF30" s="211"/>
      <c r="DG30" s="211"/>
    </row>
    <row r="31" spans="1:111" s="8" customFormat="1" ht="22.5" customHeight="1" x14ac:dyDescent="0.2">
      <c r="A31" s="15" t="s">
        <v>62</v>
      </c>
      <c r="B31" s="16" t="s">
        <v>63</v>
      </c>
      <c r="C31" s="17" t="s">
        <v>64</v>
      </c>
      <c r="D31" s="340">
        <f>SUM(D23+D24)</f>
        <v>267431322</v>
      </c>
      <c r="E31" s="340">
        <f t="shared" ref="E31:J31" si="8">SUM(E23+E24)</f>
        <v>166508625</v>
      </c>
      <c r="F31" s="340">
        <f t="shared" si="8"/>
        <v>433939947</v>
      </c>
      <c r="G31" s="340">
        <f t="shared" si="8"/>
        <v>0</v>
      </c>
      <c r="H31" s="340">
        <f t="shared" si="8"/>
        <v>0</v>
      </c>
      <c r="I31" s="340">
        <f t="shared" si="8"/>
        <v>0</v>
      </c>
      <c r="J31" s="340">
        <f t="shared" si="8"/>
        <v>0</v>
      </c>
      <c r="K31" s="341">
        <f>SUM(K23+K24)</f>
        <v>189002728</v>
      </c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1"/>
      <c r="DA31" s="211"/>
      <c r="DB31" s="211"/>
      <c r="DC31" s="211"/>
      <c r="DD31" s="211"/>
      <c r="DE31" s="211"/>
      <c r="DF31" s="211"/>
      <c r="DG31" s="211"/>
    </row>
    <row r="32" spans="1:111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342">
        <f>SUM(D32:J32)</f>
        <v>0</v>
      </c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1"/>
      <c r="DA32" s="211"/>
      <c r="DB32" s="211"/>
      <c r="DC32" s="211"/>
      <c r="DD32" s="211"/>
      <c r="DE32" s="211"/>
      <c r="DF32" s="211"/>
      <c r="DG32" s="211"/>
    </row>
    <row r="33" spans="1:111" s="8" customFormat="1" ht="14.25" customHeight="1" x14ac:dyDescent="0.2">
      <c r="A33" s="9" t="s">
        <v>68</v>
      </c>
      <c r="B33" s="126" t="s">
        <v>69</v>
      </c>
      <c r="C33" s="127" t="s">
        <v>70</v>
      </c>
      <c r="D33" s="343">
        <f t="shared" ref="D33:J33" si="9">SUM(D34:D36)</f>
        <v>3400000</v>
      </c>
      <c r="E33" s="343">
        <f t="shared" si="9"/>
        <v>0</v>
      </c>
      <c r="F33" s="343">
        <f t="shared" si="9"/>
        <v>3400000</v>
      </c>
      <c r="G33" s="343">
        <f t="shared" si="9"/>
        <v>0</v>
      </c>
      <c r="H33" s="343">
        <f t="shared" si="9"/>
        <v>0</v>
      </c>
      <c r="I33" s="343">
        <f t="shared" si="9"/>
        <v>0</v>
      </c>
      <c r="J33" s="343">
        <f t="shared" si="9"/>
        <v>0</v>
      </c>
      <c r="K33" s="329">
        <f>SUM(K34:K36)</f>
        <v>1527145</v>
      </c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1"/>
      <c r="DA33" s="211"/>
      <c r="DB33" s="211"/>
      <c r="DC33" s="211"/>
      <c r="DD33" s="211"/>
      <c r="DE33" s="211"/>
      <c r="DF33" s="211"/>
      <c r="DG33" s="211"/>
    </row>
    <row r="34" spans="1:111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34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1"/>
      <c r="DA34" s="211"/>
      <c r="DB34" s="211"/>
      <c r="DC34" s="211"/>
      <c r="DD34" s="211"/>
      <c r="DE34" s="211"/>
      <c r="DF34" s="211"/>
      <c r="DG34" s="211"/>
    </row>
    <row r="35" spans="1:111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34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1"/>
      <c r="DA35" s="211"/>
      <c r="DB35" s="211"/>
      <c r="DC35" s="211"/>
      <c r="DD35" s="211"/>
      <c r="DE35" s="211"/>
      <c r="DF35" s="211"/>
      <c r="DG35" s="211"/>
    </row>
    <row r="36" spans="1:111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>
        <v>3400000</v>
      </c>
      <c r="E36" s="151"/>
      <c r="F36" s="151">
        <f>D36+E36</f>
        <v>3400000</v>
      </c>
      <c r="G36" s="151"/>
      <c r="H36" s="151"/>
      <c r="I36" s="151"/>
      <c r="J36" s="151"/>
      <c r="K36" s="344">
        <v>1527145</v>
      </c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1"/>
      <c r="DA36" s="211"/>
      <c r="DB36" s="211"/>
      <c r="DC36" s="211"/>
      <c r="DD36" s="211"/>
      <c r="DE36" s="211"/>
      <c r="DF36" s="211"/>
      <c r="DG36" s="211"/>
    </row>
    <row r="37" spans="1:111" s="8" customFormat="1" ht="14.25" customHeight="1" x14ac:dyDescent="0.2">
      <c r="A37" s="9" t="s">
        <v>77</v>
      </c>
      <c r="B37" s="23" t="s">
        <v>78</v>
      </c>
      <c r="C37" s="127" t="s">
        <v>79</v>
      </c>
      <c r="D37" s="343">
        <f t="shared" ref="D37:K37" si="10">SUM(D38:D39)</f>
        <v>100000000</v>
      </c>
      <c r="E37" s="343">
        <f t="shared" si="10"/>
        <v>0</v>
      </c>
      <c r="F37" s="343">
        <f t="shared" si="10"/>
        <v>100000000</v>
      </c>
      <c r="G37" s="343">
        <f t="shared" si="10"/>
        <v>0</v>
      </c>
      <c r="H37" s="343">
        <f t="shared" si="10"/>
        <v>0</v>
      </c>
      <c r="I37" s="343">
        <f t="shared" si="10"/>
        <v>0</v>
      </c>
      <c r="J37" s="343">
        <f t="shared" si="10"/>
        <v>0</v>
      </c>
      <c r="K37" s="329">
        <f t="shared" si="10"/>
        <v>16473283</v>
      </c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1"/>
      <c r="DA37" s="211"/>
      <c r="DB37" s="211"/>
      <c r="DC37" s="211"/>
      <c r="DD37" s="211"/>
      <c r="DE37" s="211"/>
      <c r="DF37" s="211"/>
      <c r="DG37" s="211"/>
    </row>
    <row r="38" spans="1:111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>
        <v>100000000</v>
      </c>
      <c r="E38" s="151"/>
      <c r="F38" s="151">
        <f>D38+E38</f>
        <v>100000000</v>
      </c>
      <c r="G38" s="151"/>
      <c r="H38" s="151"/>
      <c r="I38" s="151"/>
      <c r="J38" s="151"/>
      <c r="K38" s="227">
        <v>16473283</v>
      </c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1"/>
      <c r="DA38" s="211"/>
      <c r="DB38" s="211"/>
      <c r="DC38" s="211"/>
      <c r="DD38" s="211"/>
      <c r="DE38" s="211"/>
      <c r="DF38" s="211"/>
      <c r="DG38" s="211"/>
    </row>
    <row r="39" spans="1:111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339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1"/>
      <c r="DA39" s="211"/>
      <c r="DB39" s="211"/>
      <c r="DC39" s="211"/>
      <c r="DD39" s="211"/>
      <c r="DE39" s="211"/>
      <c r="DF39" s="211"/>
      <c r="DG39" s="211"/>
    </row>
    <row r="40" spans="1:111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>
        <v>4000000</v>
      </c>
      <c r="E40" s="122">
        <v>-4000000</v>
      </c>
      <c r="F40" s="122">
        <f>D40+E40</f>
        <v>0</v>
      </c>
      <c r="G40" s="122"/>
      <c r="H40" s="122"/>
      <c r="I40" s="122"/>
      <c r="J40" s="122"/>
      <c r="K40" s="339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1"/>
      <c r="DA40" s="211"/>
      <c r="DB40" s="211"/>
      <c r="DC40" s="211"/>
      <c r="DD40" s="211"/>
      <c r="DE40" s="211"/>
      <c r="DF40" s="211"/>
      <c r="DG40" s="211"/>
    </row>
    <row r="41" spans="1:111" s="8" customFormat="1" ht="17.25" customHeight="1" x14ac:dyDescent="0.2">
      <c r="A41" s="9" t="s">
        <v>86</v>
      </c>
      <c r="B41" s="23" t="s">
        <v>90</v>
      </c>
      <c r="C41" s="127" t="s">
        <v>91</v>
      </c>
      <c r="D41" s="343">
        <f>SUM(D42:D43)</f>
        <v>2840000</v>
      </c>
      <c r="E41" s="343">
        <f t="shared" ref="E41:K41" si="11">SUM(E42:E43)</f>
        <v>0</v>
      </c>
      <c r="F41" s="343">
        <f t="shared" si="11"/>
        <v>2840000</v>
      </c>
      <c r="G41" s="343">
        <f t="shared" si="11"/>
        <v>0</v>
      </c>
      <c r="H41" s="343">
        <f t="shared" si="11"/>
        <v>0</v>
      </c>
      <c r="I41" s="343">
        <f t="shared" si="11"/>
        <v>0</v>
      </c>
      <c r="J41" s="343">
        <f t="shared" si="11"/>
        <v>0</v>
      </c>
      <c r="K41" s="329">
        <f t="shared" si="11"/>
        <v>1184532</v>
      </c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1"/>
      <c r="DA41" s="211"/>
      <c r="DB41" s="211"/>
      <c r="DC41" s="211"/>
      <c r="DD41" s="211"/>
      <c r="DE41" s="211"/>
      <c r="DF41" s="211"/>
      <c r="DG41" s="211"/>
    </row>
    <row r="42" spans="1:111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>
        <v>40000</v>
      </c>
      <c r="E42" s="151"/>
      <c r="F42" s="151">
        <f>D42+E42</f>
        <v>40000</v>
      </c>
      <c r="G42" s="151"/>
      <c r="H42" s="151"/>
      <c r="I42" s="151"/>
      <c r="J42" s="151"/>
      <c r="K42" s="333">
        <v>5000</v>
      </c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1"/>
      <c r="DA42" s="211"/>
      <c r="DB42" s="211"/>
      <c r="DC42" s="211"/>
      <c r="DD42" s="211"/>
      <c r="DE42" s="211"/>
      <c r="DF42" s="211"/>
      <c r="DG42" s="211"/>
    </row>
    <row r="43" spans="1:111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>
        <v>2800000</v>
      </c>
      <c r="E43" s="151"/>
      <c r="F43" s="151">
        <f>D43+E43</f>
        <v>2800000</v>
      </c>
      <c r="G43" s="151"/>
      <c r="H43" s="151"/>
      <c r="I43" s="151"/>
      <c r="J43" s="151"/>
      <c r="K43" s="333">
        <v>1179532</v>
      </c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1"/>
      <c r="DA43" s="211"/>
      <c r="DB43" s="211"/>
      <c r="DC43" s="211"/>
      <c r="DD43" s="211"/>
      <c r="DE43" s="211"/>
      <c r="DF43" s="211"/>
      <c r="DG43" s="211"/>
    </row>
    <row r="44" spans="1:111" s="8" customFormat="1" ht="14.25" customHeight="1" x14ac:dyDescent="0.2">
      <c r="A44" s="228" t="s">
        <v>89</v>
      </c>
      <c r="B44" s="229" t="s">
        <v>393</v>
      </c>
      <c r="C44" s="230" t="s">
        <v>394</v>
      </c>
      <c r="D44" s="231"/>
      <c r="E44" s="231"/>
      <c r="F44" s="231"/>
      <c r="G44" s="231"/>
      <c r="H44" s="231"/>
      <c r="I44" s="231"/>
      <c r="J44" s="231"/>
      <c r="K44" s="345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1"/>
      <c r="DA44" s="211"/>
      <c r="DB44" s="211"/>
      <c r="DC44" s="211"/>
      <c r="DD44" s="211"/>
      <c r="DE44" s="211"/>
      <c r="DF44" s="211"/>
      <c r="DG44" s="211"/>
    </row>
    <row r="45" spans="1:111" s="8" customFormat="1" ht="17.25" customHeight="1" x14ac:dyDescent="0.2">
      <c r="A45" s="15" t="s">
        <v>92</v>
      </c>
      <c r="B45" s="16" t="s">
        <v>93</v>
      </c>
      <c r="C45" s="17" t="s">
        <v>94</v>
      </c>
      <c r="D45" s="340">
        <f>SUM(D32+D33+D37+D40+D41+D44)</f>
        <v>110240000</v>
      </c>
      <c r="E45" s="340">
        <f t="shared" ref="E45:J45" si="12">SUM(E32+E33+E37+E40+E41+E44)</f>
        <v>-4000000</v>
      </c>
      <c r="F45" s="340">
        <f t="shared" si="12"/>
        <v>106240000</v>
      </c>
      <c r="G45" s="340">
        <f t="shared" si="12"/>
        <v>0</v>
      </c>
      <c r="H45" s="340">
        <f t="shared" si="12"/>
        <v>0</v>
      </c>
      <c r="I45" s="340">
        <f t="shared" si="12"/>
        <v>0</v>
      </c>
      <c r="J45" s="340">
        <f t="shared" si="12"/>
        <v>0</v>
      </c>
      <c r="K45" s="346">
        <f>SUM(K32+K33+K37+K40+K41+K44)</f>
        <v>19184960</v>
      </c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1"/>
      <c r="DA45" s="211"/>
      <c r="DB45" s="211"/>
      <c r="DC45" s="211"/>
      <c r="DD45" s="211"/>
      <c r="DE45" s="211"/>
      <c r="DF45" s="211"/>
      <c r="DG45" s="211"/>
    </row>
    <row r="46" spans="1:111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>
        <v>8000000</v>
      </c>
      <c r="E46" s="159"/>
      <c r="F46" s="159">
        <f>D46+E46</f>
        <v>8000000</v>
      </c>
      <c r="G46" s="159"/>
      <c r="H46" s="159"/>
      <c r="I46" s="159"/>
      <c r="J46" s="159"/>
      <c r="K46" s="347">
        <v>1164519</v>
      </c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1"/>
      <c r="DA46" s="211"/>
      <c r="DB46" s="211"/>
      <c r="DC46" s="211"/>
      <c r="DD46" s="211"/>
      <c r="DE46" s="211"/>
      <c r="DF46" s="211"/>
      <c r="DG46" s="211"/>
    </row>
    <row r="47" spans="1:111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>
        <v>10000000</v>
      </c>
      <c r="E47" s="161"/>
      <c r="F47" s="161">
        <f t="shared" ref="F47:F56" si="13">D47+E47</f>
        <v>10000000</v>
      </c>
      <c r="G47" s="161"/>
      <c r="H47" s="161"/>
      <c r="I47" s="161"/>
      <c r="J47" s="161"/>
      <c r="K47" s="333">
        <v>5925125</v>
      </c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1"/>
      <c r="DA47" s="211"/>
      <c r="DB47" s="211"/>
      <c r="DC47" s="211"/>
      <c r="DD47" s="211"/>
      <c r="DE47" s="211"/>
      <c r="DF47" s="211"/>
      <c r="DG47" s="211"/>
    </row>
    <row r="48" spans="1:111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>
        <v>300000</v>
      </c>
      <c r="E48" s="161"/>
      <c r="F48" s="161">
        <f t="shared" si="13"/>
        <v>300000</v>
      </c>
      <c r="G48" s="161"/>
      <c r="H48" s="161"/>
      <c r="I48" s="161"/>
      <c r="J48" s="161"/>
      <c r="K48" s="333">
        <v>80860</v>
      </c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1"/>
      <c r="DA48" s="211"/>
      <c r="DB48" s="211"/>
      <c r="DC48" s="211"/>
      <c r="DD48" s="211"/>
      <c r="DE48" s="211"/>
      <c r="DF48" s="211"/>
      <c r="DG48" s="211"/>
    </row>
    <row r="49" spans="1:111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>
        <v>0</v>
      </c>
      <c r="E49" s="161"/>
      <c r="F49" s="161">
        <f t="shared" si="13"/>
        <v>0</v>
      </c>
      <c r="G49" s="161"/>
      <c r="H49" s="161"/>
      <c r="I49" s="161"/>
      <c r="J49" s="161"/>
      <c r="K49" s="333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1"/>
      <c r="DA49" s="211"/>
      <c r="DB49" s="211"/>
      <c r="DC49" s="211"/>
      <c r="DD49" s="211"/>
      <c r="DE49" s="211"/>
      <c r="DF49" s="211"/>
      <c r="DG49" s="211"/>
    </row>
    <row r="50" spans="1:111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>
        <v>2500000</v>
      </c>
      <c r="E50" s="161"/>
      <c r="F50" s="161">
        <f t="shared" si="13"/>
        <v>2500000</v>
      </c>
      <c r="G50" s="161"/>
      <c r="H50" s="161"/>
      <c r="I50" s="161"/>
      <c r="J50" s="161"/>
      <c r="K50" s="333">
        <v>1231044</v>
      </c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1"/>
      <c r="DA50" s="211"/>
      <c r="DB50" s="211"/>
      <c r="DC50" s="211"/>
      <c r="DD50" s="211"/>
      <c r="DE50" s="211"/>
      <c r="DF50" s="211"/>
      <c r="DG50" s="211"/>
    </row>
    <row r="51" spans="1:111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>
        <v>3000000</v>
      </c>
      <c r="E51" s="161"/>
      <c r="F51" s="161">
        <f t="shared" si="13"/>
        <v>3000000</v>
      </c>
      <c r="G51" s="161"/>
      <c r="H51" s="161"/>
      <c r="I51" s="161"/>
      <c r="J51" s="161"/>
      <c r="K51" s="333">
        <v>588632</v>
      </c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1"/>
      <c r="DA51" s="211"/>
      <c r="DB51" s="211"/>
      <c r="DC51" s="211"/>
      <c r="DD51" s="211"/>
      <c r="DE51" s="211"/>
      <c r="DF51" s="211"/>
      <c r="DG51" s="211"/>
    </row>
    <row r="52" spans="1:111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>
        <f t="shared" si="13"/>
        <v>0</v>
      </c>
      <c r="G52" s="161"/>
      <c r="H52" s="161"/>
      <c r="I52" s="161"/>
      <c r="J52" s="161"/>
      <c r="K52" s="333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  <c r="AE52" s="224"/>
      <c r="AF52" s="224"/>
      <c r="AG52" s="224"/>
      <c r="AH52" s="224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1"/>
      <c r="DA52" s="211"/>
      <c r="DB52" s="211"/>
      <c r="DC52" s="211"/>
      <c r="DD52" s="211"/>
      <c r="DE52" s="211"/>
      <c r="DF52" s="211"/>
      <c r="DG52" s="211"/>
    </row>
    <row r="53" spans="1:111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>
        <f t="shared" si="13"/>
        <v>0</v>
      </c>
      <c r="G53" s="161"/>
      <c r="H53" s="161"/>
      <c r="I53" s="161"/>
      <c r="J53" s="161"/>
      <c r="K53" s="333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1"/>
      <c r="DA53" s="211"/>
      <c r="DB53" s="211"/>
      <c r="DC53" s="211"/>
      <c r="DD53" s="211"/>
      <c r="DE53" s="211"/>
      <c r="DF53" s="211"/>
      <c r="DG53" s="211"/>
    </row>
    <row r="54" spans="1:111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>
        <f t="shared" si="13"/>
        <v>0</v>
      </c>
      <c r="G54" s="161"/>
      <c r="H54" s="161"/>
      <c r="I54" s="161"/>
      <c r="J54" s="161"/>
      <c r="K54" s="348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1"/>
      <c r="DA54" s="211"/>
      <c r="DB54" s="211"/>
      <c r="DC54" s="211"/>
      <c r="DD54" s="211"/>
      <c r="DE54" s="211"/>
      <c r="DF54" s="211"/>
      <c r="DG54" s="211"/>
    </row>
    <row r="55" spans="1:111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>
        <f t="shared" si="13"/>
        <v>0</v>
      </c>
      <c r="G55" s="161"/>
      <c r="H55" s="161"/>
      <c r="I55" s="161"/>
      <c r="J55" s="161"/>
      <c r="K55" s="348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1"/>
      <c r="DA55" s="211"/>
      <c r="DB55" s="211"/>
      <c r="DC55" s="211"/>
      <c r="DD55" s="211"/>
      <c r="DE55" s="211"/>
      <c r="DF55" s="211"/>
      <c r="DG55" s="211"/>
    </row>
    <row r="56" spans="1:111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>
        <v>5531900</v>
      </c>
      <c r="E56" s="156">
        <v>-5519900</v>
      </c>
      <c r="F56" s="156">
        <f t="shared" si="13"/>
        <v>12000</v>
      </c>
      <c r="G56" s="156"/>
      <c r="H56" s="156"/>
      <c r="I56" s="156"/>
      <c r="J56" s="156"/>
      <c r="K56" s="349">
        <v>1355</v>
      </c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1"/>
      <c r="DA56" s="211"/>
      <c r="DB56" s="211"/>
      <c r="DC56" s="211"/>
      <c r="DD56" s="211"/>
      <c r="DE56" s="211"/>
      <c r="DF56" s="211"/>
      <c r="DG56" s="211"/>
    </row>
    <row r="57" spans="1:111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350">
        <f t="shared" ref="D57:J57" si="14">SUM(D46:D56)</f>
        <v>29331900</v>
      </c>
      <c r="E57" s="350">
        <f t="shared" si="14"/>
        <v>-5519900</v>
      </c>
      <c r="F57" s="350">
        <f t="shared" si="14"/>
        <v>23812000</v>
      </c>
      <c r="G57" s="350">
        <f t="shared" si="14"/>
        <v>0</v>
      </c>
      <c r="H57" s="350">
        <f t="shared" si="14"/>
        <v>0</v>
      </c>
      <c r="I57" s="350">
        <f t="shared" si="14"/>
        <v>0</v>
      </c>
      <c r="J57" s="350">
        <f t="shared" si="14"/>
        <v>0</v>
      </c>
      <c r="K57" s="351">
        <f>SUM(K46:K56)</f>
        <v>8991535</v>
      </c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1"/>
      <c r="DA57" s="211"/>
      <c r="DB57" s="211"/>
      <c r="DC57" s="211"/>
      <c r="DD57" s="211"/>
      <c r="DE57" s="211"/>
      <c r="DF57" s="211"/>
      <c r="DG57" s="211"/>
    </row>
    <row r="58" spans="1:111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352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1"/>
      <c r="DA58" s="211"/>
      <c r="DB58" s="211"/>
      <c r="DC58" s="211"/>
      <c r="DD58" s="211"/>
      <c r="DE58" s="211"/>
      <c r="DF58" s="211"/>
      <c r="DG58" s="211"/>
    </row>
    <row r="59" spans="1:111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>
        <v>378740</v>
      </c>
      <c r="F59" s="161">
        <f>D59+E59</f>
        <v>378740</v>
      </c>
      <c r="G59" s="161"/>
      <c r="H59" s="161"/>
      <c r="I59" s="161"/>
      <c r="J59" s="161"/>
      <c r="K59" s="348">
        <v>378740</v>
      </c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1"/>
      <c r="DA59" s="211"/>
      <c r="DB59" s="211"/>
      <c r="DC59" s="211"/>
      <c r="DD59" s="211"/>
      <c r="DE59" s="211"/>
      <c r="DF59" s="211"/>
      <c r="DG59" s="211"/>
    </row>
    <row r="60" spans="1:111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348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1"/>
      <c r="DA60" s="211"/>
      <c r="DB60" s="211"/>
      <c r="DC60" s="211"/>
      <c r="DD60" s="211"/>
      <c r="DE60" s="211"/>
      <c r="DF60" s="211"/>
      <c r="DG60" s="211"/>
    </row>
    <row r="61" spans="1:111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348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1"/>
      <c r="DA61" s="211"/>
      <c r="DB61" s="211"/>
      <c r="DC61" s="211"/>
      <c r="DD61" s="211"/>
      <c r="DE61" s="211"/>
      <c r="DF61" s="211"/>
      <c r="DG61" s="211"/>
    </row>
    <row r="62" spans="1:111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349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1"/>
      <c r="DA62" s="211"/>
      <c r="DB62" s="211"/>
      <c r="DC62" s="211"/>
      <c r="DD62" s="211"/>
      <c r="DE62" s="211"/>
      <c r="DF62" s="211"/>
      <c r="DG62" s="211"/>
    </row>
    <row r="63" spans="1:111" s="8" customFormat="1" ht="19.5" customHeight="1" x14ac:dyDescent="0.2">
      <c r="A63" s="15" t="s">
        <v>146</v>
      </c>
      <c r="B63" s="26" t="s">
        <v>147</v>
      </c>
      <c r="C63" s="166" t="s">
        <v>148</v>
      </c>
      <c r="D63" s="353">
        <f t="shared" ref="D63:J63" si="15">SUM(D58:D62)</f>
        <v>0</v>
      </c>
      <c r="E63" s="353">
        <f t="shared" si="15"/>
        <v>378740</v>
      </c>
      <c r="F63" s="353">
        <f t="shared" si="15"/>
        <v>378740</v>
      </c>
      <c r="G63" s="353">
        <f t="shared" si="15"/>
        <v>0</v>
      </c>
      <c r="H63" s="353">
        <f t="shared" si="15"/>
        <v>0</v>
      </c>
      <c r="I63" s="353">
        <f t="shared" si="15"/>
        <v>0</v>
      </c>
      <c r="J63" s="353">
        <f t="shared" si="15"/>
        <v>0</v>
      </c>
      <c r="K63" s="354">
        <f>SUM(K58:K62)</f>
        <v>378740</v>
      </c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1"/>
      <c r="DA63" s="211"/>
      <c r="DB63" s="211"/>
      <c r="DC63" s="211"/>
      <c r="DD63" s="211"/>
      <c r="DE63" s="211"/>
      <c r="DF63" s="211"/>
      <c r="DG63" s="211"/>
    </row>
    <row r="64" spans="1:111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1">
        <v>100000</v>
      </c>
      <c r="E64" s="169"/>
      <c r="F64" s="169">
        <f>D64+E64</f>
        <v>100000</v>
      </c>
      <c r="G64" s="169"/>
      <c r="H64" s="169"/>
      <c r="I64" s="169"/>
      <c r="J64" s="169"/>
      <c r="K64" s="347">
        <v>59180</v>
      </c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1"/>
      <c r="DA64" s="211"/>
      <c r="DB64" s="211"/>
      <c r="DC64" s="211"/>
      <c r="DD64" s="211"/>
      <c r="DE64" s="211"/>
      <c r="DF64" s="211"/>
      <c r="DG64" s="211"/>
    </row>
    <row r="65" spans="1:111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>
        <v>500000</v>
      </c>
      <c r="F65" s="171">
        <f>D65+E65</f>
        <v>500000</v>
      </c>
      <c r="G65" s="171"/>
      <c r="H65" s="171"/>
      <c r="I65" s="171"/>
      <c r="J65" s="171"/>
      <c r="K65" s="355">
        <v>500000</v>
      </c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1"/>
      <c r="DA65" s="211"/>
      <c r="DB65" s="211"/>
      <c r="DC65" s="211"/>
      <c r="DD65" s="211"/>
      <c r="DE65" s="211"/>
      <c r="DF65" s="211"/>
      <c r="DG65" s="211"/>
    </row>
    <row r="66" spans="1:111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356">
        <f t="shared" ref="D66:J66" si="16">SUM(D64:D65)</f>
        <v>100000</v>
      </c>
      <c r="E66" s="356">
        <f t="shared" si="16"/>
        <v>500000</v>
      </c>
      <c r="F66" s="356">
        <f t="shared" si="16"/>
        <v>600000</v>
      </c>
      <c r="G66" s="356">
        <f t="shared" si="16"/>
        <v>0</v>
      </c>
      <c r="H66" s="356">
        <f t="shared" si="16"/>
        <v>0</v>
      </c>
      <c r="I66" s="356">
        <f t="shared" si="16"/>
        <v>0</v>
      </c>
      <c r="J66" s="356">
        <f t="shared" si="16"/>
        <v>0</v>
      </c>
      <c r="K66" s="357">
        <f>SUM(K64:K65)</f>
        <v>559180</v>
      </c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1"/>
      <c r="DA66" s="211"/>
      <c r="DB66" s="211"/>
      <c r="DC66" s="211"/>
      <c r="DD66" s="211"/>
      <c r="DE66" s="211"/>
      <c r="DF66" s="211"/>
      <c r="DG66" s="211"/>
    </row>
    <row r="67" spans="1:111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358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1"/>
      <c r="DA67" s="211"/>
      <c r="DB67" s="211"/>
      <c r="DC67" s="211"/>
      <c r="DD67" s="211"/>
      <c r="DE67" s="211"/>
      <c r="DF67" s="211"/>
      <c r="DG67" s="211"/>
    </row>
    <row r="68" spans="1:111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359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1"/>
      <c r="DA68" s="211"/>
      <c r="DB68" s="211"/>
      <c r="DC68" s="211"/>
      <c r="DD68" s="211"/>
      <c r="DE68" s="211"/>
      <c r="DF68" s="211"/>
      <c r="DG68" s="211"/>
    </row>
    <row r="69" spans="1:111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360">
        <f t="shared" ref="D69:J69" si="17">SUM(D67:D68)</f>
        <v>0</v>
      </c>
      <c r="E69" s="360">
        <f t="shared" si="17"/>
        <v>0</v>
      </c>
      <c r="F69" s="360">
        <f t="shared" si="17"/>
        <v>0</v>
      </c>
      <c r="G69" s="360">
        <f t="shared" si="17"/>
        <v>0</v>
      </c>
      <c r="H69" s="360">
        <f t="shared" si="17"/>
        <v>0</v>
      </c>
      <c r="I69" s="360">
        <f t="shared" si="17"/>
        <v>0</v>
      </c>
      <c r="J69" s="360">
        <f t="shared" si="17"/>
        <v>0</v>
      </c>
      <c r="K69" s="361">
        <f>SUM(K67:K68)</f>
        <v>0</v>
      </c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  <c r="AA69" s="224"/>
      <c r="AB69" s="224"/>
      <c r="AC69" s="224"/>
      <c r="AD69" s="224"/>
      <c r="AE69" s="224"/>
      <c r="AF69" s="224"/>
      <c r="AG69" s="224"/>
      <c r="AH69" s="224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1"/>
      <c r="DA69" s="211"/>
      <c r="DB69" s="211"/>
      <c r="DC69" s="211"/>
      <c r="DD69" s="211"/>
      <c r="DE69" s="211"/>
      <c r="DF69" s="211"/>
      <c r="DG69" s="211"/>
    </row>
    <row r="70" spans="1:111" s="8" customFormat="1" ht="25.5" customHeight="1" x14ac:dyDescent="0.2">
      <c r="A70" s="15" t="s">
        <v>167</v>
      </c>
      <c r="B70" s="26" t="s">
        <v>168</v>
      </c>
      <c r="C70" s="30" t="s">
        <v>169</v>
      </c>
      <c r="D70" s="362">
        <f t="shared" ref="D70:J70" si="18">SUM(D22+D31+D45+D57+D63+D66+D69)</f>
        <v>748059450.99793005</v>
      </c>
      <c r="E70" s="362">
        <f t="shared" si="18"/>
        <v>170509824</v>
      </c>
      <c r="F70" s="362">
        <f t="shared" si="18"/>
        <v>918569274.99793005</v>
      </c>
      <c r="G70" s="362">
        <f t="shared" si="18"/>
        <v>0</v>
      </c>
      <c r="H70" s="362">
        <f t="shared" si="18"/>
        <v>0</v>
      </c>
      <c r="I70" s="362">
        <f t="shared" si="18"/>
        <v>0</v>
      </c>
      <c r="J70" s="362">
        <f t="shared" si="18"/>
        <v>0</v>
      </c>
      <c r="K70" s="346">
        <f>SUM(K22+K31+K45+K57+K63+K66+K69)</f>
        <v>425985739</v>
      </c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1"/>
      <c r="DA70" s="211"/>
      <c r="DB70" s="211"/>
      <c r="DC70" s="211"/>
      <c r="DD70" s="211"/>
      <c r="DE70" s="211"/>
      <c r="DF70" s="211"/>
      <c r="DG70" s="211"/>
    </row>
    <row r="71" spans="1:111" s="8" customFormat="1" ht="14.25" customHeight="1" x14ac:dyDescent="0.2">
      <c r="A71" s="18" t="s">
        <v>170</v>
      </c>
      <c r="B71" s="167" t="s">
        <v>405</v>
      </c>
      <c r="C71" s="313" t="s">
        <v>406</v>
      </c>
      <c r="D71" s="314">
        <v>6987604</v>
      </c>
      <c r="E71" s="422">
        <v>2248798</v>
      </c>
      <c r="F71" s="314">
        <f>D71+E71</f>
        <v>9236402</v>
      </c>
      <c r="G71" s="314"/>
      <c r="H71" s="314"/>
      <c r="I71" s="314"/>
      <c r="J71" s="314"/>
      <c r="K71" s="363">
        <v>2248798</v>
      </c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  <c r="AA71" s="224"/>
      <c r="AB71" s="224"/>
      <c r="AC71" s="224"/>
      <c r="AD71" s="224"/>
      <c r="AE71" s="224"/>
      <c r="AF71" s="224"/>
      <c r="AG71" s="224"/>
      <c r="AH71" s="224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1"/>
      <c r="DA71" s="211"/>
      <c r="DB71" s="211"/>
      <c r="DC71" s="211"/>
      <c r="DD71" s="211"/>
      <c r="DE71" s="211"/>
      <c r="DF71" s="211"/>
      <c r="DG71" s="211"/>
    </row>
    <row r="72" spans="1:111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364">
        <f>SUM(D73:D74)</f>
        <v>116000000</v>
      </c>
      <c r="E72" s="364">
        <f t="shared" ref="E72:K72" si="19">SUM(E73:E74)</f>
        <v>969425</v>
      </c>
      <c r="F72" s="364">
        <f t="shared" si="19"/>
        <v>116969425</v>
      </c>
      <c r="G72" s="364">
        <f t="shared" si="19"/>
        <v>0</v>
      </c>
      <c r="H72" s="364">
        <f t="shared" si="19"/>
        <v>0</v>
      </c>
      <c r="I72" s="364">
        <f t="shared" si="19"/>
        <v>0</v>
      </c>
      <c r="J72" s="364">
        <f t="shared" si="19"/>
        <v>0</v>
      </c>
      <c r="K72" s="365">
        <f t="shared" si="19"/>
        <v>116969425</v>
      </c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4"/>
      <c r="AE72" s="224"/>
      <c r="AF72" s="224"/>
      <c r="AG72" s="224"/>
      <c r="AH72" s="224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1"/>
      <c r="DA72" s="211"/>
      <c r="DB72" s="211"/>
      <c r="DC72" s="211"/>
      <c r="DD72" s="211"/>
      <c r="DE72" s="211"/>
      <c r="DF72" s="211"/>
      <c r="DG72" s="211"/>
    </row>
    <row r="73" spans="1:111" s="8" customFormat="1" ht="14.25" customHeight="1" x14ac:dyDescent="0.2">
      <c r="A73" s="9" t="s">
        <v>174</v>
      </c>
      <c r="B73" s="312" t="s">
        <v>175</v>
      </c>
      <c r="C73" s="127" t="s">
        <v>176</v>
      </c>
      <c r="D73" s="151">
        <v>116000000</v>
      </c>
      <c r="E73" s="151">
        <v>969425</v>
      </c>
      <c r="F73" s="151">
        <f>D73+E73</f>
        <v>116969425</v>
      </c>
      <c r="G73" s="151"/>
      <c r="H73" s="151"/>
      <c r="I73" s="151"/>
      <c r="J73" s="151"/>
      <c r="K73" s="369">
        <v>116969425</v>
      </c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  <c r="AA73" s="224"/>
      <c r="AB73" s="224"/>
      <c r="AC73" s="224"/>
      <c r="AD73" s="224"/>
      <c r="AE73" s="224"/>
      <c r="AF73" s="224"/>
      <c r="AG73" s="224"/>
      <c r="AH73" s="224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1"/>
      <c r="DA73" s="211"/>
      <c r="DB73" s="211"/>
      <c r="DC73" s="211"/>
      <c r="DD73" s="211"/>
      <c r="DE73" s="211"/>
      <c r="DF73" s="211"/>
      <c r="DG73" s="211"/>
    </row>
    <row r="74" spans="1:111" s="8" customFormat="1" ht="14.25" customHeight="1" x14ac:dyDescent="0.2">
      <c r="A74" s="9" t="s">
        <v>177</v>
      </c>
      <c r="B74" s="312" t="s">
        <v>178</v>
      </c>
      <c r="C74" s="127" t="s">
        <v>179</v>
      </c>
      <c r="D74" s="384"/>
      <c r="E74" s="384"/>
      <c r="F74" s="384"/>
      <c r="G74" s="384"/>
      <c r="H74" s="384"/>
      <c r="I74" s="384"/>
      <c r="J74" s="384"/>
      <c r="K74" s="385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1"/>
      <c r="DA74" s="211"/>
      <c r="DB74" s="211"/>
      <c r="DC74" s="211"/>
      <c r="DD74" s="211"/>
      <c r="DE74" s="211"/>
      <c r="DF74" s="211"/>
      <c r="DG74" s="211"/>
    </row>
    <row r="75" spans="1:111" s="8" customFormat="1" ht="14.25" customHeight="1" x14ac:dyDescent="0.2">
      <c r="A75" s="9"/>
      <c r="B75" s="126" t="s">
        <v>345</v>
      </c>
      <c r="C75" s="127" t="s">
        <v>346</v>
      </c>
      <c r="D75" s="364">
        <f>SUM(D76:D77)</f>
        <v>0</v>
      </c>
      <c r="E75" s="364">
        <f t="shared" ref="E75:K75" si="20">SUM(E76:E77)</f>
        <v>0</v>
      </c>
      <c r="F75" s="364">
        <f t="shared" si="20"/>
        <v>0</v>
      </c>
      <c r="G75" s="364">
        <f t="shared" si="20"/>
        <v>0</v>
      </c>
      <c r="H75" s="364">
        <f t="shared" si="20"/>
        <v>0</v>
      </c>
      <c r="I75" s="364">
        <f t="shared" si="20"/>
        <v>0</v>
      </c>
      <c r="J75" s="364">
        <f t="shared" si="20"/>
        <v>0</v>
      </c>
      <c r="K75" s="365">
        <f t="shared" si="20"/>
        <v>0</v>
      </c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1"/>
      <c r="DA75" s="211"/>
      <c r="DB75" s="211"/>
      <c r="DC75" s="211"/>
      <c r="DD75" s="211"/>
      <c r="DE75" s="211"/>
      <c r="DF75" s="211"/>
      <c r="DG75" s="211"/>
    </row>
    <row r="76" spans="1:111" s="8" customFormat="1" ht="14.25" customHeight="1" x14ac:dyDescent="0.2">
      <c r="A76" s="9"/>
      <c r="B76" s="312" t="s">
        <v>351</v>
      </c>
      <c r="C76" s="127" t="s">
        <v>346</v>
      </c>
      <c r="D76" s="364"/>
      <c r="E76" s="364"/>
      <c r="F76" s="364"/>
      <c r="G76" s="364"/>
      <c r="H76" s="364"/>
      <c r="I76" s="364"/>
      <c r="J76" s="364"/>
      <c r="K76" s="365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1"/>
      <c r="DA76" s="211"/>
      <c r="DB76" s="211"/>
      <c r="DC76" s="211"/>
      <c r="DD76" s="211"/>
      <c r="DE76" s="211"/>
      <c r="DF76" s="211"/>
      <c r="DG76" s="211"/>
    </row>
    <row r="77" spans="1:111" s="8" customFormat="1" ht="14.25" customHeight="1" x14ac:dyDescent="0.2">
      <c r="A77" s="228"/>
      <c r="B77" s="315" t="s">
        <v>352</v>
      </c>
      <c r="C77" s="316" t="s">
        <v>346</v>
      </c>
      <c r="D77" s="317"/>
      <c r="E77" s="317"/>
      <c r="F77" s="317"/>
      <c r="G77" s="317"/>
      <c r="H77" s="317"/>
      <c r="I77" s="317"/>
      <c r="J77" s="317"/>
      <c r="K77" s="366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1"/>
      <c r="DA77" s="211"/>
      <c r="DB77" s="211"/>
      <c r="DC77" s="211"/>
      <c r="DD77" s="211"/>
      <c r="DE77" s="211"/>
      <c r="DF77" s="211"/>
      <c r="DG77" s="211"/>
    </row>
    <row r="78" spans="1:111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340">
        <f>D71+D72+D75</f>
        <v>122987604</v>
      </c>
      <c r="E78" s="340">
        <f t="shared" ref="E78:K78" si="21">E71+E72+E75</f>
        <v>3218223</v>
      </c>
      <c r="F78" s="340">
        <f t="shared" si="21"/>
        <v>126205827</v>
      </c>
      <c r="G78" s="340">
        <f t="shared" si="21"/>
        <v>0</v>
      </c>
      <c r="H78" s="340">
        <f t="shared" si="21"/>
        <v>0</v>
      </c>
      <c r="I78" s="340">
        <f t="shared" si="21"/>
        <v>0</v>
      </c>
      <c r="J78" s="340">
        <f t="shared" si="21"/>
        <v>0</v>
      </c>
      <c r="K78" s="340">
        <f t="shared" si="21"/>
        <v>119218223</v>
      </c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1"/>
      <c r="DA78" s="211"/>
      <c r="DB78" s="211"/>
      <c r="DC78" s="211"/>
      <c r="DD78" s="211"/>
      <c r="DE78" s="211"/>
      <c r="DF78" s="211"/>
      <c r="DG78" s="211"/>
    </row>
    <row r="79" spans="1:111" s="8" customFormat="1" ht="27" customHeight="1" x14ac:dyDescent="0.2">
      <c r="A79" s="15" t="s">
        <v>183</v>
      </c>
      <c r="B79" s="181" t="s">
        <v>184</v>
      </c>
      <c r="C79" s="137" t="s">
        <v>362</v>
      </c>
      <c r="D79" s="340">
        <f t="shared" ref="D79:J79" si="22">SUM(D78,D70)</f>
        <v>871047054.99793005</v>
      </c>
      <c r="E79" s="340">
        <f t="shared" si="22"/>
        <v>173728047</v>
      </c>
      <c r="F79" s="340">
        <f t="shared" si="22"/>
        <v>1044775101.99793</v>
      </c>
      <c r="G79" s="340">
        <f t="shared" si="22"/>
        <v>0</v>
      </c>
      <c r="H79" s="340">
        <f t="shared" si="22"/>
        <v>0</v>
      </c>
      <c r="I79" s="340">
        <f t="shared" si="22"/>
        <v>0</v>
      </c>
      <c r="J79" s="362">
        <f t="shared" si="22"/>
        <v>0</v>
      </c>
      <c r="K79" s="341">
        <f>SUM(K78,K70)</f>
        <v>545203962</v>
      </c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1"/>
      <c r="DA79" s="211"/>
      <c r="DB79" s="211"/>
      <c r="DC79" s="211"/>
      <c r="DD79" s="211"/>
      <c r="DE79" s="211"/>
      <c r="DF79" s="211"/>
      <c r="DG79" s="211"/>
    </row>
    <row r="80" spans="1:111" s="8" customFormat="1" ht="17.25" customHeight="1" x14ac:dyDescent="0.2">
      <c r="A80" s="458"/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1"/>
      <c r="DA80" s="211"/>
      <c r="DB80" s="211"/>
      <c r="DC80" s="211"/>
      <c r="DD80" s="211"/>
      <c r="DE80" s="211"/>
      <c r="DF80" s="211"/>
      <c r="DG80" s="211"/>
    </row>
    <row r="81" spans="1:111" s="31" customFormat="1" ht="16.5" customHeight="1" x14ac:dyDescent="0.25">
      <c r="A81" s="461" t="s">
        <v>185</v>
      </c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423"/>
      <c r="M81" s="423"/>
      <c r="N81" s="423"/>
      <c r="O81" s="423"/>
      <c r="P81" s="423"/>
      <c r="Q81" s="423"/>
      <c r="R81" s="423"/>
      <c r="S81" s="423"/>
      <c r="T81" s="423"/>
      <c r="U81" s="423"/>
      <c r="V81" s="423"/>
      <c r="W81" s="423"/>
      <c r="X81" s="423"/>
      <c r="Y81" s="423"/>
      <c r="Z81" s="423"/>
      <c r="AA81" s="423"/>
      <c r="AB81" s="423"/>
      <c r="AC81" s="423"/>
      <c r="AD81" s="423"/>
      <c r="AE81" s="423"/>
      <c r="AF81" s="423"/>
      <c r="AG81" s="423"/>
      <c r="AH81" s="423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15"/>
      <c r="DA81" s="215"/>
      <c r="DB81" s="215"/>
      <c r="DC81" s="215"/>
      <c r="DD81" s="215"/>
      <c r="DE81" s="215"/>
      <c r="DF81" s="215"/>
      <c r="DG81" s="215"/>
    </row>
    <row r="82" spans="1:111" ht="38.1" customHeight="1" x14ac:dyDescent="0.25">
      <c r="A82" s="3" t="s">
        <v>2</v>
      </c>
      <c r="B82" s="4" t="s">
        <v>186</v>
      </c>
      <c r="C82" s="4" t="s">
        <v>4</v>
      </c>
      <c r="D82" s="324" t="s">
        <v>348</v>
      </c>
      <c r="E82" s="324" t="s">
        <v>419</v>
      </c>
      <c r="F82" s="324" t="s">
        <v>420</v>
      </c>
      <c r="G82" s="324" t="s">
        <v>421</v>
      </c>
      <c r="H82" s="324" t="s">
        <v>422</v>
      </c>
      <c r="I82" s="324" t="s">
        <v>423</v>
      </c>
      <c r="J82" s="324" t="s">
        <v>424</v>
      </c>
      <c r="K82" s="324" t="s">
        <v>404</v>
      </c>
    </row>
    <row r="83" spans="1:111" s="6" customFormat="1" ht="12" customHeight="1" x14ac:dyDescent="0.2">
      <c r="A83" s="3"/>
      <c r="B83" s="4"/>
      <c r="C83" s="4"/>
      <c r="D83" s="325"/>
      <c r="E83" s="325"/>
      <c r="F83" s="325"/>
      <c r="G83" s="325"/>
      <c r="H83" s="325"/>
      <c r="I83" s="325"/>
      <c r="J83" s="325"/>
      <c r="K83" s="326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1"/>
      <c r="DA83" s="211"/>
      <c r="DB83" s="211"/>
      <c r="DC83" s="211"/>
      <c r="DD83" s="211"/>
      <c r="DE83" s="211"/>
      <c r="DF83" s="211"/>
      <c r="DG83" s="211"/>
    </row>
    <row r="84" spans="1:111" ht="16.5" customHeight="1" x14ac:dyDescent="0.25">
      <c r="A84" s="40" t="s">
        <v>5</v>
      </c>
      <c r="B84" s="19" t="s">
        <v>187</v>
      </c>
      <c r="C84" s="20" t="s">
        <v>188</v>
      </c>
      <c r="D84" s="88">
        <v>132137208</v>
      </c>
      <c r="E84" s="88">
        <v>2298849</v>
      </c>
      <c r="F84" s="88">
        <f>D84+E84</f>
        <v>134436057</v>
      </c>
      <c r="G84" s="88"/>
      <c r="H84" s="88"/>
      <c r="I84" s="88"/>
      <c r="J84" s="88"/>
      <c r="K84" s="367">
        <v>69113908</v>
      </c>
    </row>
    <row r="85" spans="1:111" ht="16.5" customHeight="1" x14ac:dyDescent="0.25">
      <c r="A85" s="28" t="s">
        <v>8</v>
      </c>
      <c r="B85" s="32" t="s">
        <v>189</v>
      </c>
      <c r="C85" s="33" t="s">
        <v>190</v>
      </c>
      <c r="D85" s="89">
        <v>23160086.399999999</v>
      </c>
      <c r="E85" s="89">
        <v>356321</v>
      </c>
      <c r="F85" s="89">
        <f>D85+E85</f>
        <v>23516407.399999999</v>
      </c>
      <c r="G85" s="89"/>
      <c r="H85" s="89"/>
      <c r="I85" s="89"/>
      <c r="J85" s="89"/>
      <c r="K85" s="367">
        <v>8521505</v>
      </c>
    </row>
    <row r="86" spans="1:111" ht="16.5" customHeight="1" x14ac:dyDescent="0.25">
      <c r="A86" s="28" t="s">
        <v>11</v>
      </c>
      <c r="B86" s="32" t="s">
        <v>191</v>
      </c>
      <c r="C86" s="33" t="s">
        <v>192</v>
      </c>
      <c r="D86" s="89">
        <v>196448447.53468317</v>
      </c>
      <c r="E86" s="89">
        <f>-506977+1433810+541981-4000000+378740+500000+969425-2500000+15525776</f>
        <v>12342755</v>
      </c>
      <c r="F86" s="89">
        <f>D86+E86</f>
        <v>208791202.53468317</v>
      </c>
      <c r="G86" s="89"/>
      <c r="H86" s="89"/>
      <c r="I86" s="89"/>
      <c r="J86" s="89"/>
      <c r="K86" s="367">
        <v>124408601</v>
      </c>
    </row>
    <row r="87" spans="1:111" ht="16.5" customHeight="1" x14ac:dyDescent="0.25">
      <c r="A87" s="28" t="s">
        <v>14</v>
      </c>
      <c r="B87" s="32" t="s">
        <v>193</v>
      </c>
      <c r="C87" s="33" t="s">
        <v>194</v>
      </c>
      <c r="D87" s="89">
        <v>4000000</v>
      </c>
      <c r="E87" s="89">
        <v>2500000</v>
      </c>
      <c r="F87" s="89">
        <f>D87+E87</f>
        <v>6500000</v>
      </c>
      <c r="G87" s="89"/>
      <c r="H87" s="89"/>
      <c r="I87" s="89"/>
      <c r="J87" s="89"/>
      <c r="K87" s="367">
        <v>3459000</v>
      </c>
    </row>
    <row r="88" spans="1:111" ht="16.5" customHeight="1" x14ac:dyDescent="0.25">
      <c r="A88" s="28" t="s">
        <v>17</v>
      </c>
      <c r="B88" s="32" t="s">
        <v>195</v>
      </c>
      <c r="C88" s="33" t="s">
        <v>196</v>
      </c>
      <c r="D88" s="368">
        <f t="shared" ref="D88:K88" si="23">SUM(D89:D95)</f>
        <v>7100000</v>
      </c>
      <c r="E88" s="368">
        <f t="shared" si="23"/>
        <v>0</v>
      </c>
      <c r="F88" s="368">
        <f t="shared" si="23"/>
        <v>7100000</v>
      </c>
      <c r="G88" s="368">
        <f t="shared" si="23"/>
        <v>0</v>
      </c>
      <c r="H88" s="368">
        <f t="shared" si="23"/>
        <v>0</v>
      </c>
      <c r="I88" s="368">
        <f t="shared" si="23"/>
        <v>0</v>
      </c>
      <c r="J88" s="368">
        <f t="shared" si="23"/>
        <v>0</v>
      </c>
      <c r="K88" s="367">
        <f t="shared" si="23"/>
        <v>3202542</v>
      </c>
    </row>
    <row r="89" spans="1:111" ht="16.5" customHeight="1" x14ac:dyDescent="0.25">
      <c r="A89" s="28" t="s">
        <v>20</v>
      </c>
      <c r="B89" s="32" t="s">
        <v>425</v>
      </c>
      <c r="C89" s="33" t="s">
        <v>395</v>
      </c>
      <c r="D89" s="89"/>
      <c r="E89" s="89"/>
      <c r="F89" s="89"/>
      <c r="G89" s="89"/>
      <c r="H89" s="89"/>
      <c r="I89" s="89"/>
      <c r="J89" s="89"/>
      <c r="K89" s="386"/>
    </row>
    <row r="90" spans="1:111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386"/>
    </row>
    <row r="91" spans="1:111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386"/>
    </row>
    <row r="92" spans="1:111" ht="16.5" customHeight="1" x14ac:dyDescent="0.25">
      <c r="A92" s="28" t="s">
        <v>29</v>
      </c>
      <c r="B92" s="35" t="s">
        <v>201</v>
      </c>
      <c r="C92" s="45" t="s">
        <v>202</v>
      </c>
      <c r="D92" s="90">
        <v>4000000</v>
      </c>
      <c r="E92" s="90"/>
      <c r="F92" s="90">
        <f>D92+E92</f>
        <v>4000000</v>
      </c>
      <c r="G92" s="90"/>
      <c r="H92" s="90"/>
      <c r="I92" s="90"/>
      <c r="J92" s="90"/>
      <c r="K92" s="386">
        <v>1533642</v>
      </c>
    </row>
    <row r="93" spans="1:111" ht="16.5" customHeight="1" x14ac:dyDescent="0.25">
      <c r="A93" s="28" t="s">
        <v>32</v>
      </c>
      <c r="B93" s="34" t="s">
        <v>203</v>
      </c>
      <c r="C93" s="45" t="s">
        <v>204</v>
      </c>
      <c r="D93" s="90">
        <v>0</v>
      </c>
      <c r="E93" s="90"/>
      <c r="F93" s="90"/>
      <c r="G93" s="90"/>
      <c r="H93" s="90"/>
      <c r="I93" s="90"/>
      <c r="J93" s="90"/>
      <c r="K93" s="386"/>
    </row>
    <row r="94" spans="1:111" ht="16.5" customHeight="1" x14ac:dyDescent="0.25">
      <c r="A94" s="28" t="s">
        <v>33</v>
      </c>
      <c r="B94" s="34" t="s">
        <v>205</v>
      </c>
      <c r="C94" s="45" t="s">
        <v>206</v>
      </c>
      <c r="D94" s="90">
        <v>3100000</v>
      </c>
      <c r="E94" s="90"/>
      <c r="F94" s="90">
        <f>D94+E94</f>
        <v>3100000</v>
      </c>
      <c r="G94" s="90"/>
      <c r="H94" s="90"/>
      <c r="I94" s="90"/>
      <c r="J94" s="90"/>
      <c r="K94" s="386">
        <v>1668900</v>
      </c>
    </row>
    <row r="95" spans="1:111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4">SUM(E96:E97)</f>
        <v>0</v>
      </c>
      <c r="F95" s="90">
        <f t="shared" si="24"/>
        <v>0</v>
      </c>
      <c r="G95" s="90">
        <f t="shared" si="24"/>
        <v>0</v>
      </c>
      <c r="H95" s="90">
        <f t="shared" si="24"/>
        <v>0</v>
      </c>
      <c r="I95" s="90">
        <f t="shared" si="24"/>
        <v>0</v>
      </c>
      <c r="J95" s="90">
        <f t="shared" si="24"/>
        <v>0</v>
      </c>
      <c r="K95" s="369">
        <f>SUM(K96:K97)</f>
        <v>0</v>
      </c>
    </row>
    <row r="96" spans="1:111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369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370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362845741.9346832</v>
      </c>
      <c r="E98" s="86">
        <f t="shared" ref="E98:J98" si="25">SUM(E84:E88)</f>
        <v>17497925</v>
      </c>
      <c r="F98" s="86">
        <f t="shared" si="25"/>
        <v>380343666.9346832</v>
      </c>
      <c r="G98" s="86">
        <f t="shared" si="25"/>
        <v>0</v>
      </c>
      <c r="H98" s="86">
        <f t="shared" si="25"/>
        <v>0</v>
      </c>
      <c r="I98" s="86">
        <f t="shared" si="25"/>
        <v>0</v>
      </c>
      <c r="J98" s="86">
        <f t="shared" si="25"/>
        <v>0</v>
      </c>
      <c r="K98" s="371">
        <f>SUM(K84:K88)</f>
        <v>208705556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271615867</v>
      </c>
      <c r="E99" s="88">
        <v>150982849</v>
      </c>
      <c r="F99" s="88">
        <f>D99+E99</f>
        <v>422598716</v>
      </c>
      <c r="G99" s="88"/>
      <c r="H99" s="88"/>
      <c r="I99" s="88"/>
      <c r="J99" s="88"/>
      <c r="K99" s="347">
        <v>7485941</v>
      </c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>
        <v>91512623</v>
      </c>
      <c r="E100" s="89"/>
      <c r="F100" s="89">
        <f>D100+E100</f>
        <v>91512623</v>
      </c>
      <c r="G100" s="89"/>
      <c r="H100" s="89"/>
      <c r="I100" s="89"/>
      <c r="J100" s="89"/>
      <c r="K100" s="333">
        <v>82321436</v>
      </c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333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372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372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372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372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372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373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363128490</v>
      </c>
      <c r="E108" s="86">
        <f>+E99+E100+E101</f>
        <v>150982849</v>
      </c>
      <c r="F108" s="86">
        <f t="shared" ref="F108:J108" si="26">+F99+F100+F101</f>
        <v>514111339</v>
      </c>
      <c r="G108" s="86">
        <f t="shared" si="26"/>
        <v>0</v>
      </c>
      <c r="H108" s="86">
        <f t="shared" si="26"/>
        <v>0</v>
      </c>
      <c r="I108" s="86">
        <f t="shared" si="26"/>
        <v>0</v>
      </c>
      <c r="J108" s="86">
        <f t="shared" si="26"/>
        <v>0</v>
      </c>
      <c r="K108" s="346">
        <f>+K99+K100+K101</f>
        <v>89807377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9">
        <f t="shared" ref="D109:J109" si="27">SUM(D98+D108)</f>
        <v>725974231.9346832</v>
      </c>
      <c r="E109" s="428">
        <f t="shared" si="27"/>
        <v>168480774</v>
      </c>
      <c r="F109" s="428">
        <f t="shared" si="27"/>
        <v>894455005.9346832</v>
      </c>
      <c r="G109" s="429">
        <f t="shared" si="27"/>
        <v>0</v>
      </c>
      <c r="H109" s="428">
        <f t="shared" si="27"/>
        <v>0</v>
      </c>
      <c r="I109" s="429">
        <f t="shared" si="27"/>
        <v>0</v>
      </c>
      <c r="J109" s="87">
        <f t="shared" si="27"/>
        <v>0</v>
      </c>
      <c r="K109" s="354">
        <f>SUM(K98+K108)</f>
        <v>298512933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430"/>
      <c r="I110" s="189"/>
      <c r="J110" s="189"/>
      <c r="K110" s="36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333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>
        <v>6987604</v>
      </c>
      <c r="E112" s="89">
        <v>2248798</v>
      </c>
      <c r="F112" s="89">
        <f>D112+E112</f>
        <v>9236402</v>
      </c>
      <c r="G112" s="89"/>
      <c r="H112" s="89"/>
      <c r="I112" s="89"/>
      <c r="J112" s="89"/>
      <c r="K112" s="333">
        <v>9236402</v>
      </c>
    </row>
    <row r="113" spans="1:111" ht="16.5" customHeight="1" x14ac:dyDescent="0.25">
      <c r="A113" s="28" t="s">
        <v>73</v>
      </c>
      <c r="B113" s="41" t="s">
        <v>340</v>
      </c>
      <c r="C113" s="33" t="s">
        <v>339</v>
      </c>
      <c r="D113" s="89">
        <v>138085219</v>
      </c>
      <c r="E113" s="89">
        <f>-2048698+5047173</f>
        <v>2998475</v>
      </c>
      <c r="F113" s="89">
        <f>D113+E113</f>
        <v>141083694</v>
      </c>
      <c r="G113" s="89"/>
      <c r="H113" s="89"/>
      <c r="I113" s="89"/>
      <c r="J113" s="89"/>
      <c r="K113" s="333">
        <v>56154000</v>
      </c>
    </row>
    <row r="114" spans="1:111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333"/>
    </row>
    <row r="115" spans="1:111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8">SUM(D110:D114)</f>
        <v>145072823</v>
      </c>
      <c r="E115" s="86">
        <f t="shared" si="28"/>
        <v>5247273</v>
      </c>
      <c r="F115" s="86">
        <f t="shared" si="28"/>
        <v>150320096</v>
      </c>
      <c r="G115" s="86">
        <f t="shared" si="28"/>
        <v>0</v>
      </c>
      <c r="H115" s="86">
        <f t="shared" si="28"/>
        <v>0</v>
      </c>
      <c r="I115" s="86">
        <f t="shared" si="28"/>
        <v>0</v>
      </c>
      <c r="J115" s="86">
        <f t="shared" si="28"/>
        <v>0</v>
      </c>
      <c r="K115" s="374">
        <f>SUM(K110:K114)</f>
        <v>65390402</v>
      </c>
    </row>
    <row r="116" spans="1:111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9">D109+D115</f>
        <v>871047054.9346832</v>
      </c>
      <c r="E116" s="186">
        <f t="shared" si="29"/>
        <v>173728047</v>
      </c>
      <c r="F116" s="186">
        <f t="shared" si="29"/>
        <v>1044775101.9346832</v>
      </c>
      <c r="G116" s="186">
        <f t="shared" si="29"/>
        <v>0</v>
      </c>
      <c r="H116" s="186">
        <f t="shared" si="29"/>
        <v>0</v>
      </c>
      <c r="I116" s="186">
        <f t="shared" si="29"/>
        <v>0</v>
      </c>
      <c r="J116" s="186">
        <f t="shared" si="29"/>
        <v>0</v>
      </c>
      <c r="K116" s="374">
        <f>K109+K115</f>
        <v>363903335</v>
      </c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1"/>
      <c r="DA116" s="211"/>
      <c r="DB116" s="211"/>
      <c r="DC116" s="211"/>
      <c r="DD116" s="211"/>
      <c r="DE116" s="211"/>
      <c r="DF116" s="211"/>
      <c r="DG116" s="211"/>
    </row>
  </sheetData>
  <mergeCells count="5">
    <mergeCell ref="A80:K80"/>
    <mergeCell ref="A3:B3"/>
    <mergeCell ref="A1:K1"/>
    <mergeCell ref="A2:K2"/>
    <mergeCell ref="A81:K81"/>
  </mergeCells>
  <printOptions horizontalCentered="1"/>
  <pageMargins left="0.39370078740157483" right="0.39370078740157483" top="1.0629921259842521" bottom="0.86614173228346458" header="0.78740157480314965" footer="0.59055118110236227"/>
  <pageSetup paperSize="9" scale="47" fitToHeight="2" orientation="landscape" r:id="rId1"/>
  <headerFooter alignWithMargins="0">
    <oddHeader xml:space="preserve">&amp;C&amp;"Times New Roman CE,Félkövér"&amp;12
&amp;R&amp;"Times New Roman CE,Félkövér dőlt"&amp;11 9. melléklet 
</oddHeader>
  </headerFooter>
  <rowBreaks count="2" manualBreakCount="2">
    <brk id="45" max="10" man="1"/>
    <brk id="9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I119"/>
  <sheetViews>
    <sheetView topLeftCell="A106" zoomScaleNormal="100" workbookViewId="0">
      <selection activeCell="A124" sqref="A124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6" width="16.83203125" style="43" customWidth="1"/>
    <col min="7" max="10" width="16.83203125" style="43" hidden="1" customWidth="1"/>
    <col min="11" max="11" width="17.6640625" style="44" customWidth="1"/>
    <col min="12" max="40" width="10.33203125" style="219" customWidth="1"/>
    <col min="41" max="131" width="9.33203125" style="219"/>
    <col min="132" max="139" width="9.33203125" style="211"/>
    <col min="140" max="16384" width="9.33203125" style="1"/>
  </cols>
  <sheetData>
    <row r="1" spans="1:139" ht="51" customHeight="1" x14ac:dyDescent="0.25">
      <c r="A1" s="459" t="s">
        <v>426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39" ht="15.95" customHeight="1" x14ac:dyDescent="0.25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39" ht="15.95" customHeight="1" x14ac:dyDescent="0.25">
      <c r="A3" s="457"/>
      <c r="B3" s="457"/>
      <c r="C3" s="233"/>
      <c r="D3" s="233"/>
      <c r="E3" s="233"/>
      <c r="F3" s="233"/>
      <c r="G3" s="233"/>
      <c r="H3" s="233"/>
      <c r="I3" s="233"/>
      <c r="J3" s="233"/>
      <c r="K3" s="2" t="s">
        <v>1</v>
      </c>
    </row>
    <row r="4" spans="1:139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419</v>
      </c>
      <c r="F4" s="57" t="s">
        <v>420</v>
      </c>
      <c r="G4" s="57" t="s">
        <v>421</v>
      </c>
      <c r="H4" s="57" t="s">
        <v>422</v>
      </c>
      <c r="I4" s="57" t="s">
        <v>423</v>
      </c>
      <c r="J4" s="57" t="s">
        <v>424</v>
      </c>
      <c r="K4" s="57" t="s">
        <v>404</v>
      </c>
    </row>
    <row r="5" spans="1:139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1"/>
      <c r="EC5" s="211"/>
      <c r="ED5" s="211"/>
      <c r="EE5" s="211"/>
      <c r="EF5" s="211"/>
      <c r="EG5" s="211"/>
      <c r="EH5" s="211"/>
      <c r="EI5" s="211"/>
    </row>
    <row r="6" spans="1:139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1"/>
      <c r="EC6" s="211"/>
      <c r="ED6" s="211"/>
      <c r="EE6" s="211"/>
      <c r="EF6" s="211"/>
      <c r="EG6" s="211"/>
      <c r="EH6" s="211"/>
      <c r="EI6" s="211"/>
    </row>
    <row r="7" spans="1:139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1"/>
      <c r="EC7" s="211"/>
      <c r="ED7" s="211"/>
      <c r="EE7" s="211"/>
      <c r="EF7" s="211"/>
      <c r="EG7" s="211"/>
      <c r="EH7" s="211"/>
      <c r="EI7" s="211"/>
    </row>
    <row r="8" spans="1:139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1"/>
      <c r="EC8" s="211"/>
      <c r="ED8" s="211"/>
      <c r="EE8" s="211"/>
      <c r="EF8" s="211"/>
      <c r="EG8" s="211"/>
      <c r="EH8" s="211"/>
      <c r="EI8" s="211"/>
    </row>
    <row r="9" spans="1:139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1"/>
      <c r="EC9" s="211"/>
      <c r="ED9" s="211"/>
      <c r="EE9" s="211"/>
      <c r="EF9" s="211"/>
      <c r="EG9" s="211"/>
      <c r="EH9" s="211"/>
      <c r="EI9" s="211"/>
    </row>
    <row r="10" spans="1:139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1"/>
      <c r="EC10" s="211"/>
      <c r="ED10" s="211"/>
      <c r="EE10" s="211"/>
      <c r="EF10" s="211"/>
      <c r="EG10" s="211"/>
      <c r="EH10" s="211"/>
      <c r="EI10" s="211"/>
    </row>
    <row r="11" spans="1:139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1"/>
      <c r="EC11" s="211"/>
      <c r="ED11" s="211"/>
      <c r="EE11" s="211"/>
      <c r="EF11" s="211"/>
      <c r="EG11" s="211"/>
      <c r="EH11" s="211"/>
      <c r="EI11" s="211"/>
    </row>
    <row r="12" spans="1:139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1"/>
      <c r="EC12" s="211"/>
      <c r="ED12" s="211"/>
      <c r="EE12" s="211"/>
      <c r="EF12" s="211"/>
      <c r="EG12" s="211"/>
      <c r="EH12" s="211"/>
      <c r="EI12" s="211"/>
    </row>
    <row r="13" spans="1:139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5"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1"/>
      <c r="EC13" s="211"/>
      <c r="ED13" s="211"/>
      <c r="EE13" s="211"/>
      <c r="EF13" s="211"/>
      <c r="EG13" s="211"/>
      <c r="EH13" s="211"/>
      <c r="EI13" s="211"/>
    </row>
    <row r="14" spans="1:139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/>
      <c r="F14" s="129"/>
      <c r="G14" s="129"/>
      <c r="H14" s="129"/>
      <c r="I14" s="129"/>
      <c r="J14" s="129"/>
      <c r="K14" s="216">
        <f>SUM(K15:K21)</f>
        <v>0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1"/>
      <c r="EC14" s="211"/>
      <c r="ED14" s="211"/>
      <c r="EE14" s="211"/>
      <c r="EF14" s="211"/>
      <c r="EG14" s="211"/>
      <c r="EH14" s="211"/>
      <c r="EI14" s="211"/>
    </row>
    <row r="15" spans="1:139" s="8" customFormat="1" ht="24" customHeight="1" x14ac:dyDescent="0.2">
      <c r="A15" s="9" t="s">
        <v>32</v>
      </c>
      <c r="B15" s="131" t="s">
        <v>415</v>
      </c>
      <c r="C15" s="127" t="s">
        <v>31</v>
      </c>
      <c r="D15" s="122">
        <v>0</v>
      </c>
      <c r="E15" s="122"/>
      <c r="F15" s="122"/>
      <c r="G15" s="122"/>
      <c r="H15" s="122"/>
      <c r="I15" s="122"/>
      <c r="J15" s="122"/>
      <c r="K15" s="217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1"/>
      <c r="EC15" s="211"/>
      <c r="ED15" s="211"/>
      <c r="EE15" s="211"/>
      <c r="EF15" s="211"/>
      <c r="EG15" s="211"/>
      <c r="EH15" s="211"/>
      <c r="EI15" s="211"/>
    </row>
    <row r="16" spans="1:139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217"/>
      <c r="L16" s="63"/>
      <c r="M16" s="63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1"/>
      <c r="EC16" s="211"/>
      <c r="ED16" s="211"/>
      <c r="EE16" s="211"/>
      <c r="EF16" s="211"/>
      <c r="EG16" s="211"/>
      <c r="EH16" s="211"/>
      <c r="EI16" s="211"/>
    </row>
    <row r="17" spans="1:139" s="8" customFormat="1" ht="24" customHeight="1" x14ac:dyDescent="0.2">
      <c r="A17" s="7" t="s">
        <v>34</v>
      </c>
      <c r="B17" s="132" t="s">
        <v>416</v>
      </c>
      <c r="C17" s="127" t="s">
        <v>31</v>
      </c>
      <c r="D17" s="122"/>
      <c r="E17" s="122"/>
      <c r="F17" s="122"/>
      <c r="G17" s="122"/>
      <c r="H17" s="122"/>
      <c r="I17" s="122"/>
      <c r="J17" s="122"/>
      <c r="K17" s="217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1"/>
      <c r="EC17" s="211"/>
      <c r="ED17" s="211"/>
      <c r="EE17" s="211"/>
      <c r="EF17" s="211"/>
      <c r="EG17" s="211"/>
      <c r="EH17" s="211"/>
      <c r="EI17" s="211"/>
    </row>
    <row r="18" spans="1:139" s="8" customFormat="1" ht="19.5" customHeight="1" x14ac:dyDescent="0.2">
      <c r="A18" s="9" t="s">
        <v>36</v>
      </c>
      <c r="B18" s="132" t="s">
        <v>409</v>
      </c>
      <c r="C18" s="127" t="s">
        <v>31</v>
      </c>
      <c r="D18" s="122"/>
      <c r="E18" s="122"/>
      <c r="F18" s="122"/>
      <c r="G18" s="122"/>
      <c r="H18" s="122"/>
      <c r="I18" s="122"/>
      <c r="J18" s="122"/>
      <c r="K18" s="59"/>
      <c r="L18" s="219"/>
      <c r="M18" s="223"/>
      <c r="N18" s="220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1"/>
      <c r="EC18" s="211"/>
      <c r="ED18" s="211"/>
      <c r="EE18" s="211"/>
      <c r="EF18" s="211"/>
      <c r="EG18" s="211"/>
      <c r="EH18" s="211"/>
      <c r="EI18" s="211"/>
    </row>
    <row r="19" spans="1:139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/>
      <c r="I19" s="122"/>
      <c r="J19" s="122"/>
      <c r="K19" s="217"/>
      <c r="L19" s="224"/>
      <c r="M19" s="225"/>
      <c r="N19" s="220"/>
      <c r="O19" s="219"/>
      <c r="P19" s="220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1"/>
      <c r="EC19" s="211"/>
      <c r="ED19" s="211"/>
      <c r="EE19" s="211"/>
      <c r="EF19" s="211"/>
      <c r="EG19" s="211"/>
      <c r="EH19" s="211"/>
      <c r="EI19" s="211"/>
    </row>
    <row r="20" spans="1:139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/>
      <c r="F20" s="122"/>
      <c r="G20" s="122"/>
      <c r="H20" s="122"/>
      <c r="I20" s="122"/>
      <c r="J20" s="122"/>
      <c r="K20" s="217"/>
      <c r="L20" s="225"/>
      <c r="M20" s="219"/>
      <c r="N20" s="219"/>
      <c r="O20" s="219"/>
      <c r="P20" s="220"/>
      <c r="Q20" s="220"/>
      <c r="R20" s="220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1"/>
      <c r="EC20" s="211"/>
      <c r="ED20" s="211"/>
      <c r="EE20" s="211"/>
      <c r="EF20" s="211"/>
      <c r="EG20" s="211"/>
      <c r="EH20" s="211"/>
      <c r="EI20" s="211"/>
    </row>
    <row r="21" spans="1:139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219"/>
      <c r="M21" s="219"/>
      <c r="N21" s="219"/>
      <c r="O21" s="219"/>
      <c r="P21" s="220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1"/>
      <c r="EC21" s="211"/>
      <c r="ED21" s="211"/>
      <c r="EE21" s="211"/>
      <c r="EF21" s="211"/>
      <c r="EG21" s="211"/>
      <c r="EH21" s="211"/>
      <c r="EI21" s="211"/>
    </row>
    <row r="22" spans="1:139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1">SUM(E12+E13+E14)</f>
        <v>0</v>
      </c>
      <c r="F22" s="100">
        <f t="shared" si="1"/>
        <v>0</v>
      </c>
      <c r="G22" s="100">
        <f t="shared" si="1"/>
        <v>0</v>
      </c>
      <c r="H22" s="100">
        <f t="shared" si="1"/>
        <v>0</v>
      </c>
      <c r="I22" s="100">
        <f t="shared" si="1"/>
        <v>0</v>
      </c>
      <c r="J22" s="100">
        <f t="shared" si="1"/>
        <v>0</v>
      </c>
      <c r="K22" s="138">
        <f>SUM(K12+K13+K14)</f>
        <v>0</v>
      </c>
      <c r="L22" s="219"/>
      <c r="M22" s="219"/>
      <c r="N22" s="220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1"/>
      <c r="EC22" s="211"/>
      <c r="ED22" s="211"/>
      <c r="EE22" s="211"/>
      <c r="EF22" s="211"/>
      <c r="EG22" s="211"/>
      <c r="EH22" s="211"/>
      <c r="EI22" s="211"/>
    </row>
    <row r="23" spans="1:139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1"/>
      <c r="EC23" s="211"/>
      <c r="ED23" s="211"/>
      <c r="EE23" s="211"/>
      <c r="EF23" s="211"/>
      <c r="EG23" s="211"/>
      <c r="EH23" s="211"/>
      <c r="EI23" s="211"/>
    </row>
    <row r="24" spans="1:139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2">SUM(E25:E30)</f>
        <v>0</v>
      </c>
      <c r="F24" s="142">
        <f t="shared" si="2"/>
        <v>0</v>
      </c>
      <c r="G24" s="142">
        <f t="shared" si="2"/>
        <v>0</v>
      </c>
      <c r="H24" s="142">
        <f t="shared" si="2"/>
        <v>0</v>
      </c>
      <c r="I24" s="142">
        <f t="shared" si="2"/>
        <v>0</v>
      </c>
      <c r="J24" s="142">
        <f t="shared" si="2"/>
        <v>0</v>
      </c>
      <c r="K24" s="143">
        <f t="shared" ref="K24" si="3">SUM(K25:K30)</f>
        <v>0</v>
      </c>
      <c r="L24" s="63"/>
      <c r="M24" s="63"/>
      <c r="N24" s="63"/>
      <c r="O24" s="63"/>
      <c r="P24" s="63"/>
      <c r="Q24" s="63"/>
      <c r="R24" s="63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1"/>
      <c r="EC24" s="211"/>
      <c r="ED24" s="211"/>
      <c r="EE24" s="211"/>
      <c r="EF24" s="211"/>
      <c r="EG24" s="211"/>
      <c r="EH24" s="211"/>
      <c r="EI24" s="211"/>
    </row>
    <row r="25" spans="1:139" s="8" customFormat="1" ht="15.75" customHeight="1" x14ac:dyDescent="0.2">
      <c r="A25" s="9" t="s">
        <v>52</v>
      </c>
      <c r="B25" s="131" t="s">
        <v>417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1"/>
      <c r="EC25" s="211"/>
      <c r="ED25" s="211"/>
      <c r="EE25" s="211"/>
      <c r="EF25" s="211"/>
      <c r="EG25" s="211"/>
      <c r="EH25" s="211"/>
      <c r="EI25" s="211"/>
    </row>
    <row r="26" spans="1:139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1"/>
      <c r="EC26" s="211"/>
      <c r="ED26" s="211"/>
      <c r="EE26" s="211"/>
      <c r="EF26" s="211"/>
      <c r="EG26" s="211"/>
      <c r="EH26" s="211"/>
      <c r="EI26" s="211"/>
    </row>
    <row r="27" spans="1:139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1"/>
      <c r="EC27" s="211"/>
      <c r="ED27" s="211"/>
      <c r="EE27" s="211"/>
      <c r="EF27" s="211"/>
      <c r="EG27" s="211"/>
      <c r="EH27" s="211"/>
      <c r="EI27" s="211"/>
    </row>
    <row r="28" spans="1:139" s="8" customFormat="1" ht="15.75" customHeight="1" x14ac:dyDescent="0.2">
      <c r="A28" s="9" t="s">
        <v>57</v>
      </c>
      <c r="B28" s="145" t="s">
        <v>418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1"/>
      <c r="EC28" s="211"/>
      <c r="ED28" s="211"/>
      <c r="EE28" s="211"/>
      <c r="EF28" s="211"/>
      <c r="EG28" s="211"/>
      <c r="EH28" s="211"/>
      <c r="EI28" s="211"/>
    </row>
    <row r="29" spans="1:139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1"/>
      <c r="EC29" s="211"/>
      <c r="ED29" s="211"/>
      <c r="EE29" s="211"/>
      <c r="EF29" s="211"/>
      <c r="EG29" s="211"/>
      <c r="EH29" s="211"/>
      <c r="EI29" s="211"/>
    </row>
    <row r="30" spans="1:139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1"/>
      <c r="EC30" s="211"/>
      <c r="ED30" s="211"/>
      <c r="EE30" s="211"/>
      <c r="EF30" s="211"/>
      <c r="EG30" s="211"/>
      <c r="EH30" s="211"/>
      <c r="EI30" s="211"/>
    </row>
    <row r="31" spans="1:139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4">SUM(E23+E24)</f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1"/>
      <c r="EC31" s="211"/>
      <c r="ED31" s="211"/>
      <c r="EE31" s="211"/>
      <c r="EF31" s="211"/>
      <c r="EG31" s="211"/>
      <c r="EH31" s="211"/>
      <c r="EI31" s="211"/>
    </row>
    <row r="32" spans="1:139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1"/>
      <c r="EC32" s="211"/>
      <c r="ED32" s="211"/>
      <c r="EE32" s="211"/>
      <c r="EF32" s="211"/>
      <c r="EG32" s="211"/>
      <c r="EH32" s="211"/>
      <c r="EI32" s="211"/>
    </row>
    <row r="33" spans="1:139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:J33" si="5">SUM(D34:D36)</f>
        <v>0</v>
      </c>
      <c r="E33" s="129">
        <f t="shared" si="5"/>
        <v>0</v>
      </c>
      <c r="F33" s="129">
        <f t="shared" si="5"/>
        <v>0</v>
      </c>
      <c r="G33" s="129">
        <f t="shared" si="5"/>
        <v>0</v>
      </c>
      <c r="H33" s="129">
        <f t="shared" si="5"/>
        <v>0</v>
      </c>
      <c r="I33" s="129">
        <f t="shared" si="5"/>
        <v>0</v>
      </c>
      <c r="J33" s="129">
        <f t="shared" si="5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1"/>
      <c r="EC33" s="211"/>
      <c r="ED33" s="211"/>
      <c r="EE33" s="211"/>
      <c r="EF33" s="211"/>
      <c r="EG33" s="211"/>
      <c r="EH33" s="211"/>
      <c r="EI33" s="211"/>
    </row>
    <row r="34" spans="1:139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1"/>
      <c r="EC34" s="211"/>
      <c r="ED34" s="211"/>
      <c r="EE34" s="211"/>
      <c r="EF34" s="211"/>
      <c r="EG34" s="211"/>
      <c r="EH34" s="211"/>
      <c r="EI34" s="211"/>
    </row>
    <row r="35" spans="1:139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1"/>
      <c r="EC35" s="211"/>
      <c r="ED35" s="211"/>
      <c r="EE35" s="211"/>
      <c r="EF35" s="211"/>
      <c r="EG35" s="211"/>
      <c r="EH35" s="211"/>
      <c r="EI35" s="211"/>
    </row>
    <row r="36" spans="1:139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1"/>
      <c r="EC36" s="211"/>
      <c r="ED36" s="211"/>
      <c r="EE36" s="211"/>
      <c r="EF36" s="211"/>
      <c r="EG36" s="211"/>
      <c r="EH36" s="211"/>
      <c r="EI36" s="211"/>
    </row>
    <row r="37" spans="1:139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:K37" si="6">SUM(D38:D39)</f>
        <v>0</v>
      </c>
      <c r="E37" s="129">
        <f t="shared" si="6"/>
        <v>0</v>
      </c>
      <c r="F37" s="129">
        <f t="shared" si="6"/>
        <v>0</v>
      </c>
      <c r="G37" s="129">
        <f t="shared" si="6"/>
        <v>0</v>
      </c>
      <c r="H37" s="129">
        <f t="shared" si="6"/>
        <v>0</v>
      </c>
      <c r="I37" s="129">
        <f t="shared" si="6"/>
        <v>0</v>
      </c>
      <c r="J37" s="129">
        <f t="shared" si="6"/>
        <v>0</v>
      </c>
      <c r="K37" s="128">
        <f t="shared" si="6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1"/>
      <c r="EC37" s="211"/>
      <c r="ED37" s="211"/>
      <c r="EE37" s="211"/>
      <c r="EF37" s="211"/>
      <c r="EG37" s="211"/>
      <c r="EH37" s="211"/>
      <c r="EI37" s="211"/>
    </row>
    <row r="38" spans="1:139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7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1"/>
      <c r="EC38" s="211"/>
      <c r="ED38" s="211"/>
      <c r="EE38" s="211"/>
      <c r="EF38" s="211"/>
      <c r="EG38" s="211"/>
      <c r="EH38" s="211"/>
      <c r="EI38" s="211"/>
    </row>
    <row r="39" spans="1:139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1"/>
      <c r="EC39" s="211"/>
      <c r="ED39" s="211"/>
      <c r="EE39" s="211"/>
      <c r="EF39" s="211"/>
      <c r="EG39" s="211"/>
      <c r="EH39" s="211"/>
      <c r="EI39" s="211"/>
    </row>
    <row r="40" spans="1:139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1"/>
      <c r="EC40" s="211"/>
      <c r="ED40" s="211"/>
      <c r="EE40" s="211"/>
      <c r="EF40" s="211"/>
      <c r="EG40" s="211"/>
      <c r="EH40" s="211"/>
      <c r="EI40" s="211"/>
    </row>
    <row r="41" spans="1:139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7">SUM(E42:E43)</f>
        <v>0</v>
      </c>
      <c r="F41" s="129">
        <f t="shared" si="7"/>
        <v>0</v>
      </c>
      <c r="G41" s="129">
        <f t="shared" si="7"/>
        <v>0</v>
      </c>
      <c r="H41" s="129">
        <f t="shared" si="7"/>
        <v>0</v>
      </c>
      <c r="I41" s="129">
        <f t="shared" si="7"/>
        <v>0</v>
      </c>
      <c r="J41" s="129">
        <f t="shared" si="7"/>
        <v>0</v>
      </c>
      <c r="K41" s="128">
        <f t="shared" si="7"/>
        <v>0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1"/>
      <c r="EC41" s="211"/>
      <c r="ED41" s="211"/>
      <c r="EE41" s="211"/>
      <c r="EF41" s="211"/>
      <c r="EG41" s="211"/>
      <c r="EH41" s="211"/>
      <c r="EI41" s="211"/>
    </row>
    <row r="42" spans="1:139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1"/>
      <c r="EC42" s="211"/>
      <c r="ED42" s="211"/>
      <c r="EE42" s="211"/>
      <c r="EF42" s="211"/>
      <c r="EG42" s="211"/>
      <c r="EH42" s="211"/>
      <c r="EI42" s="211"/>
    </row>
    <row r="43" spans="1:139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1"/>
      <c r="EC43" s="211"/>
      <c r="ED43" s="211"/>
      <c r="EE43" s="211"/>
      <c r="EF43" s="211"/>
      <c r="EG43" s="211"/>
      <c r="EH43" s="211"/>
      <c r="EI43" s="211"/>
    </row>
    <row r="44" spans="1:139" s="8" customFormat="1" ht="14.25" customHeight="1" x14ac:dyDescent="0.2">
      <c r="A44" s="228" t="s">
        <v>89</v>
      </c>
      <c r="B44" s="229" t="s">
        <v>393</v>
      </c>
      <c r="C44" s="230" t="s">
        <v>394</v>
      </c>
      <c r="D44" s="231"/>
      <c r="E44" s="231"/>
      <c r="F44" s="231"/>
      <c r="G44" s="231"/>
      <c r="H44" s="231"/>
      <c r="I44" s="231"/>
      <c r="J44" s="231"/>
      <c r="K44" s="232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1"/>
      <c r="EC44" s="211"/>
      <c r="ED44" s="211"/>
      <c r="EE44" s="211"/>
      <c r="EF44" s="211"/>
      <c r="EG44" s="211"/>
      <c r="EH44" s="211"/>
      <c r="EI44" s="211"/>
    </row>
    <row r="45" spans="1:139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8">SUM(E32+E33+E37+E40+E41+E44)</f>
        <v>0</v>
      </c>
      <c r="F45" s="102">
        <f t="shared" si="8"/>
        <v>0</v>
      </c>
      <c r="G45" s="102">
        <f t="shared" si="8"/>
        <v>0</v>
      </c>
      <c r="H45" s="102">
        <f t="shared" si="8"/>
        <v>0</v>
      </c>
      <c r="I45" s="102">
        <f t="shared" si="8"/>
        <v>0</v>
      </c>
      <c r="J45" s="102">
        <f t="shared" si="8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1"/>
      <c r="EC45" s="211"/>
      <c r="ED45" s="211"/>
      <c r="EE45" s="211"/>
      <c r="EF45" s="211"/>
      <c r="EG45" s="211"/>
      <c r="EH45" s="211"/>
      <c r="EI45" s="211"/>
    </row>
    <row r="46" spans="1:139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1"/>
      <c r="EC46" s="211"/>
      <c r="ED46" s="211"/>
      <c r="EE46" s="211"/>
      <c r="EF46" s="211"/>
      <c r="EG46" s="211"/>
      <c r="EH46" s="211"/>
      <c r="EI46" s="211"/>
    </row>
    <row r="47" spans="1:139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/>
      <c r="E47" s="161"/>
      <c r="F47" s="161"/>
      <c r="G47" s="161"/>
      <c r="H47" s="161"/>
      <c r="I47" s="161"/>
      <c r="J47" s="161"/>
      <c r="K47" s="5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1"/>
      <c r="EC47" s="211"/>
      <c r="ED47" s="211"/>
      <c r="EE47" s="211"/>
      <c r="EF47" s="211"/>
      <c r="EG47" s="211"/>
      <c r="EH47" s="211"/>
      <c r="EI47" s="211"/>
    </row>
    <row r="48" spans="1:139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/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1"/>
      <c r="EC48" s="211"/>
      <c r="ED48" s="211"/>
      <c r="EE48" s="211"/>
      <c r="EF48" s="211"/>
      <c r="EG48" s="211"/>
      <c r="EH48" s="211"/>
      <c r="EI48" s="211"/>
    </row>
    <row r="49" spans="1:139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/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1"/>
      <c r="EC49" s="211"/>
      <c r="ED49" s="211"/>
      <c r="EE49" s="211"/>
      <c r="EF49" s="211"/>
      <c r="EG49" s="211"/>
      <c r="EH49" s="211"/>
      <c r="EI49" s="211"/>
    </row>
    <row r="50" spans="1:139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/>
      <c r="I50" s="161"/>
      <c r="J50" s="161"/>
      <c r="K50" s="5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1"/>
      <c r="EC50" s="211"/>
      <c r="ED50" s="211"/>
      <c r="EE50" s="211"/>
      <c r="EF50" s="211"/>
      <c r="EG50" s="211"/>
      <c r="EH50" s="211"/>
      <c r="EI50" s="211"/>
    </row>
    <row r="51" spans="1:139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/>
      <c r="E51" s="161"/>
      <c r="F51" s="161"/>
      <c r="G51" s="161"/>
      <c r="H51" s="161"/>
      <c r="I51" s="161"/>
      <c r="J51" s="161"/>
      <c r="K51" s="5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1"/>
      <c r="EC51" s="211"/>
      <c r="ED51" s="211"/>
      <c r="EE51" s="211"/>
      <c r="EF51" s="211"/>
      <c r="EG51" s="211"/>
      <c r="EH51" s="211"/>
      <c r="EI51" s="211"/>
    </row>
    <row r="52" spans="1:139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/>
      <c r="I52" s="161"/>
      <c r="J52" s="161"/>
      <c r="K52" s="5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1"/>
      <c r="EC52" s="211"/>
      <c r="ED52" s="211"/>
      <c r="EE52" s="211"/>
      <c r="EF52" s="211"/>
      <c r="EG52" s="211"/>
      <c r="EH52" s="211"/>
      <c r="EI52" s="211"/>
    </row>
    <row r="53" spans="1:139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/>
      <c r="I53" s="161"/>
      <c r="J53" s="161"/>
      <c r="K53" s="5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1"/>
      <c r="EC53" s="211"/>
      <c r="ED53" s="211"/>
      <c r="EE53" s="211"/>
      <c r="EF53" s="211"/>
      <c r="EG53" s="211"/>
      <c r="EH53" s="211"/>
      <c r="EI53" s="211"/>
    </row>
    <row r="54" spans="1:139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/>
      <c r="I54" s="161"/>
      <c r="J54" s="161"/>
      <c r="K54" s="6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1"/>
      <c r="EC54" s="211"/>
      <c r="ED54" s="211"/>
      <c r="EE54" s="211"/>
      <c r="EF54" s="211"/>
      <c r="EG54" s="211"/>
      <c r="EH54" s="211"/>
      <c r="EI54" s="211"/>
    </row>
    <row r="55" spans="1:139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/>
      <c r="I55" s="161"/>
      <c r="J55" s="161"/>
      <c r="K55" s="6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1"/>
      <c r="EC55" s="211"/>
      <c r="ED55" s="211"/>
      <c r="EE55" s="211"/>
      <c r="EF55" s="211"/>
      <c r="EG55" s="211"/>
      <c r="EH55" s="211"/>
      <c r="EI55" s="211"/>
    </row>
    <row r="56" spans="1:139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1000</v>
      </c>
      <c r="F56" s="156">
        <f>D56+E56</f>
        <v>1000</v>
      </c>
      <c r="G56" s="156"/>
      <c r="H56" s="156"/>
      <c r="I56" s="156"/>
      <c r="J56" s="156"/>
      <c r="K56" s="60">
        <v>409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1"/>
      <c r="EC56" s="211"/>
      <c r="ED56" s="211"/>
      <c r="EE56" s="211"/>
      <c r="EF56" s="211"/>
      <c r="EG56" s="211"/>
      <c r="EH56" s="211"/>
      <c r="EI56" s="211"/>
    </row>
    <row r="57" spans="1:139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:J57" si="9">SUM(D46:D56)</f>
        <v>0</v>
      </c>
      <c r="E57" s="104">
        <f t="shared" si="9"/>
        <v>1000</v>
      </c>
      <c r="F57" s="104">
        <f t="shared" si="9"/>
        <v>1000</v>
      </c>
      <c r="G57" s="104">
        <f t="shared" si="9"/>
        <v>0</v>
      </c>
      <c r="H57" s="104">
        <f t="shared" si="9"/>
        <v>0</v>
      </c>
      <c r="I57" s="104">
        <f t="shared" si="9"/>
        <v>0</v>
      </c>
      <c r="J57" s="104">
        <f t="shared" si="9"/>
        <v>0</v>
      </c>
      <c r="K57" s="163">
        <f>SUM(K46:K56)</f>
        <v>409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1"/>
      <c r="EC57" s="211"/>
      <c r="ED57" s="211"/>
      <c r="EE57" s="211"/>
      <c r="EF57" s="211"/>
      <c r="EG57" s="211"/>
      <c r="EH57" s="211"/>
      <c r="EI57" s="211"/>
    </row>
    <row r="58" spans="1:139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1"/>
      <c r="EC58" s="211"/>
      <c r="ED58" s="211"/>
      <c r="EE58" s="211"/>
      <c r="EF58" s="211"/>
      <c r="EG58" s="211"/>
      <c r="EH58" s="211"/>
      <c r="EI58" s="211"/>
    </row>
    <row r="59" spans="1:139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1"/>
      <c r="EC59" s="211"/>
      <c r="ED59" s="211"/>
      <c r="EE59" s="211"/>
      <c r="EF59" s="211"/>
      <c r="EG59" s="211"/>
      <c r="EH59" s="211"/>
      <c r="EI59" s="211"/>
    </row>
    <row r="60" spans="1:139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1"/>
      <c r="EC60" s="211"/>
      <c r="ED60" s="211"/>
      <c r="EE60" s="211"/>
      <c r="EF60" s="211"/>
      <c r="EG60" s="211"/>
      <c r="EH60" s="211"/>
      <c r="EI60" s="211"/>
    </row>
    <row r="61" spans="1:139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1"/>
      <c r="EC61" s="211"/>
      <c r="ED61" s="211"/>
      <c r="EE61" s="211"/>
      <c r="EF61" s="211"/>
      <c r="EG61" s="211"/>
      <c r="EH61" s="211"/>
      <c r="EI61" s="211"/>
    </row>
    <row r="62" spans="1:139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1"/>
      <c r="EC62" s="211"/>
      <c r="ED62" s="211"/>
      <c r="EE62" s="211"/>
      <c r="EF62" s="211"/>
      <c r="EG62" s="211"/>
      <c r="EH62" s="211"/>
      <c r="EI62" s="211"/>
    </row>
    <row r="63" spans="1:139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:J63" si="10">SUM(D58:D62)</f>
        <v>0</v>
      </c>
      <c r="E63" s="103">
        <f t="shared" si="10"/>
        <v>0</v>
      </c>
      <c r="F63" s="103">
        <f t="shared" si="10"/>
        <v>0</v>
      </c>
      <c r="G63" s="103">
        <f t="shared" si="10"/>
        <v>0</v>
      </c>
      <c r="H63" s="103">
        <f t="shared" si="10"/>
        <v>0</v>
      </c>
      <c r="I63" s="103">
        <f t="shared" si="10"/>
        <v>0</v>
      </c>
      <c r="J63" s="103">
        <f t="shared" si="10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1"/>
      <c r="EC63" s="211"/>
      <c r="ED63" s="211"/>
      <c r="EE63" s="211"/>
      <c r="EF63" s="211"/>
      <c r="EG63" s="211"/>
      <c r="EH63" s="211"/>
      <c r="EI63" s="211"/>
    </row>
    <row r="64" spans="1:139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1"/>
      <c r="EC64" s="211"/>
      <c r="ED64" s="211"/>
      <c r="EE64" s="211"/>
      <c r="EF64" s="211"/>
      <c r="EG64" s="211"/>
      <c r="EH64" s="211"/>
      <c r="EI64" s="211"/>
    </row>
    <row r="65" spans="1:139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/>
      <c r="F65" s="171"/>
      <c r="G65" s="171"/>
      <c r="H65" s="171"/>
      <c r="I65" s="171"/>
      <c r="J65" s="171"/>
      <c r="K65" s="67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1"/>
      <c r="EC65" s="211"/>
      <c r="ED65" s="211"/>
      <c r="EE65" s="211"/>
      <c r="EF65" s="211"/>
      <c r="EG65" s="211"/>
      <c r="EH65" s="211"/>
      <c r="EI65" s="211"/>
    </row>
    <row r="66" spans="1:139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:J66" si="11">SUM(D64:D65)</f>
        <v>0</v>
      </c>
      <c r="E66" s="101">
        <f t="shared" si="11"/>
        <v>0</v>
      </c>
      <c r="F66" s="101">
        <f t="shared" si="11"/>
        <v>0</v>
      </c>
      <c r="G66" s="101">
        <f t="shared" si="11"/>
        <v>0</v>
      </c>
      <c r="H66" s="101">
        <f t="shared" si="11"/>
        <v>0</v>
      </c>
      <c r="I66" s="101">
        <f t="shared" si="11"/>
        <v>0</v>
      </c>
      <c r="J66" s="101">
        <f t="shared" si="11"/>
        <v>0</v>
      </c>
      <c r="K66" s="172">
        <f>SUM(K64:K65)</f>
        <v>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1"/>
      <c r="EC66" s="211"/>
      <c r="ED66" s="211"/>
      <c r="EE66" s="211"/>
      <c r="EF66" s="211"/>
      <c r="EG66" s="211"/>
      <c r="EH66" s="211"/>
      <c r="EI66" s="211"/>
    </row>
    <row r="67" spans="1:139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1"/>
      <c r="EC67" s="211"/>
      <c r="ED67" s="211"/>
      <c r="EE67" s="211"/>
      <c r="EF67" s="211"/>
      <c r="EG67" s="211"/>
      <c r="EH67" s="211"/>
      <c r="EI67" s="211"/>
    </row>
    <row r="68" spans="1:139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1"/>
      <c r="EC68" s="211"/>
      <c r="ED68" s="211"/>
      <c r="EE68" s="211"/>
      <c r="EF68" s="211"/>
      <c r="EG68" s="211"/>
      <c r="EH68" s="211"/>
      <c r="EI68" s="211"/>
    </row>
    <row r="69" spans="1:139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:J69" si="12">SUM(D67:D68)</f>
        <v>0</v>
      </c>
      <c r="E69" s="178">
        <f t="shared" si="12"/>
        <v>0</v>
      </c>
      <c r="F69" s="178">
        <f t="shared" si="12"/>
        <v>0</v>
      </c>
      <c r="G69" s="178">
        <f t="shared" si="12"/>
        <v>0</v>
      </c>
      <c r="H69" s="178">
        <f t="shared" si="12"/>
        <v>0</v>
      </c>
      <c r="I69" s="178">
        <f t="shared" si="12"/>
        <v>0</v>
      </c>
      <c r="J69" s="178">
        <f t="shared" si="12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1"/>
      <c r="EC69" s="211"/>
      <c r="ED69" s="211"/>
      <c r="EE69" s="211"/>
      <c r="EF69" s="211"/>
      <c r="EG69" s="211"/>
      <c r="EH69" s="211"/>
      <c r="EI69" s="211"/>
    </row>
    <row r="70" spans="1:139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:J70" si="13">SUM(D22+D31+D45+D57+D63+D66+D69)</f>
        <v>0</v>
      </c>
      <c r="E70" s="61">
        <f t="shared" si="13"/>
        <v>1000</v>
      </c>
      <c r="F70" s="61">
        <f t="shared" si="13"/>
        <v>1000</v>
      </c>
      <c r="G70" s="61">
        <f t="shared" si="13"/>
        <v>0</v>
      </c>
      <c r="H70" s="61">
        <f t="shared" si="13"/>
        <v>0</v>
      </c>
      <c r="I70" s="61">
        <f t="shared" si="13"/>
        <v>0</v>
      </c>
      <c r="J70" s="61">
        <f t="shared" si="13"/>
        <v>0</v>
      </c>
      <c r="K70" s="62">
        <f>SUM(K22+K31+K45+K57+K63+K66+K69)</f>
        <v>409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1"/>
      <c r="EC70" s="211"/>
      <c r="ED70" s="211"/>
      <c r="EE70" s="211"/>
      <c r="EF70" s="211"/>
      <c r="EG70" s="211"/>
      <c r="EH70" s="211"/>
      <c r="EI70" s="211"/>
    </row>
    <row r="71" spans="1:139" s="8" customFormat="1" ht="14.25" customHeight="1" x14ac:dyDescent="0.2">
      <c r="A71" s="18" t="s">
        <v>170</v>
      </c>
      <c r="B71" s="167" t="s">
        <v>405</v>
      </c>
      <c r="C71" s="313" t="s">
        <v>406</v>
      </c>
      <c r="D71" s="314"/>
      <c r="E71" s="314"/>
      <c r="F71" s="314"/>
      <c r="G71" s="314"/>
      <c r="H71" s="314"/>
      <c r="I71" s="314"/>
      <c r="J71" s="314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1"/>
      <c r="EC71" s="211"/>
      <c r="ED71" s="211"/>
      <c r="EE71" s="211"/>
      <c r="EF71" s="211"/>
      <c r="EG71" s="211"/>
      <c r="EH71" s="211"/>
      <c r="EI71" s="211"/>
    </row>
    <row r="72" spans="1:139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1000000</v>
      </c>
      <c r="E72" s="180">
        <f t="shared" ref="E72:K72" si="14">SUM(E73:E74)</f>
        <v>168904</v>
      </c>
      <c r="F72" s="180">
        <f t="shared" si="14"/>
        <v>1168904</v>
      </c>
      <c r="G72" s="180">
        <f t="shared" si="14"/>
        <v>0</v>
      </c>
      <c r="H72" s="180">
        <f t="shared" si="14"/>
        <v>0</v>
      </c>
      <c r="I72" s="180">
        <f t="shared" si="14"/>
        <v>0</v>
      </c>
      <c r="J72" s="180">
        <f t="shared" si="14"/>
        <v>0</v>
      </c>
      <c r="K72" s="64">
        <f t="shared" si="14"/>
        <v>1168904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1"/>
      <c r="EC72" s="211"/>
      <c r="ED72" s="211"/>
      <c r="EE72" s="211"/>
      <c r="EF72" s="211"/>
      <c r="EG72" s="211"/>
      <c r="EH72" s="211"/>
      <c r="EI72" s="211"/>
    </row>
    <row r="73" spans="1:139" s="8" customFormat="1" ht="14.25" customHeight="1" x14ac:dyDescent="0.2">
      <c r="A73" s="9" t="s">
        <v>174</v>
      </c>
      <c r="B73" s="312" t="s">
        <v>175</v>
      </c>
      <c r="C73" s="150" t="s">
        <v>176</v>
      </c>
      <c r="D73" s="378">
        <v>1000000</v>
      </c>
      <c r="E73" s="222">
        <v>168904</v>
      </c>
      <c r="F73" s="151">
        <f>D73+E73</f>
        <v>1168904</v>
      </c>
      <c r="G73" s="151"/>
      <c r="H73" s="151"/>
      <c r="I73" s="151"/>
      <c r="J73" s="151"/>
      <c r="K73" s="65">
        <v>1168904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1"/>
      <c r="EC73" s="211"/>
      <c r="ED73" s="211"/>
      <c r="EE73" s="211"/>
      <c r="EF73" s="211"/>
      <c r="EG73" s="211"/>
      <c r="EH73" s="211"/>
      <c r="EI73" s="211"/>
    </row>
    <row r="74" spans="1:139" s="8" customFormat="1" ht="14.25" customHeight="1" x14ac:dyDescent="0.2">
      <c r="A74" s="9" t="s">
        <v>177</v>
      </c>
      <c r="B74" s="312" t="s">
        <v>178</v>
      </c>
      <c r="C74" s="150" t="s">
        <v>179</v>
      </c>
      <c r="D74" s="180"/>
      <c r="E74" s="378"/>
      <c r="F74" s="378"/>
      <c r="G74" s="378"/>
      <c r="H74" s="378"/>
      <c r="I74" s="378"/>
      <c r="J74" s="378"/>
      <c r="K74" s="37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1"/>
      <c r="EC74" s="211"/>
      <c r="ED74" s="211"/>
      <c r="EE74" s="211"/>
      <c r="EF74" s="211"/>
      <c r="EG74" s="211"/>
      <c r="EH74" s="211"/>
      <c r="EI74" s="211"/>
    </row>
    <row r="75" spans="1:139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47131324</v>
      </c>
      <c r="E75" s="180">
        <f t="shared" ref="E75:K75" si="15">SUM(E76:E77)</f>
        <v>0</v>
      </c>
      <c r="F75" s="180">
        <f t="shared" si="15"/>
        <v>47131324</v>
      </c>
      <c r="G75" s="180">
        <f t="shared" si="15"/>
        <v>0</v>
      </c>
      <c r="H75" s="180">
        <f t="shared" si="15"/>
        <v>0</v>
      </c>
      <c r="I75" s="180">
        <f t="shared" si="15"/>
        <v>0</v>
      </c>
      <c r="J75" s="180">
        <f t="shared" si="15"/>
        <v>0</v>
      </c>
      <c r="K75" s="64">
        <f t="shared" si="15"/>
        <v>22515478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1"/>
      <c r="EC75" s="211"/>
      <c r="ED75" s="211"/>
      <c r="EE75" s="211"/>
      <c r="EF75" s="211"/>
      <c r="EG75" s="211"/>
      <c r="EH75" s="211"/>
      <c r="EI75" s="211"/>
    </row>
    <row r="76" spans="1:139" s="8" customFormat="1" ht="14.25" customHeight="1" x14ac:dyDescent="0.2">
      <c r="A76" s="9"/>
      <c r="B76" s="312" t="s">
        <v>351</v>
      </c>
      <c r="C76" s="150" t="s">
        <v>346</v>
      </c>
      <c r="D76" s="378">
        <v>29632600</v>
      </c>
      <c r="E76" s="378"/>
      <c r="F76" s="378">
        <f>D76+E76</f>
        <v>29632600</v>
      </c>
      <c r="G76" s="378"/>
      <c r="H76" s="378"/>
      <c r="I76" s="378"/>
      <c r="J76" s="378"/>
      <c r="K76" s="379">
        <v>22515478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1"/>
      <c r="EC76" s="211"/>
      <c r="ED76" s="211"/>
      <c r="EE76" s="211"/>
      <c r="EF76" s="211"/>
      <c r="EG76" s="211"/>
      <c r="EH76" s="211"/>
      <c r="EI76" s="211"/>
    </row>
    <row r="77" spans="1:139" s="8" customFormat="1" ht="14.25" customHeight="1" x14ac:dyDescent="0.2">
      <c r="A77" s="228"/>
      <c r="B77" s="315" t="s">
        <v>352</v>
      </c>
      <c r="C77" s="380" t="s">
        <v>346</v>
      </c>
      <c r="D77" s="378">
        <v>17498724</v>
      </c>
      <c r="E77" s="381"/>
      <c r="F77" s="381">
        <f>D77+E77</f>
        <v>17498724</v>
      </c>
      <c r="G77" s="381"/>
      <c r="H77" s="381"/>
      <c r="I77" s="381"/>
      <c r="J77" s="381"/>
      <c r="K77" s="382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1"/>
      <c r="EC77" s="211"/>
      <c r="ED77" s="211"/>
      <c r="EE77" s="211"/>
      <c r="EF77" s="211"/>
      <c r="EG77" s="211"/>
      <c r="EH77" s="211"/>
      <c r="EI77" s="211"/>
    </row>
    <row r="78" spans="1:139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48131324</v>
      </c>
      <c r="E78" s="102">
        <f t="shared" ref="E78:K78" si="16">E71+E72+E75</f>
        <v>168904</v>
      </c>
      <c r="F78" s="102">
        <f t="shared" si="16"/>
        <v>48300228</v>
      </c>
      <c r="G78" s="102">
        <f t="shared" si="16"/>
        <v>0</v>
      </c>
      <c r="H78" s="102">
        <f t="shared" si="16"/>
        <v>0</v>
      </c>
      <c r="I78" s="102">
        <f t="shared" si="16"/>
        <v>0</v>
      </c>
      <c r="J78" s="102">
        <f t="shared" si="16"/>
        <v>0</v>
      </c>
      <c r="K78" s="102">
        <f t="shared" si="16"/>
        <v>23684382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1"/>
      <c r="EC78" s="211"/>
      <c r="ED78" s="211"/>
      <c r="EE78" s="211"/>
      <c r="EF78" s="211"/>
      <c r="EG78" s="211"/>
      <c r="EH78" s="211"/>
      <c r="EI78" s="211"/>
    </row>
    <row r="79" spans="1:139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:J79" si="17">SUM(D78,D70)</f>
        <v>48131324</v>
      </c>
      <c r="E79" s="102">
        <f t="shared" si="17"/>
        <v>169904</v>
      </c>
      <c r="F79" s="102">
        <f t="shared" si="17"/>
        <v>48301228</v>
      </c>
      <c r="G79" s="102">
        <f t="shared" si="17"/>
        <v>0</v>
      </c>
      <c r="H79" s="102">
        <f t="shared" si="17"/>
        <v>0</v>
      </c>
      <c r="I79" s="102">
        <f t="shared" si="17"/>
        <v>0</v>
      </c>
      <c r="J79" s="102">
        <f t="shared" si="17"/>
        <v>0</v>
      </c>
      <c r="K79" s="62">
        <f>SUM(K78,K70)</f>
        <v>23684791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1"/>
      <c r="EC79" s="211"/>
      <c r="ED79" s="211"/>
      <c r="EE79" s="211"/>
      <c r="EF79" s="211"/>
      <c r="EG79" s="211"/>
      <c r="EH79" s="211"/>
      <c r="EI79" s="211"/>
    </row>
    <row r="80" spans="1:139" s="8" customFormat="1" ht="17.25" customHeight="1" x14ac:dyDescent="0.2">
      <c r="A80" s="458"/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218"/>
      <c r="M80" s="218"/>
      <c r="N80" s="218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1"/>
      <c r="EC80" s="211"/>
      <c r="ED80" s="211"/>
      <c r="EE80" s="211"/>
      <c r="EF80" s="211"/>
      <c r="EG80" s="211"/>
      <c r="EH80" s="211"/>
      <c r="EI80" s="211"/>
    </row>
    <row r="81" spans="1:139" s="31" customFormat="1" ht="16.5" customHeight="1" x14ac:dyDescent="0.25">
      <c r="A81" s="461" t="s">
        <v>185</v>
      </c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/>
      <c r="DF81" s="226"/>
      <c r="DG81" s="226"/>
      <c r="DH81" s="226"/>
      <c r="DI81" s="226"/>
      <c r="DJ81" s="226"/>
      <c r="DK81" s="226"/>
      <c r="DL81" s="226"/>
      <c r="DM81" s="226"/>
      <c r="DN81" s="226"/>
      <c r="DO81" s="226"/>
      <c r="DP81" s="226"/>
      <c r="DQ81" s="226"/>
      <c r="DR81" s="226"/>
      <c r="DS81" s="226"/>
      <c r="DT81" s="226"/>
      <c r="DU81" s="226"/>
      <c r="DV81" s="226"/>
      <c r="DW81" s="226"/>
      <c r="DX81" s="226"/>
      <c r="DY81" s="226"/>
      <c r="DZ81" s="226"/>
      <c r="EA81" s="226"/>
      <c r="EB81" s="215"/>
      <c r="EC81" s="215"/>
      <c r="ED81" s="215"/>
      <c r="EE81" s="215"/>
      <c r="EF81" s="215"/>
      <c r="EG81" s="215"/>
      <c r="EH81" s="215"/>
      <c r="EI81" s="215"/>
    </row>
    <row r="82" spans="1:139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419</v>
      </c>
      <c r="F82" s="57" t="s">
        <v>420</v>
      </c>
      <c r="G82" s="57" t="s">
        <v>421</v>
      </c>
      <c r="H82" s="57" t="s">
        <v>422</v>
      </c>
      <c r="I82" s="57" t="s">
        <v>423</v>
      </c>
      <c r="J82" s="57" t="s">
        <v>424</v>
      </c>
      <c r="K82" s="57" t="s">
        <v>404</v>
      </c>
    </row>
    <row r="83" spans="1:139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1"/>
      <c r="EC83" s="211"/>
      <c r="ED83" s="211"/>
      <c r="EE83" s="211"/>
      <c r="EF83" s="211"/>
      <c r="EG83" s="211"/>
      <c r="EH83" s="211"/>
      <c r="EI83" s="211"/>
    </row>
    <row r="84" spans="1:139" ht="16.5" customHeight="1" x14ac:dyDescent="0.25">
      <c r="A84" s="40" t="s">
        <v>5</v>
      </c>
      <c r="B84" s="19" t="s">
        <v>187</v>
      </c>
      <c r="C84" s="20" t="s">
        <v>188</v>
      </c>
      <c r="D84" s="383">
        <v>35178673</v>
      </c>
      <c r="E84" s="88"/>
      <c r="F84" s="88">
        <f>D84+E84</f>
        <v>35178673</v>
      </c>
      <c r="G84" s="88"/>
      <c r="H84" s="88"/>
      <c r="I84" s="88"/>
      <c r="J84" s="88"/>
      <c r="K84" s="109">
        <v>17554034</v>
      </c>
    </row>
    <row r="85" spans="1:139" ht="16.5" customHeight="1" x14ac:dyDescent="0.25">
      <c r="A85" s="28" t="s">
        <v>8</v>
      </c>
      <c r="B85" s="32" t="s">
        <v>189</v>
      </c>
      <c r="C85" s="33" t="s">
        <v>190</v>
      </c>
      <c r="D85" s="383">
        <v>6160572</v>
      </c>
      <c r="E85" s="89"/>
      <c r="F85" s="89">
        <f>D85+E85</f>
        <v>6160572</v>
      </c>
      <c r="G85" s="89"/>
      <c r="H85" s="89"/>
      <c r="I85" s="89"/>
      <c r="J85" s="89"/>
      <c r="K85" s="109">
        <v>2903817</v>
      </c>
    </row>
    <row r="86" spans="1:139" ht="16.5" customHeight="1" x14ac:dyDescent="0.25">
      <c r="A86" s="28" t="s">
        <v>11</v>
      </c>
      <c r="B86" s="32" t="s">
        <v>191</v>
      </c>
      <c r="C86" s="33" t="s">
        <v>192</v>
      </c>
      <c r="D86" s="383">
        <v>4742079</v>
      </c>
      <c r="E86" s="89">
        <f>1000+168904</f>
        <v>169904</v>
      </c>
      <c r="F86" s="89">
        <f>D86+E86</f>
        <v>4911983</v>
      </c>
      <c r="G86" s="89"/>
      <c r="H86" s="89"/>
      <c r="I86" s="89"/>
      <c r="J86" s="89"/>
      <c r="K86" s="109">
        <v>1830559</v>
      </c>
    </row>
    <row r="87" spans="1:139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39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:K88" si="18">SUM(D89:D95)</f>
        <v>0</v>
      </c>
      <c r="E88" s="130">
        <f t="shared" si="18"/>
        <v>0</v>
      </c>
      <c r="F88" s="130">
        <f t="shared" si="18"/>
        <v>0</v>
      </c>
      <c r="G88" s="130">
        <f t="shared" si="18"/>
        <v>0</v>
      </c>
      <c r="H88" s="130">
        <f t="shared" si="18"/>
        <v>0</v>
      </c>
      <c r="I88" s="130">
        <f t="shared" si="18"/>
        <v>0</v>
      </c>
      <c r="J88" s="130">
        <f t="shared" si="18"/>
        <v>0</v>
      </c>
      <c r="K88" s="109">
        <f t="shared" si="18"/>
        <v>0</v>
      </c>
    </row>
    <row r="89" spans="1:139" ht="16.5" customHeight="1" x14ac:dyDescent="0.25">
      <c r="A89" s="28" t="s">
        <v>20</v>
      </c>
      <c r="B89" s="32" t="s">
        <v>425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</row>
    <row r="90" spans="1:139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</row>
    <row r="91" spans="1:139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</row>
    <row r="92" spans="1:139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</row>
    <row r="93" spans="1:139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</row>
    <row r="94" spans="1:139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</row>
    <row r="95" spans="1:139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19">SUM(E96:E97)</f>
        <v>0</v>
      </c>
      <c r="F95" s="90">
        <f t="shared" si="19"/>
        <v>0</v>
      </c>
      <c r="G95" s="90">
        <f t="shared" si="19"/>
        <v>0</v>
      </c>
      <c r="H95" s="90">
        <f t="shared" si="19"/>
        <v>0</v>
      </c>
      <c r="I95" s="90">
        <f t="shared" si="19"/>
        <v>0</v>
      </c>
      <c r="J95" s="90">
        <f t="shared" si="19"/>
        <v>0</v>
      </c>
      <c r="K95" s="65">
        <f>SUM(K96:K97)</f>
        <v>0</v>
      </c>
    </row>
    <row r="96" spans="1:139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46081324</v>
      </c>
      <c r="E98" s="86">
        <f t="shared" ref="E98:J98" si="20">SUM(E84:E88)</f>
        <v>169904</v>
      </c>
      <c r="F98" s="86">
        <f t="shared" si="20"/>
        <v>46251228</v>
      </c>
      <c r="G98" s="86">
        <f t="shared" si="20"/>
        <v>0</v>
      </c>
      <c r="H98" s="86">
        <f t="shared" si="20"/>
        <v>0</v>
      </c>
      <c r="I98" s="86">
        <f t="shared" si="20"/>
        <v>0</v>
      </c>
      <c r="J98" s="86">
        <f t="shared" si="20"/>
        <v>0</v>
      </c>
      <c r="K98" s="70">
        <f>SUM(K84:K88)</f>
        <v>22288410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2050000</v>
      </c>
      <c r="E99" s="88"/>
      <c r="F99" s="88">
        <f>D99+E99</f>
        <v>2050000</v>
      </c>
      <c r="G99" s="88"/>
      <c r="H99" s="88"/>
      <c r="I99" s="88"/>
      <c r="J99" s="88"/>
      <c r="K99" s="68"/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2050000</v>
      </c>
      <c r="E108" s="86">
        <f>+E99+E100+E101</f>
        <v>0</v>
      </c>
      <c r="F108" s="86">
        <f t="shared" ref="F108:J108" si="21">+F99+F100+F101</f>
        <v>2050000</v>
      </c>
      <c r="G108" s="86">
        <f t="shared" si="21"/>
        <v>0</v>
      </c>
      <c r="H108" s="86">
        <f t="shared" si="21"/>
        <v>0</v>
      </c>
      <c r="I108" s="86">
        <f t="shared" si="21"/>
        <v>0</v>
      </c>
      <c r="J108" s="86">
        <f t="shared" si="21"/>
        <v>0</v>
      </c>
      <c r="K108" s="62">
        <f>+K99+K100+K101</f>
        <v>0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9">
        <f t="shared" ref="D109:J109" si="22">SUM(D98+D108)</f>
        <v>48131324</v>
      </c>
      <c r="E109" s="87">
        <f t="shared" si="22"/>
        <v>169904</v>
      </c>
      <c r="F109" s="429">
        <f t="shared" si="22"/>
        <v>48301228</v>
      </c>
      <c r="G109" s="86">
        <f t="shared" si="22"/>
        <v>0</v>
      </c>
      <c r="H109" s="429">
        <f t="shared" si="22"/>
        <v>0</v>
      </c>
      <c r="I109" s="429">
        <f t="shared" si="22"/>
        <v>0</v>
      </c>
      <c r="J109" s="87">
        <f t="shared" si="22"/>
        <v>0</v>
      </c>
      <c r="K109" s="431">
        <f>SUM(K98+K108)</f>
        <v>22288410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39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39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39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3">SUM(D110:D114)</f>
        <v>0</v>
      </c>
      <c r="E115" s="86">
        <f t="shared" si="23"/>
        <v>0</v>
      </c>
      <c r="F115" s="86">
        <f t="shared" si="23"/>
        <v>0</v>
      </c>
      <c r="G115" s="86">
        <f t="shared" si="23"/>
        <v>0</v>
      </c>
      <c r="H115" s="86">
        <f t="shared" si="23"/>
        <v>0</v>
      </c>
      <c r="I115" s="86">
        <f t="shared" si="23"/>
        <v>0</v>
      </c>
      <c r="J115" s="86">
        <f t="shared" si="23"/>
        <v>0</v>
      </c>
      <c r="K115" s="184">
        <f>SUM(K110:K114)</f>
        <v>0</v>
      </c>
    </row>
    <row r="116" spans="1:139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4">D109+D115</f>
        <v>48131324</v>
      </c>
      <c r="E116" s="186">
        <f t="shared" si="24"/>
        <v>169904</v>
      </c>
      <c r="F116" s="186">
        <f t="shared" si="24"/>
        <v>48301228</v>
      </c>
      <c r="G116" s="186">
        <f t="shared" si="24"/>
        <v>0</v>
      </c>
      <c r="H116" s="186">
        <f t="shared" si="24"/>
        <v>0</v>
      </c>
      <c r="I116" s="186">
        <f t="shared" si="24"/>
        <v>0</v>
      </c>
      <c r="J116" s="186">
        <f t="shared" si="24"/>
        <v>0</v>
      </c>
      <c r="K116" s="184">
        <f>K109+K115</f>
        <v>22288410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1"/>
      <c r="EC116" s="211"/>
      <c r="ED116" s="211"/>
      <c r="EE116" s="211"/>
      <c r="EF116" s="211"/>
      <c r="EG116" s="211"/>
      <c r="EH116" s="211"/>
      <c r="EI116" s="211"/>
    </row>
    <row r="117" spans="1:139" s="211" customFormat="1" ht="16.5" customHeight="1" x14ac:dyDescent="0.2">
      <c r="B117" s="214"/>
      <c r="K117" s="213"/>
      <c r="L117" s="218"/>
      <c r="M117" s="218"/>
      <c r="N117" s="218"/>
      <c r="O117" s="218"/>
      <c r="P117" s="218"/>
      <c r="Q117" s="218"/>
      <c r="R117" s="218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</row>
    <row r="118" spans="1:139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</row>
    <row r="119" spans="1:139" x14ac:dyDescent="0.25">
      <c r="L119" s="218"/>
      <c r="M119" s="218"/>
      <c r="N119" s="218"/>
      <c r="O119" s="218"/>
      <c r="P119" s="218"/>
      <c r="Q119" s="218"/>
    </row>
  </sheetData>
  <sheetProtection formatCells="0"/>
  <mergeCells count="5">
    <mergeCell ref="A80:K80"/>
    <mergeCell ref="A3:B3"/>
    <mergeCell ref="A1:K1"/>
    <mergeCell ref="A2:K2"/>
    <mergeCell ref="A81:K81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45" orientation="portrait" verticalDpi="300" r:id="rId1"/>
  <headerFooter alignWithMargins="0">
    <oddHeader xml:space="preserve">&amp;R&amp;"Times New Roman CE,Félkövér dőlt"&amp;11 10. melléklet 
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U118"/>
  <sheetViews>
    <sheetView topLeftCell="A109" zoomScaleNormal="100" workbookViewId="0">
      <selection activeCell="F126" sqref="F126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6" width="16.83203125" style="43" customWidth="1"/>
    <col min="7" max="10" width="16.83203125" style="43" hidden="1" customWidth="1"/>
    <col min="11" max="11" width="17.6640625" style="44" customWidth="1"/>
    <col min="12" max="26" width="10.33203125" style="219" customWidth="1"/>
    <col min="27" max="117" width="9.33203125" style="219"/>
    <col min="118" max="125" width="9.33203125" style="211"/>
    <col min="126" max="16384" width="9.33203125" style="1"/>
  </cols>
  <sheetData>
    <row r="1" spans="1:125" ht="51" customHeight="1" x14ac:dyDescent="0.25">
      <c r="A1" s="459" t="s">
        <v>427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25" ht="15.95" customHeight="1" x14ac:dyDescent="0.25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25" ht="15.95" customHeight="1" x14ac:dyDescent="0.25">
      <c r="A3" s="457"/>
      <c r="B3" s="457"/>
      <c r="C3" s="233"/>
      <c r="D3" s="233"/>
      <c r="E3" s="233"/>
      <c r="F3" s="233"/>
      <c r="G3" s="233"/>
      <c r="H3" s="233"/>
      <c r="I3" s="233"/>
      <c r="J3" s="233"/>
      <c r="K3" s="2" t="s">
        <v>1</v>
      </c>
    </row>
    <row r="4" spans="1:125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419</v>
      </c>
      <c r="F4" s="57" t="s">
        <v>420</v>
      </c>
      <c r="G4" s="57" t="s">
        <v>421</v>
      </c>
      <c r="H4" s="57" t="s">
        <v>422</v>
      </c>
      <c r="I4" s="57" t="s">
        <v>423</v>
      </c>
      <c r="J4" s="57" t="s">
        <v>424</v>
      </c>
      <c r="K4" s="57" t="s">
        <v>404</v>
      </c>
    </row>
    <row r="5" spans="1:125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1"/>
      <c r="DO5" s="211"/>
      <c r="DP5" s="211"/>
      <c r="DQ5" s="211"/>
      <c r="DR5" s="211"/>
      <c r="DS5" s="211"/>
      <c r="DT5" s="211"/>
      <c r="DU5" s="211"/>
    </row>
    <row r="6" spans="1:125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1"/>
      <c r="DO6" s="211"/>
      <c r="DP6" s="211"/>
      <c r="DQ6" s="211"/>
      <c r="DR6" s="211"/>
      <c r="DS6" s="211"/>
      <c r="DT6" s="211"/>
      <c r="DU6" s="211"/>
    </row>
    <row r="7" spans="1:125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1"/>
      <c r="DO7" s="211"/>
      <c r="DP7" s="211"/>
      <c r="DQ7" s="211"/>
      <c r="DR7" s="211"/>
      <c r="DS7" s="211"/>
      <c r="DT7" s="211"/>
      <c r="DU7" s="211"/>
    </row>
    <row r="8" spans="1:125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1"/>
      <c r="DO8" s="211"/>
      <c r="DP8" s="211"/>
      <c r="DQ8" s="211"/>
      <c r="DR8" s="211"/>
      <c r="DS8" s="211"/>
      <c r="DT8" s="211"/>
      <c r="DU8" s="211"/>
    </row>
    <row r="9" spans="1:125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1"/>
      <c r="DO9" s="211"/>
      <c r="DP9" s="211"/>
      <c r="DQ9" s="211"/>
      <c r="DR9" s="211"/>
      <c r="DS9" s="211"/>
      <c r="DT9" s="211"/>
      <c r="DU9" s="211"/>
    </row>
    <row r="10" spans="1:125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1"/>
      <c r="DO10" s="211"/>
      <c r="DP10" s="211"/>
      <c r="DQ10" s="211"/>
      <c r="DR10" s="211"/>
      <c r="DS10" s="211"/>
      <c r="DT10" s="211"/>
      <c r="DU10" s="211"/>
    </row>
    <row r="11" spans="1:125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1"/>
      <c r="DO11" s="211"/>
      <c r="DP11" s="211"/>
      <c r="DQ11" s="211"/>
      <c r="DR11" s="211"/>
      <c r="DS11" s="211"/>
      <c r="DT11" s="211"/>
      <c r="DU11" s="211"/>
    </row>
    <row r="12" spans="1:125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1"/>
      <c r="DO12" s="211"/>
      <c r="DP12" s="211"/>
      <c r="DQ12" s="211"/>
      <c r="DR12" s="211"/>
      <c r="DS12" s="211"/>
      <c r="DT12" s="211"/>
      <c r="DU12" s="211"/>
    </row>
    <row r="13" spans="1:125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8">
        <v>0</v>
      </c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1"/>
      <c r="DO13" s="211"/>
      <c r="DP13" s="211"/>
      <c r="DQ13" s="211"/>
      <c r="DR13" s="211"/>
      <c r="DS13" s="211"/>
      <c r="DT13" s="211"/>
      <c r="DU13" s="211"/>
    </row>
    <row r="14" spans="1:125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>
        <f t="shared" ref="E14:F14" si="1">SUM(E15:E21)</f>
        <v>300000</v>
      </c>
      <c r="F14" s="129">
        <f t="shared" si="1"/>
        <v>300000</v>
      </c>
      <c r="G14" s="129"/>
      <c r="H14" s="129"/>
      <c r="I14" s="129"/>
      <c r="J14" s="129"/>
      <c r="K14" s="216">
        <f>SUM(K15:K21)</f>
        <v>300000</v>
      </c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1"/>
      <c r="DO14" s="211"/>
      <c r="DP14" s="211"/>
      <c r="DQ14" s="211"/>
      <c r="DR14" s="211"/>
      <c r="DS14" s="211"/>
      <c r="DT14" s="211"/>
      <c r="DU14" s="211"/>
    </row>
    <row r="15" spans="1:125" s="8" customFormat="1" ht="24" customHeight="1" x14ac:dyDescent="0.2">
      <c r="A15" s="9" t="s">
        <v>32</v>
      </c>
      <c r="B15" s="131" t="s">
        <v>415</v>
      </c>
      <c r="C15" s="127" t="s">
        <v>31</v>
      </c>
      <c r="D15" s="122">
        <v>0</v>
      </c>
      <c r="E15" s="122"/>
      <c r="F15" s="122"/>
      <c r="G15" s="122"/>
      <c r="H15" s="122"/>
      <c r="I15" s="122"/>
      <c r="J15" s="122"/>
      <c r="K15" s="217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1"/>
      <c r="DO15" s="211"/>
      <c r="DP15" s="211"/>
      <c r="DQ15" s="211"/>
      <c r="DR15" s="211"/>
      <c r="DS15" s="211"/>
      <c r="DT15" s="211"/>
      <c r="DU15" s="211"/>
    </row>
    <row r="16" spans="1:125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217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1"/>
      <c r="DO16" s="211"/>
      <c r="DP16" s="211"/>
      <c r="DQ16" s="211"/>
      <c r="DR16" s="211"/>
      <c r="DS16" s="211"/>
      <c r="DT16" s="211"/>
      <c r="DU16" s="211"/>
    </row>
    <row r="17" spans="1:125" s="8" customFormat="1" ht="24" customHeight="1" x14ac:dyDescent="0.2">
      <c r="A17" s="7" t="s">
        <v>34</v>
      </c>
      <c r="B17" s="132" t="s">
        <v>416</v>
      </c>
      <c r="C17" s="127" t="s">
        <v>31</v>
      </c>
      <c r="D17" s="122"/>
      <c r="E17" s="122"/>
      <c r="F17" s="122"/>
      <c r="G17" s="122"/>
      <c r="H17" s="122"/>
      <c r="I17" s="122"/>
      <c r="J17" s="122"/>
      <c r="K17" s="217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1"/>
      <c r="DO17" s="211"/>
      <c r="DP17" s="211"/>
      <c r="DQ17" s="211"/>
      <c r="DR17" s="211"/>
      <c r="DS17" s="211"/>
      <c r="DT17" s="211"/>
      <c r="DU17" s="211"/>
    </row>
    <row r="18" spans="1:125" s="8" customFormat="1" ht="19.5" customHeight="1" x14ac:dyDescent="0.2">
      <c r="A18" s="9" t="s">
        <v>36</v>
      </c>
      <c r="B18" s="132" t="s">
        <v>409</v>
      </c>
      <c r="C18" s="127" t="s">
        <v>31</v>
      </c>
      <c r="D18" s="122"/>
      <c r="E18" s="122"/>
      <c r="F18" s="122"/>
      <c r="G18" s="122"/>
      <c r="H18" s="122"/>
      <c r="I18" s="122"/>
      <c r="J18" s="122"/>
      <c r="K18" s="5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1"/>
      <c r="DO18" s="211"/>
      <c r="DP18" s="211"/>
      <c r="DQ18" s="211"/>
      <c r="DR18" s="211"/>
      <c r="DS18" s="211"/>
      <c r="DT18" s="211"/>
      <c r="DU18" s="211"/>
    </row>
    <row r="19" spans="1:125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/>
      <c r="I19" s="122"/>
      <c r="J19" s="122"/>
      <c r="K19" s="217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1"/>
      <c r="DO19" s="211"/>
      <c r="DP19" s="211"/>
      <c r="DQ19" s="211"/>
      <c r="DR19" s="211"/>
      <c r="DS19" s="211"/>
      <c r="DT19" s="211"/>
      <c r="DU19" s="211"/>
    </row>
    <row r="20" spans="1:125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>
        <v>300000</v>
      </c>
      <c r="F20" s="122">
        <f>D20+E20</f>
        <v>300000</v>
      </c>
      <c r="G20" s="122"/>
      <c r="H20" s="122"/>
      <c r="I20" s="122"/>
      <c r="J20" s="122"/>
      <c r="K20" s="217">
        <v>300000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1"/>
      <c r="DO20" s="211"/>
      <c r="DP20" s="211"/>
      <c r="DQ20" s="211"/>
      <c r="DR20" s="211"/>
      <c r="DS20" s="211"/>
      <c r="DT20" s="211"/>
      <c r="DU20" s="211"/>
    </row>
    <row r="21" spans="1:125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1"/>
      <c r="DO21" s="211"/>
      <c r="DP21" s="211"/>
      <c r="DQ21" s="211"/>
      <c r="DR21" s="211"/>
      <c r="DS21" s="211"/>
      <c r="DT21" s="211"/>
      <c r="DU21" s="211"/>
    </row>
    <row r="22" spans="1:125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2">SUM(E12+E13+E14)</f>
        <v>300000</v>
      </c>
      <c r="F22" s="100">
        <f t="shared" si="2"/>
        <v>300000</v>
      </c>
      <c r="G22" s="100">
        <f t="shared" si="2"/>
        <v>0</v>
      </c>
      <c r="H22" s="100">
        <f t="shared" si="2"/>
        <v>0</v>
      </c>
      <c r="I22" s="100">
        <f t="shared" si="2"/>
        <v>0</v>
      </c>
      <c r="J22" s="100">
        <f t="shared" si="2"/>
        <v>0</v>
      </c>
      <c r="K22" s="138">
        <f>SUM(K12+K13+K14)</f>
        <v>300000</v>
      </c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1"/>
      <c r="DO22" s="211"/>
      <c r="DP22" s="211"/>
      <c r="DQ22" s="211"/>
      <c r="DR22" s="211"/>
      <c r="DS22" s="211"/>
      <c r="DT22" s="211"/>
      <c r="DU22" s="211"/>
    </row>
    <row r="23" spans="1:125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1"/>
      <c r="DO23" s="211"/>
      <c r="DP23" s="211"/>
      <c r="DQ23" s="211"/>
      <c r="DR23" s="211"/>
      <c r="DS23" s="211"/>
      <c r="DT23" s="211"/>
      <c r="DU23" s="211"/>
    </row>
    <row r="24" spans="1:125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3">SUM(E25:E30)</f>
        <v>0</v>
      </c>
      <c r="F24" s="142">
        <f t="shared" si="3"/>
        <v>0</v>
      </c>
      <c r="G24" s="142">
        <f t="shared" si="3"/>
        <v>0</v>
      </c>
      <c r="H24" s="142">
        <f t="shared" si="3"/>
        <v>0</v>
      </c>
      <c r="I24" s="142">
        <f t="shared" si="3"/>
        <v>0</v>
      </c>
      <c r="J24" s="142">
        <f t="shared" si="3"/>
        <v>0</v>
      </c>
      <c r="K24" s="143">
        <f t="shared" ref="K24" si="4">SUM(K25:K30)</f>
        <v>0</v>
      </c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1"/>
      <c r="DO24" s="211"/>
      <c r="DP24" s="211"/>
      <c r="DQ24" s="211"/>
      <c r="DR24" s="211"/>
      <c r="DS24" s="211"/>
      <c r="DT24" s="211"/>
      <c r="DU24" s="211"/>
    </row>
    <row r="25" spans="1:125" s="8" customFormat="1" ht="15.75" customHeight="1" x14ac:dyDescent="0.2">
      <c r="A25" s="9" t="s">
        <v>52</v>
      </c>
      <c r="B25" s="131" t="s">
        <v>417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1"/>
      <c r="DO25" s="211"/>
      <c r="DP25" s="211"/>
      <c r="DQ25" s="211"/>
      <c r="DR25" s="211"/>
      <c r="DS25" s="211"/>
      <c r="DT25" s="211"/>
      <c r="DU25" s="211"/>
    </row>
    <row r="26" spans="1:125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1"/>
      <c r="DO26" s="211"/>
      <c r="DP26" s="211"/>
      <c r="DQ26" s="211"/>
      <c r="DR26" s="211"/>
      <c r="DS26" s="211"/>
      <c r="DT26" s="211"/>
      <c r="DU26" s="211"/>
    </row>
    <row r="27" spans="1:125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1"/>
      <c r="DO27" s="211"/>
      <c r="DP27" s="211"/>
      <c r="DQ27" s="211"/>
      <c r="DR27" s="211"/>
      <c r="DS27" s="211"/>
      <c r="DT27" s="211"/>
      <c r="DU27" s="211"/>
    </row>
    <row r="28" spans="1:125" s="8" customFormat="1" ht="15.75" customHeight="1" x14ac:dyDescent="0.2">
      <c r="A28" s="9" t="s">
        <v>57</v>
      </c>
      <c r="B28" s="145" t="s">
        <v>418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1"/>
      <c r="DO28" s="211"/>
      <c r="DP28" s="211"/>
      <c r="DQ28" s="211"/>
      <c r="DR28" s="211"/>
      <c r="DS28" s="211"/>
      <c r="DT28" s="211"/>
      <c r="DU28" s="211"/>
    </row>
    <row r="29" spans="1:125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1"/>
      <c r="DO29" s="211"/>
      <c r="DP29" s="211"/>
      <c r="DQ29" s="211"/>
      <c r="DR29" s="211"/>
      <c r="DS29" s="211"/>
      <c r="DT29" s="211"/>
      <c r="DU29" s="211"/>
    </row>
    <row r="30" spans="1:125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1"/>
      <c r="DO30" s="211"/>
      <c r="DP30" s="211"/>
      <c r="DQ30" s="211"/>
      <c r="DR30" s="211"/>
      <c r="DS30" s="211"/>
      <c r="DT30" s="211"/>
      <c r="DU30" s="211"/>
    </row>
    <row r="31" spans="1:125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5">SUM(E23+E24)</f>
        <v>0</v>
      </c>
      <c r="F31" s="102">
        <f t="shared" si="5"/>
        <v>0</v>
      </c>
      <c r="G31" s="102">
        <f t="shared" si="5"/>
        <v>0</v>
      </c>
      <c r="H31" s="102">
        <f t="shared" si="5"/>
        <v>0</v>
      </c>
      <c r="I31" s="102">
        <f t="shared" si="5"/>
        <v>0</v>
      </c>
      <c r="J31" s="102">
        <f t="shared" si="5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1"/>
      <c r="DO31" s="211"/>
      <c r="DP31" s="211"/>
      <c r="DQ31" s="211"/>
      <c r="DR31" s="211"/>
      <c r="DS31" s="211"/>
      <c r="DT31" s="211"/>
      <c r="DU31" s="211"/>
    </row>
    <row r="32" spans="1:125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1"/>
      <c r="DO32" s="211"/>
      <c r="DP32" s="211"/>
      <c r="DQ32" s="211"/>
      <c r="DR32" s="211"/>
      <c r="DS32" s="211"/>
      <c r="DT32" s="211"/>
      <c r="DU32" s="211"/>
    </row>
    <row r="33" spans="1:125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:J33" si="6">SUM(D34:D36)</f>
        <v>0</v>
      </c>
      <c r="E33" s="129">
        <f t="shared" si="6"/>
        <v>0</v>
      </c>
      <c r="F33" s="129">
        <f t="shared" si="6"/>
        <v>0</v>
      </c>
      <c r="G33" s="129">
        <f t="shared" si="6"/>
        <v>0</v>
      </c>
      <c r="H33" s="129">
        <f t="shared" si="6"/>
        <v>0</v>
      </c>
      <c r="I33" s="129">
        <f t="shared" si="6"/>
        <v>0</v>
      </c>
      <c r="J33" s="129">
        <f t="shared" si="6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1"/>
      <c r="DO33" s="211"/>
      <c r="DP33" s="211"/>
      <c r="DQ33" s="211"/>
      <c r="DR33" s="211"/>
      <c r="DS33" s="211"/>
      <c r="DT33" s="211"/>
      <c r="DU33" s="211"/>
    </row>
    <row r="34" spans="1:125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1"/>
      <c r="DO34" s="211"/>
      <c r="DP34" s="211"/>
      <c r="DQ34" s="211"/>
      <c r="DR34" s="211"/>
      <c r="DS34" s="211"/>
      <c r="DT34" s="211"/>
      <c r="DU34" s="211"/>
    </row>
    <row r="35" spans="1:125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1"/>
      <c r="DO35" s="211"/>
      <c r="DP35" s="211"/>
      <c r="DQ35" s="211"/>
      <c r="DR35" s="211"/>
      <c r="DS35" s="211"/>
      <c r="DT35" s="211"/>
      <c r="DU35" s="211"/>
    </row>
    <row r="36" spans="1:125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1"/>
      <c r="DO36" s="211"/>
      <c r="DP36" s="211"/>
      <c r="DQ36" s="211"/>
      <c r="DR36" s="211"/>
      <c r="DS36" s="211"/>
      <c r="DT36" s="211"/>
      <c r="DU36" s="211"/>
    </row>
    <row r="37" spans="1:125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:K37" si="7">SUM(D38:D39)</f>
        <v>0</v>
      </c>
      <c r="E37" s="129">
        <f t="shared" si="7"/>
        <v>0</v>
      </c>
      <c r="F37" s="129">
        <f t="shared" si="7"/>
        <v>0</v>
      </c>
      <c r="G37" s="129">
        <f t="shared" si="7"/>
        <v>0</v>
      </c>
      <c r="H37" s="129">
        <f t="shared" si="7"/>
        <v>0</v>
      </c>
      <c r="I37" s="129">
        <f t="shared" si="7"/>
        <v>0</v>
      </c>
      <c r="J37" s="129">
        <f t="shared" si="7"/>
        <v>0</v>
      </c>
      <c r="K37" s="128">
        <f t="shared" si="7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1"/>
      <c r="DO37" s="211"/>
      <c r="DP37" s="211"/>
      <c r="DQ37" s="211"/>
      <c r="DR37" s="211"/>
      <c r="DS37" s="211"/>
      <c r="DT37" s="211"/>
      <c r="DU37" s="211"/>
    </row>
    <row r="38" spans="1:125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7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1"/>
      <c r="DO38" s="211"/>
      <c r="DP38" s="211"/>
      <c r="DQ38" s="211"/>
      <c r="DR38" s="211"/>
      <c r="DS38" s="211"/>
      <c r="DT38" s="211"/>
      <c r="DU38" s="211"/>
    </row>
    <row r="39" spans="1:125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1"/>
      <c r="DO39" s="211"/>
      <c r="DP39" s="211"/>
      <c r="DQ39" s="211"/>
      <c r="DR39" s="211"/>
      <c r="DS39" s="211"/>
      <c r="DT39" s="211"/>
      <c r="DU39" s="211"/>
    </row>
    <row r="40" spans="1:125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1"/>
      <c r="DO40" s="211"/>
      <c r="DP40" s="211"/>
      <c r="DQ40" s="211"/>
      <c r="DR40" s="211"/>
      <c r="DS40" s="211"/>
      <c r="DT40" s="211"/>
      <c r="DU40" s="211"/>
    </row>
    <row r="41" spans="1:125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8">SUM(E42:E43)</f>
        <v>0</v>
      </c>
      <c r="F41" s="129">
        <f t="shared" si="8"/>
        <v>0</v>
      </c>
      <c r="G41" s="129">
        <f t="shared" si="8"/>
        <v>0</v>
      </c>
      <c r="H41" s="129">
        <f t="shared" si="8"/>
        <v>0</v>
      </c>
      <c r="I41" s="129">
        <f t="shared" si="8"/>
        <v>0</v>
      </c>
      <c r="J41" s="129">
        <f t="shared" si="8"/>
        <v>0</v>
      </c>
      <c r="K41" s="128">
        <f t="shared" si="8"/>
        <v>0</v>
      </c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1"/>
      <c r="DO41" s="211"/>
      <c r="DP41" s="211"/>
      <c r="DQ41" s="211"/>
      <c r="DR41" s="211"/>
      <c r="DS41" s="211"/>
      <c r="DT41" s="211"/>
      <c r="DU41" s="211"/>
    </row>
    <row r="42" spans="1:125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1"/>
      <c r="DO42" s="211"/>
      <c r="DP42" s="211"/>
      <c r="DQ42" s="211"/>
      <c r="DR42" s="211"/>
      <c r="DS42" s="211"/>
      <c r="DT42" s="211"/>
      <c r="DU42" s="211"/>
    </row>
    <row r="43" spans="1:125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1"/>
      <c r="DO43" s="211"/>
      <c r="DP43" s="211"/>
      <c r="DQ43" s="211"/>
      <c r="DR43" s="211"/>
      <c r="DS43" s="211"/>
      <c r="DT43" s="211"/>
      <c r="DU43" s="211"/>
    </row>
    <row r="44" spans="1:125" s="8" customFormat="1" ht="14.25" customHeight="1" x14ac:dyDescent="0.2">
      <c r="A44" s="228" t="s">
        <v>89</v>
      </c>
      <c r="B44" s="229" t="s">
        <v>393</v>
      </c>
      <c r="C44" s="230" t="s">
        <v>394</v>
      </c>
      <c r="D44" s="231"/>
      <c r="E44" s="231"/>
      <c r="F44" s="231"/>
      <c r="G44" s="231"/>
      <c r="H44" s="231"/>
      <c r="I44" s="231"/>
      <c r="J44" s="231"/>
      <c r="K44" s="232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1"/>
      <c r="DO44" s="211"/>
      <c r="DP44" s="211"/>
      <c r="DQ44" s="211"/>
      <c r="DR44" s="211"/>
      <c r="DS44" s="211"/>
      <c r="DT44" s="211"/>
      <c r="DU44" s="211"/>
    </row>
    <row r="45" spans="1:125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9">SUM(E32+E33+E37+E40+E41+E44)</f>
        <v>0</v>
      </c>
      <c r="F45" s="102">
        <f t="shared" si="9"/>
        <v>0</v>
      </c>
      <c r="G45" s="102">
        <f t="shared" si="9"/>
        <v>0</v>
      </c>
      <c r="H45" s="102">
        <f t="shared" si="9"/>
        <v>0</v>
      </c>
      <c r="I45" s="102">
        <f t="shared" si="9"/>
        <v>0</v>
      </c>
      <c r="J45" s="102">
        <f t="shared" si="9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1"/>
      <c r="DO45" s="211"/>
      <c r="DP45" s="211"/>
      <c r="DQ45" s="211"/>
      <c r="DR45" s="211"/>
      <c r="DS45" s="211"/>
      <c r="DT45" s="211"/>
      <c r="DU45" s="211"/>
    </row>
    <row r="46" spans="1:125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1"/>
      <c r="DO46" s="211"/>
      <c r="DP46" s="211"/>
      <c r="DQ46" s="211"/>
      <c r="DR46" s="211"/>
      <c r="DS46" s="211"/>
      <c r="DT46" s="211"/>
      <c r="DU46" s="211"/>
    </row>
    <row r="47" spans="1:125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>
        <v>785000</v>
      </c>
      <c r="E47" s="161"/>
      <c r="F47" s="161">
        <f>D47+E47</f>
        <v>785000</v>
      </c>
      <c r="G47" s="161"/>
      <c r="H47" s="161"/>
      <c r="I47" s="161"/>
      <c r="J47" s="161"/>
      <c r="K47" s="59">
        <v>112507</v>
      </c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1"/>
      <c r="DO47" s="211"/>
      <c r="DP47" s="211"/>
      <c r="DQ47" s="211"/>
      <c r="DR47" s="211"/>
      <c r="DS47" s="211"/>
      <c r="DT47" s="211"/>
      <c r="DU47" s="211"/>
    </row>
    <row r="48" spans="1:125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/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1"/>
      <c r="DO48" s="211"/>
      <c r="DP48" s="211"/>
      <c r="DQ48" s="211"/>
      <c r="DR48" s="211"/>
      <c r="DS48" s="211"/>
      <c r="DT48" s="211"/>
      <c r="DU48" s="211"/>
    </row>
    <row r="49" spans="1:125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/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1"/>
      <c r="DO49" s="211"/>
      <c r="DP49" s="211"/>
      <c r="DQ49" s="211"/>
      <c r="DR49" s="211"/>
      <c r="DS49" s="211"/>
      <c r="DT49" s="211"/>
      <c r="DU49" s="211"/>
    </row>
    <row r="50" spans="1:125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/>
      <c r="I50" s="161"/>
      <c r="J50" s="161"/>
      <c r="K50" s="5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1"/>
      <c r="DO50" s="211"/>
      <c r="DP50" s="211"/>
      <c r="DQ50" s="211"/>
      <c r="DR50" s="211"/>
      <c r="DS50" s="211"/>
      <c r="DT50" s="211"/>
      <c r="DU50" s="211"/>
    </row>
    <row r="51" spans="1:125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>
        <v>15000</v>
      </c>
      <c r="E51" s="161"/>
      <c r="F51" s="161">
        <f>D51+E51</f>
        <v>15000</v>
      </c>
      <c r="G51" s="161"/>
      <c r="H51" s="161"/>
      <c r="I51" s="161"/>
      <c r="J51" s="161"/>
      <c r="K51" s="59">
        <v>226</v>
      </c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1"/>
      <c r="DO51" s="211"/>
      <c r="DP51" s="211"/>
      <c r="DQ51" s="211"/>
      <c r="DR51" s="211"/>
      <c r="DS51" s="211"/>
      <c r="DT51" s="211"/>
      <c r="DU51" s="211"/>
    </row>
    <row r="52" spans="1:125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/>
      <c r="I52" s="161"/>
      <c r="J52" s="161"/>
      <c r="K52" s="5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1"/>
      <c r="DO52" s="211"/>
      <c r="DP52" s="211"/>
      <c r="DQ52" s="211"/>
      <c r="DR52" s="211"/>
      <c r="DS52" s="211"/>
      <c r="DT52" s="211"/>
      <c r="DU52" s="211"/>
    </row>
    <row r="53" spans="1:125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/>
      <c r="I53" s="161"/>
      <c r="J53" s="161"/>
      <c r="K53" s="5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1"/>
      <c r="DO53" s="211"/>
      <c r="DP53" s="211"/>
      <c r="DQ53" s="211"/>
      <c r="DR53" s="211"/>
      <c r="DS53" s="211"/>
      <c r="DT53" s="211"/>
      <c r="DU53" s="211"/>
    </row>
    <row r="54" spans="1:125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/>
      <c r="I54" s="161"/>
      <c r="J54" s="161"/>
      <c r="K54" s="6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1"/>
      <c r="DO54" s="211"/>
      <c r="DP54" s="211"/>
      <c r="DQ54" s="211"/>
      <c r="DR54" s="211"/>
      <c r="DS54" s="211"/>
      <c r="DT54" s="211"/>
      <c r="DU54" s="211"/>
    </row>
    <row r="55" spans="1:125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/>
      <c r="I55" s="161"/>
      <c r="J55" s="161"/>
      <c r="K55" s="6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1"/>
      <c r="DO55" s="211"/>
      <c r="DP55" s="211"/>
      <c r="DQ55" s="211"/>
      <c r="DR55" s="211"/>
      <c r="DS55" s="211"/>
      <c r="DT55" s="211"/>
      <c r="DU55" s="211"/>
    </row>
    <row r="56" spans="1:125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5000</v>
      </c>
      <c r="F56" s="156">
        <f>D56+E56</f>
        <v>5000</v>
      </c>
      <c r="G56" s="156"/>
      <c r="H56" s="156"/>
      <c r="I56" s="156"/>
      <c r="J56" s="156"/>
      <c r="K56" s="60">
        <v>2503</v>
      </c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1"/>
      <c r="DO56" s="211"/>
      <c r="DP56" s="211"/>
      <c r="DQ56" s="211"/>
      <c r="DR56" s="211"/>
      <c r="DS56" s="211"/>
      <c r="DT56" s="211"/>
      <c r="DU56" s="211"/>
    </row>
    <row r="57" spans="1:125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:J57" si="10">SUM(D46:D56)</f>
        <v>800000</v>
      </c>
      <c r="E57" s="104">
        <f t="shared" si="10"/>
        <v>5000</v>
      </c>
      <c r="F57" s="104">
        <f t="shared" si="10"/>
        <v>805000</v>
      </c>
      <c r="G57" s="104">
        <f t="shared" si="10"/>
        <v>0</v>
      </c>
      <c r="H57" s="104">
        <f t="shared" si="10"/>
        <v>0</v>
      </c>
      <c r="I57" s="104">
        <f t="shared" si="10"/>
        <v>0</v>
      </c>
      <c r="J57" s="104">
        <f t="shared" si="10"/>
        <v>0</v>
      </c>
      <c r="K57" s="163">
        <f>SUM(K46:K56)</f>
        <v>115236</v>
      </c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1"/>
      <c r="DO57" s="211"/>
      <c r="DP57" s="211"/>
      <c r="DQ57" s="211"/>
      <c r="DR57" s="211"/>
      <c r="DS57" s="211"/>
      <c r="DT57" s="211"/>
      <c r="DU57" s="211"/>
    </row>
    <row r="58" spans="1:125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1"/>
      <c r="DO58" s="211"/>
      <c r="DP58" s="211"/>
      <c r="DQ58" s="211"/>
      <c r="DR58" s="211"/>
      <c r="DS58" s="211"/>
      <c r="DT58" s="211"/>
      <c r="DU58" s="211"/>
    </row>
    <row r="59" spans="1:125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1"/>
      <c r="DO59" s="211"/>
      <c r="DP59" s="211"/>
      <c r="DQ59" s="211"/>
      <c r="DR59" s="211"/>
      <c r="DS59" s="211"/>
      <c r="DT59" s="211"/>
      <c r="DU59" s="211"/>
    </row>
    <row r="60" spans="1:125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1"/>
      <c r="DO60" s="211"/>
      <c r="DP60" s="211"/>
      <c r="DQ60" s="211"/>
      <c r="DR60" s="211"/>
      <c r="DS60" s="211"/>
      <c r="DT60" s="211"/>
      <c r="DU60" s="211"/>
    </row>
    <row r="61" spans="1:125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1"/>
      <c r="DO61" s="211"/>
      <c r="DP61" s="211"/>
      <c r="DQ61" s="211"/>
      <c r="DR61" s="211"/>
      <c r="DS61" s="211"/>
      <c r="DT61" s="211"/>
      <c r="DU61" s="211"/>
    </row>
    <row r="62" spans="1:125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1"/>
      <c r="DO62" s="211"/>
      <c r="DP62" s="211"/>
      <c r="DQ62" s="211"/>
      <c r="DR62" s="211"/>
      <c r="DS62" s="211"/>
      <c r="DT62" s="211"/>
      <c r="DU62" s="211"/>
    </row>
    <row r="63" spans="1:125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:J63" si="11">SUM(D58:D62)</f>
        <v>0</v>
      </c>
      <c r="E63" s="103">
        <f t="shared" si="11"/>
        <v>0</v>
      </c>
      <c r="F63" s="103">
        <f t="shared" si="11"/>
        <v>0</v>
      </c>
      <c r="G63" s="103">
        <f t="shared" si="11"/>
        <v>0</v>
      </c>
      <c r="H63" s="103">
        <f t="shared" si="11"/>
        <v>0</v>
      </c>
      <c r="I63" s="103">
        <f t="shared" si="11"/>
        <v>0</v>
      </c>
      <c r="J63" s="103">
        <f t="shared" si="11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1"/>
      <c r="DO63" s="211"/>
      <c r="DP63" s="211"/>
      <c r="DQ63" s="211"/>
      <c r="DR63" s="211"/>
      <c r="DS63" s="211"/>
      <c r="DT63" s="211"/>
      <c r="DU63" s="211"/>
    </row>
    <row r="64" spans="1:125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1"/>
      <c r="DO64" s="211"/>
      <c r="DP64" s="211"/>
      <c r="DQ64" s="211"/>
      <c r="DR64" s="211"/>
      <c r="DS64" s="211"/>
      <c r="DT64" s="211"/>
      <c r="DU64" s="211"/>
    </row>
    <row r="65" spans="1:125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61">
        <v>500000</v>
      </c>
      <c r="E65" s="171"/>
      <c r="F65" s="180">
        <f>D65+E65</f>
        <v>500000</v>
      </c>
      <c r="G65" s="171"/>
      <c r="H65" s="171"/>
      <c r="I65" s="171"/>
      <c r="J65" s="171"/>
      <c r="K65" s="67">
        <v>101400</v>
      </c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1"/>
      <c r="DO65" s="211"/>
      <c r="DP65" s="211"/>
      <c r="DQ65" s="211"/>
      <c r="DR65" s="211"/>
      <c r="DS65" s="211"/>
      <c r="DT65" s="211"/>
      <c r="DU65" s="211"/>
    </row>
    <row r="66" spans="1:125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:J66" si="12">SUM(D64:D65)</f>
        <v>500000</v>
      </c>
      <c r="E66" s="101">
        <f t="shared" si="12"/>
        <v>0</v>
      </c>
      <c r="F66" s="101">
        <f t="shared" si="12"/>
        <v>500000</v>
      </c>
      <c r="G66" s="101">
        <f t="shared" si="12"/>
        <v>0</v>
      </c>
      <c r="H66" s="101">
        <f t="shared" si="12"/>
        <v>0</v>
      </c>
      <c r="I66" s="101">
        <f t="shared" si="12"/>
        <v>0</v>
      </c>
      <c r="J66" s="101">
        <f t="shared" si="12"/>
        <v>0</v>
      </c>
      <c r="K66" s="172">
        <f>SUM(K64:K65)</f>
        <v>101400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1"/>
      <c r="DO66" s="211"/>
      <c r="DP66" s="211"/>
      <c r="DQ66" s="211"/>
      <c r="DR66" s="211"/>
      <c r="DS66" s="211"/>
      <c r="DT66" s="211"/>
      <c r="DU66" s="211"/>
    </row>
    <row r="67" spans="1:125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1"/>
      <c r="DO67" s="211"/>
      <c r="DP67" s="211"/>
      <c r="DQ67" s="211"/>
      <c r="DR67" s="211"/>
      <c r="DS67" s="211"/>
      <c r="DT67" s="211"/>
      <c r="DU67" s="211"/>
    </row>
    <row r="68" spans="1:125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1"/>
      <c r="DO68" s="211"/>
      <c r="DP68" s="211"/>
      <c r="DQ68" s="211"/>
      <c r="DR68" s="211"/>
      <c r="DS68" s="211"/>
      <c r="DT68" s="211"/>
      <c r="DU68" s="211"/>
    </row>
    <row r="69" spans="1:125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:J69" si="13">SUM(D67:D68)</f>
        <v>0</v>
      </c>
      <c r="E69" s="178">
        <f t="shared" si="13"/>
        <v>0</v>
      </c>
      <c r="F69" s="178">
        <f t="shared" si="13"/>
        <v>0</v>
      </c>
      <c r="G69" s="178">
        <f t="shared" si="13"/>
        <v>0</v>
      </c>
      <c r="H69" s="178">
        <f t="shared" si="13"/>
        <v>0</v>
      </c>
      <c r="I69" s="178">
        <f t="shared" si="13"/>
        <v>0</v>
      </c>
      <c r="J69" s="178">
        <f t="shared" si="13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1"/>
      <c r="DO69" s="211"/>
      <c r="DP69" s="211"/>
      <c r="DQ69" s="211"/>
      <c r="DR69" s="211"/>
      <c r="DS69" s="211"/>
      <c r="DT69" s="211"/>
      <c r="DU69" s="211"/>
    </row>
    <row r="70" spans="1:125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:J70" si="14">SUM(D22+D31+D45+D57+D63+D66+D69)</f>
        <v>1300000</v>
      </c>
      <c r="E70" s="61">
        <f t="shared" si="14"/>
        <v>305000</v>
      </c>
      <c r="F70" s="61">
        <f t="shared" si="14"/>
        <v>1605000</v>
      </c>
      <c r="G70" s="61">
        <f t="shared" si="14"/>
        <v>0</v>
      </c>
      <c r="H70" s="61">
        <f t="shared" si="14"/>
        <v>0</v>
      </c>
      <c r="I70" s="61">
        <f t="shared" si="14"/>
        <v>0</v>
      </c>
      <c r="J70" s="61">
        <f t="shared" si="14"/>
        <v>0</v>
      </c>
      <c r="K70" s="62">
        <f>SUM(K22+K31+K45+K57+K63+K66+K69)</f>
        <v>516636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1"/>
      <c r="DO70" s="211"/>
      <c r="DP70" s="211"/>
      <c r="DQ70" s="211"/>
      <c r="DR70" s="211"/>
      <c r="DS70" s="211"/>
      <c r="DT70" s="211"/>
      <c r="DU70" s="211"/>
    </row>
    <row r="71" spans="1:125" s="8" customFormat="1" ht="14.25" customHeight="1" x14ac:dyDescent="0.2">
      <c r="A71" s="18" t="s">
        <v>170</v>
      </c>
      <c r="B71" s="167" t="s">
        <v>405</v>
      </c>
      <c r="C71" s="313" t="s">
        <v>406</v>
      </c>
      <c r="D71" s="314"/>
      <c r="E71" s="314"/>
      <c r="F71" s="314"/>
      <c r="G71" s="314"/>
      <c r="H71" s="314"/>
      <c r="I71" s="314"/>
      <c r="J71" s="314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1"/>
      <c r="DO71" s="211"/>
      <c r="DP71" s="211"/>
      <c r="DQ71" s="211"/>
      <c r="DR71" s="211"/>
      <c r="DS71" s="211"/>
      <c r="DT71" s="211"/>
      <c r="DU71" s="211"/>
    </row>
    <row r="72" spans="1:125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800000</v>
      </c>
      <c r="E72" s="180">
        <f t="shared" ref="E72:K72" si="15">SUM(E73:E74)</f>
        <v>18588</v>
      </c>
      <c r="F72" s="180">
        <f t="shared" si="15"/>
        <v>818588</v>
      </c>
      <c r="G72" s="180">
        <f t="shared" si="15"/>
        <v>0</v>
      </c>
      <c r="H72" s="180">
        <f t="shared" si="15"/>
        <v>0</v>
      </c>
      <c r="I72" s="180">
        <f t="shared" si="15"/>
        <v>0</v>
      </c>
      <c r="J72" s="180">
        <f t="shared" si="15"/>
        <v>0</v>
      </c>
      <c r="K72" s="64">
        <f t="shared" si="15"/>
        <v>818588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1"/>
      <c r="DO72" s="211"/>
      <c r="DP72" s="211"/>
      <c r="DQ72" s="211"/>
      <c r="DR72" s="211"/>
      <c r="DS72" s="211"/>
      <c r="DT72" s="211"/>
      <c r="DU72" s="211"/>
    </row>
    <row r="73" spans="1:125" s="8" customFormat="1" ht="14.25" customHeight="1" x14ac:dyDescent="0.2">
      <c r="A73" s="9" t="s">
        <v>174</v>
      </c>
      <c r="B73" s="312" t="s">
        <v>175</v>
      </c>
      <c r="C73" s="127" t="s">
        <v>176</v>
      </c>
      <c r="D73" s="378">
        <v>800000</v>
      </c>
      <c r="E73" s="151">
        <v>18588</v>
      </c>
      <c r="F73" s="151">
        <f>D73+E73</f>
        <v>818588</v>
      </c>
      <c r="G73" s="151"/>
      <c r="H73" s="151"/>
      <c r="I73" s="151"/>
      <c r="J73" s="151"/>
      <c r="K73" s="65">
        <v>818588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1"/>
      <c r="DO73" s="211"/>
      <c r="DP73" s="211"/>
      <c r="DQ73" s="211"/>
      <c r="DR73" s="211"/>
      <c r="DS73" s="211"/>
      <c r="DT73" s="211"/>
      <c r="DU73" s="211"/>
    </row>
    <row r="74" spans="1:125" s="8" customFormat="1" ht="14.25" customHeight="1" x14ac:dyDescent="0.2">
      <c r="A74" s="9" t="s">
        <v>177</v>
      </c>
      <c r="B74" s="312" t="s">
        <v>178</v>
      </c>
      <c r="C74" s="127" t="s">
        <v>179</v>
      </c>
      <c r="D74" s="378"/>
      <c r="E74" s="378"/>
      <c r="F74" s="378"/>
      <c r="G74" s="378"/>
      <c r="H74" s="378"/>
      <c r="I74" s="378"/>
      <c r="J74" s="378"/>
      <c r="K74" s="37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1"/>
      <c r="DO74" s="211"/>
      <c r="DP74" s="211"/>
      <c r="DQ74" s="211"/>
      <c r="DR74" s="211"/>
      <c r="DS74" s="211"/>
      <c r="DT74" s="211"/>
      <c r="DU74" s="211"/>
    </row>
    <row r="75" spans="1:125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25086819</v>
      </c>
      <c r="E75" s="180">
        <f t="shared" ref="E75:K75" si="16">SUM(E76:E77)</f>
        <v>955890</v>
      </c>
      <c r="F75" s="180">
        <f t="shared" si="16"/>
        <v>26042709</v>
      </c>
      <c r="G75" s="180">
        <f t="shared" si="16"/>
        <v>0</v>
      </c>
      <c r="H75" s="180">
        <f t="shared" si="16"/>
        <v>0</v>
      </c>
      <c r="I75" s="180">
        <f t="shared" si="16"/>
        <v>0</v>
      </c>
      <c r="J75" s="180">
        <f t="shared" si="16"/>
        <v>0</v>
      </c>
      <c r="K75" s="64">
        <f t="shared" si="16"/>
        <v>7307394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1"/>
      <c r="DO75" s="211"/>
      <c r="DP75" s="211"/>
      <c r="DQ75" s="211"/>
      <c r="DR75" s="211"/>
      <c r="DS75" s="211"/>
      <c r="DT75" s="211"/>
      <c r="DU75" s="211"/>
    </row>
    <row r="76" spans="1:125" s="8" customFormat="1" ht="14.25" customHeight="1" x14ac:dyDescent="0.2">
      <c r="A76" s="9"/>
      <c r="B76" s="312" t="s">
        <v>351</v>
      </c>
      <c r="C76" s="127" t="s">
        <v>346</v>
      </c>
      <c r="D76" s="378">
        <v>2780973</v>
      </c>
      <c r="E76" s="378">
        <v>955890</v>
      </c>
      <c r="F76" s="378">
        <f>D76+E76</f>
        <v>3736863</v>
      </c>
      <c r="G76" s="378"/>
      <c r="H76" s="378"/>
      <c r="I76" s="378"/>
      <c r="J76" s="378"/>
      <c r="K76" s="379">
        <v>7307394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1"/>
      <c r="DO76" s="211"/>
      <c r="DP76" s="211"/>
      <c r="DQ76" s="211"/>
      <c r="DR76" s="211"/>
      <c r="DS76" s="211"/>
      <c r="DT76" s="211"/>
      <c r="DU76" s="211"/>
    </row>
    <row r="77" spans="1:125" s="8" customFormat="1" ht="14.25" customHeight="1" x14ac:dyDescent="0.2">
      <c r="A77" s="228"/>
      <c r="B77" s="315" t="s">
        <v>352</v>
      </c>
      <c r="C77" s="316" t="s">
        <v>346</v>
      </c>
      <c r="D77" s="381">
        <v>22305846</v>
      </c>
      <c r="E77" s="381"/>
      <c r="F77" s="381">
        <f>D77+E77</f>
        <v>22305846</v>
      </c>
      <c r="G77" s="381"/>
      <c r="H77" s="381"/>
      <c r="I77" s="381"/>
      <c r="J77" s="381"/>
      <c r="K77" s="382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1"/>
      <c r="DO77" s="211"/>
      <c r="DP77" s="211"/>
      <c r="DQ77" s="211"/>
      <c r="DR77" s="211"/>
      <c r="DS77" s="211"/>
      <c r="DT77" s="211"/>
      <c r="DU77" s="211"/>
    </row>
    <row r="78" spans="1:125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25886819</v>
      </c>
      <c r="E78" s="102">
        <f t="shared" ref="E78:K78" si="17">E71+E72+E75</f>
        <v>974478</v>
      </c>
      <c r="F78" s="102">
        <f t="shared" si="17"/>
        <v>26861297</v>
      </c>
      <c r="G78" s="102">
        <f t="shared" si="17"/>
        <v>0</v>
      </c>
      <c r="H78" s="102">
        <f t="shared" si="17"/>
        <v>0</v>
      </c>
      <c r="I78" s="102">
        <f t="shared" si="17"/>
        <v>0</v>
      </c>
      <c r="J78" s="102">
        <f t="shared" si="17"/>
        <v>0</v>
      </c>
      <c r="K78" s="62">
        <f t="shared" si="17"/>
        <v>8125982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1"/>
      <c r="DO78" s="211"/>
      <c r="DP78" s="211"/>
      <c r="DQ78" s="211"/>
      <c r="DR78" s="211"/>
      <c r="DS78" s="211"/>
      <c r="DT78" s="211"/>
      <c r="DU78" s="211"/>
    </row>
    <row r="79" spans="1:125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:J79" si="18">SUM(D78,D70)</f>
        <v>27186819</v>
      </c>
      <c r="E79" s="102">
        <f t="shared" si="18"/>
        <v>1279478</v>
      </c>
      <c r="F79" s="102">
        <f t="shared" si="18"/>
        <v>28466297</v>
      </c>
      <c r="G79" s="102">
        <f t="shared" si="18"/>
        <v>0</v>
      </c>
      <c r="H79" s="102">
        <f t="shared" si="18"/>
        <v>0</v>
      </c>
      <c r="I79" s="102">
        <f t="shared" si="18"/>
        <v>0</v>
      </c>
      <c r="J79" s="61">
        <f t="shared" si="18"/>
        <v>0</v>
      </c>
      <c r="K79" s="149">
        <f>SUM(K78,K70)</f>
        <v>8642618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1"/>
      <c r="DO79" s="211"/>
      <c r="DP79" s="211"/>
      <c r="DQ79" s="211"/>
      <c r="DR79" s="211"/>
      <c r="DS79" s="211"/>
      <c r="DT79" s="211"/>
      <c r="DU79" s="211"/>
    </row>
    <row r="80" spans="1:125" s="8" customFormat="1" ht="17.25" customHeight="1" x14ac:dyDescent="0.2">
      <c r="A80" s="458"/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1"/>
      <c r="DO80" s="211"/>
      <c r="DP80" s="211"/>
      <c r="DQ80" s="211"/>
      <c r="DR80" s="211"/>
      <c r="DS80" s="211"/>
      <c r="DT80" s="211"/>
      <c r="DU80" s="211"/>
    </row>
    <row r="81" spans="1:125" s="31" customFormat="1" ht="16.5" customHeight="1" x14ac:dyDescent="0.25">
      <c r="A81" s="461" t="s">
        <v>185</v>
      </c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/>
      <c r="DF81" s="226"/>
      <c r="DG81" s="226"/>
      <c r="DH81" s="226"/>
      <c r="DI81" s="226"/>
      <c r="DJ81" s="226"/>
      <c r="DK81" s="226"/>
      <c r="DL81" s="226"/>
      <c r="DM81" s="226"/>
      <c r="DN81" s="215"/>
      <c r="DO81" s="215"/>
      <c r="DP81" s="215"/>
      <c r="DQ81" s="215"/>
      <c r="DR81" s="215"/>
      <c r="DS81" s="215"/>
      <c r="DT81" s="215"/>
      <c r="DU81" s="215"/>
    </row>
    <row r="82" spans="1:125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419</v>
      </c>
      <c r="F82" s="57" t="s">
        <v>420</v>
      </c>
      <c r="G82" s="57" t="s">
        <v>421</v>
      </c>
      <c r="H82" s="57" t="s">
        <v>422</v>
      </c>
      <c r="I82" s="57" t="s">
        <v>423</v>
      </c>
      <c r="J82" s="57" t="s">
        <v>424</v>
      </c>
      <c r="K82" s="57" t="s">
        <v>404</v>
      </c>
    </row>
    <row r="83" spans="1:125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1"/>
      <c r="DO83" s="211"/>
      <c r="DP83" s="211"/>
      <c r="DQ83" s="211"/>
      <c r="DR83" s="211"/>
      <c r="DS83" s="211"/>
      <c r="DT83" s="211"/>
      <c r="DU83" s="211"/>
    </row>
    <row r="84" spans="1:125" ht="16.5" customHeight="1" x14ac:dyDescent="0.25">
      <c r="A84" s="40" t="s">
        <v>5</v>
      </c>
      <c r="B84" s="19" t="s">
        <v>187</v>
      </c>
      <c r="C84" s="20" t="s">
        <v>188</v>
      </c>
      <c r="D84" s="88">
        <v>10114548</v>
      </c>
      <c r="E84" s="88">
        <v>827610</v>
      </c>
      <c r="F84" s="88">
        <f>D84+E84</f>
        <v>10942158</v>
      </c>
      <c r="G84" s="88"/>
      <c r="H84" s="88"/>
      <c r="I84" s="88"/>
      <c r="J84" s="88"/>
      <c r="K84" s="109">
        <v>5067218</v>
      </c>
    </row>
    <row r="85" spans="1:125" ht="16.5" customHeight="1" x14ac:dyDescent="0.25">
      <c r="A85" s="28" t="s">
        <v>8</v>
      </c>
      <c r="B85" s="32" t="s">
        <v>189</v>
      </c>
      <c r="C85" s="33" t="s">
        <v>190</v>
      </c>
      <c r="D85" s="89">
        <v>1727273</v>
      </c>
      <c r="E85" s="89">
        <v>128280</v>
      </c>
      <c r="F85" s="89">
        <f>D85+E85</f>
        <v>1855553</v>
      </c>
      <c r="G85" s="89"/>
      <c r="H85" s="89"/>
      <c r="I85" s="89"/>
      <c r="J85" s="89"/>
      <c r="K85" s="109">
        <v>856605</v>
      </c>
    </row>
    <row r="86" spans="1:125" ht="16.5" customHeight="1" x14ac:dyDescent="0.25">
      <c r="A86" s="28" t="s">
        <v>11</v>
      </c>
      <c r="B86" s="32" t="s">
        <v>191</v>
      </c>
      <c r="C86" s="33" t="s">
        <v>192</v>
      </c>
      <c r="D86" s="89">
        <v>15344998</v>
      </c>
      <c r="E86" s="89">
        <f>300000+5000+18588</f>
        <v>323588</v>
      </c>
      <c r="F86" s="89">
        <f>D86+E86</f>
        <v>15668586</v>
      </c>
      <c r="G86" s="89"/>
      <c r="H86" s="89"/>
      <c r="I86" s="89"/>
      <c r="J86" s="89"/>
      <c r="K86" s="109">
        <v>2159542</v>
      </c>
    </row>
    <row r="87" spans="1:125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25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:K88" si="19">SUM(D89:D95)</f>
        <v>0</v>
      </c>
      <c r="E88" s="130">
        <f t="shared" si="19"/>
        <v>0</v>
      </c>
      <c r="F88" s="130">
        <f t="shared" si="19"/>
        <v>0</v>
      </c>
      <c r="G88" s="130">
        <f t="shared" si="19"/>
        <v>0</v>
      </c>
      <c r="H88" s="130">
        <f t="shared" si="19"/>
        <v>0</v>
      </c>
      <c r="I88" s="130">
        <f t="shared" si="19"/>
        <v>0</v>
      </c>
      <c r="J88" s="130">
        <f t="shared" si="19"/>
        <v>0</v>
      </c>
      <c r="K88" s="109">
        <f t="shared" si="19"/>
        <v>0</v>
      </c>
    </row>
    <row r="89" spans="1:125" ht="16.5" customHeight="1" x14ac:dyDescent="0.25">
      <c r="A89" s="28" t="s">
        <v>20</v>
      </c>
      <c r="B89" s="32" t="s">
        <v>425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</row>
    <row r="90" spans="1:125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</row>
    <row r="91" spans="1:125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</row>
    <row r="92" spans="1:125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</row>
    <row r="93" spans="1:125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</row>
    <row r="94" spans="1:125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</row>
    <row r="95" spans="1:125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0">SUM(E96:E97)</f>
        <v>0</v>
      </c>
      <c r="F95" s="90">
        <f t="shared" si="20"/>
        <v>0</v>
      </c>
      <c r="G95" s="90">
        <f t="shared" si="20"/>
        <v>0</v>
      </c>
      <c r="H95" s="90">
        <f t="shared" si="20"/>
        <v>0</v>
      </c>
      <c r="I95" s="90">
        <f t="shared" si="20"/>
        <v>0</v>
      </c>
      <c r="J95" s="90">
        <f t="shared" si="20"/>
        <v>0</v>
      </c>
      <c r="K95" s="65">
        <f>SUM(K96:K97)</f>
        <v>0</v>
      </c>
    </row>
    <row r="96" spans="1:125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27186819</v>
      </c>
      <c r="E98" s="86">
        <f t="shared" ref="E98:J98" si="21">SUM(E84:E88)</f>
        <v>1279478</v>
      </c>
      <c r="F98" s="86">
        <f t="shared" si="21"/>
        <v>28466297</v>
      </c>
      <c r="G98" s="86">
        <f t="shared" si="21"/>
        <v>0</v>
      </c>
      <c r="H98" s="86">
        <f t="shared" si="21"/>
        <v>0</v>
      </c>
      <c r="I98" s="86">
        <f t="shared" si="21"/>
        <v>0</v>
      </c>
      <c r="J98" s="86">
        <f t="shared" si="21"/>
        <v>0</v>
      </c>
      <c r="K98" s="70">
        <f>SUM(K84:K88)</f>
        <v>8083365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/>
      <c r="E99" s="88"/>
      <c r="F99" s="88"/>
      <c r="G99" s="88"/>
      <c r="H99" s="88"/>
      <c r="I99" s="88"/>
      <c r="J99" s="88"/>
      <c r="K99" s="68"/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0</v>
      </c>
      <c r="E108" s="86">
        <f>+E99+E100+E101</f>
        <v>0</v>
      </c>
      <c r="F108" s="86">
        <f t="shared" ref="F108:J108" si="22">+F99+F100+F101</f>
        <v>0</v>
      </c>
      <c r="G108" s="86">
        <f t="shared" si="22"/>
        <v>0</v>
      </c>
      <c r="H108" s="86">
        <f t="shared" si="22"/>
        <v>0</v>
      </c>
      <c r="I108" s="86">
        <f t="shared" si="22"/>
        <v>0</v>
      </c>
      <c r="J108" s="86">
        <f t="shared" si="22"/>
        <v>0</v>
      </c>
      <c r="K108" s="62">
        <f>+K99+K100+K101</f>
        <v>0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87">
        <f t="shared" ref="D109:J109" si="23">SUM(D98+D108)</f>
        <v>27186819</v>
      </c>
      <c r="E109" s="429">
        <f t="shared" si="23"/>
        <v>1279478</v>
      </c>
      <c r="F109" s="429">
        <f t="shared" si="23"/>
        <v>28466297</v>
      </c>
      <c r="G109" s="87">
        <f t="shared" si="23"/>
        <v>0</v>
      </c>
      <c r="H109" s="86">
        <f t="shared" si="23"/>
        <v>0</v>
      </c>
      <c r="I109" s="86">
        <f t="shared" si="23"/>
        <v>0</v>
      </c>
      <c r="J109" s="86">
        <f t="shared" si="23"/>
        <v>0</v>
      </c>
      <c r="K109" s="431">
        <f>SUM(K98+K108)</f>
        <v>8083365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25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25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25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:J115" si="24">SUM(D110:D114)</f>
        <v>0</v>
      </c>
      <c r="E115" s="86">
        <f t="shared" si="24"/>
        <v>0</v>
      </c>
      <c r="F115" s="86">
        <f t="shared" si="24"/>
        <v>0</v>
      </c>
      <c r="G115" s="86">
        <f t="shared" si="24"/>
        <v>0</v>
      </c>
      <c r="H115" s="86">
        <f t="shared" si="24"/>
        <v>0</v>
      </c>
      <c r="I115" s="86">
        <f t="shared" si="24"/>
        <v>0</v>
      </c>
      <c r="J115" s="86">
        <f t="shared" si="24"/>
        <v>0</v>
      </c>
      <c r="K115" s="184">
        <f>SUM(K110:K114)</f>
        <v>0</v>
      </c>
    </row>
    <row r="116" spans="1:125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:J116" si="25">D109+D115</f>
        <v>27186819</v>
      </c>
      <c r="E116" s="186">
        <f t="shared" si="25"/>
        <v>1279478</v>
      </c>
      <c r="F116" s="186">
        <f t="shared" si="25"/>
        <v>28466297</v>
      </c>
      <c r="G116" s="186">
        <f t="shared" si="25"/>
        <v>0</v>
      </c>
      <c r="H116" s="186">
        <f t="shared" si="25"/>
        <v>0</v>
      </c>
      <c r="I116" s="186">
        <f t="shared" si="25"/>
        <v>0</v>
      </c>
      <c r="J116" s="186">
        <f t="shared" si="25"/>
        <v>0</v>
      </c>
      <c r="K116" s="184">
        <f>K109+K115</f>
        <v>8083365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1"/>
      <c r="DO116" s="211"/>
      <c r="DP116" s="211"/>
      <c r="DQ116" s="211"/>
      <c r="DR116" s="211"/>
      <c r="DS116" s="211"/>
      <c r="DT116" s="211"/>
      <c r="DU116" s="211"/>
    </row>
    <row r="117" spans="1:125" s="211" customFormat="1" ht="16.5" customHeight="1" x14ac:dyDescent="0.2">
      <c r="B117" s="214"/>
      <c r="K117" s="213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</row>
    <row r="118" spans="1:125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</row>
  </sheetData>
  <sheetProtection formatCells="0"/>
  <mergeCells count="5">
    <mergeCell ref="A80:K80"/>
    <mergeCell ref="A3:B3"/>
    <mergeCell ref="A81:K81"/>
    <mergeCell ref="A2:K2"/>
    <mergeCell ref="A1:K1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45" orientation="portrait" verticalDpi="300" r:id="rId1"/>
  <headerFooter alignWithMargins="0">
    <oddHeader xml:space="preserve">&amp;R&amp;"Times New Roman CE,Félkövér dőlt"&amp;11 11. melléklet </oddHeader>
  </headerFooter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P119"/>
  <sheetViews>
    <sheetView topLeftCell="A100" zoomScaleNormal="100" workbookViewId="0">
      <selection activeCell="B117" sqref="B117"/>
    </sheetView>
  </sheetViews>
  <sheetFormatPr defaultColWidth="9.33203125" defaultRowHeight="15.75" x14ac:dyDescent="0.25"/>
  <cols>
    <col min="1" max="1" width="6.33203125" style="43" customWidth="1"/>
    <col min="2" max="2" width="70.83203125" style="43" customWidth="1"/>
    <col min="3" max="3" width="12.33203125" style="43" customWidth="1"/>
    <col min="4" max="6" width="16.83203125" style="43" customWidth="1"/>
    <col min="7" max="10" width="16.83203125" style="43" hidden="1" customWidth="1"/>
    <col min="11" max="11" width="17.6640625" style="44" customWidth="1"/>
    <col min="12" max="47" width="10.33203125" style="219" customWidth="1"/>
    <col min="48" max="138" width="9.33203125" style="219"/>
    <col min="139" max="146" width="9.33203125" style="211"/>
    <col min="147" max="16384" width="9.33203125" style="1"/>
  </cols>
  <sheetData>
    <row r="1" spans="1:146" ht="51" customHeight="1" x14ac:dyDescent="0.25">
      <c r="A1" s="459" t="s">
        <v>428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46" ht="15.95" customHeight="1" x14ac:dyDescent="0.25">
      <c r="A2" s="460" t="s">
        <v>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46" ht="15.95" customHeight="1" x14ac:dyDescent="0.25">
      <c r="A3" s="457"/>
      <c r="B3" s="457"/>
      <c r="C3" s="233"/>
      <c r="D3" s="233"/>
      <c r="E3" s="233"/>
      <c r="F3" s="233"/>
      <c r="G3" s="233"/>
      <c r="H3" s="233"/>
      <c r="I3" s="233"/>
      <c r="J3" s="233"/>
      <c r="K3" s="2" t="s">
        <v>1</v>
      </c>
    </row>
    <row r="4" spans="1:146" ht="38.1" customHeight="1" x14ac:dyDescent="0.25">
      <c r="A4" s="3" t="s">
        <v>2</v>
      </c>
      <c r="B4" s="4" t="s">
        <v>3</v>
      </c>
      <c r="C4" s="4" t="s">
        <v>4</v>
      </c>
      <c r="D4" s="57" t="s">
        <v>348</v>
      </c>
      <c r="E4" s="57" t="s">
        <v>419</v>
      </c>
      <c r="F4" s="57" t="s">
        <v>420</v>
      </c>
      <c r="G4" s="57" t="s">
        <v>421</v>
      </c>
      <c r="H4" s="57" t="s">
        <v>422</v>
      </c>
      <c r="I4" s="57" t="s">
        <v>423</v>
      </c>
      <c r="J4" s="57" t="s">
        <v>424</v>
      </c>
      <c r="K4" s="57" t="s">
        <v>404</v>
      </c>
      <c r="L4" s="220"/>
      <c r="M4" s="221"/>
      <c r="N4" s="220"/>
      <c r="O4" s="220"/>
    </row>
    <row r="5" spans="1:146" s="6" customFormat="1" ht="12" customHeight="1" x14ac:dyDescent="0.2">
      <c r="A5" s="3"/>
      <c r="B5" s="4"/>
      <c r="C5" s="4"/>
      <c r="D5" s="84"/>
      <c r="E5" s="84"/>
      <c r="F5" s="84"/>
      <c r="G5" s="84"/>
      <c r="H5" s="84"/>
      <c r="I5" s="84"/>
      <c r="J5" s="84"/>
      <c r="K5" s="5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H5" s="219"/>
      <c r="BI5" s="219"/>
      <c r="BJ5" s="219"/>
      <c r="BK5" s="219"/>
      <c r="BL5" s="219"/>
      <c r="BM5" s="219"/>
      <c r="BN5" s="219"/>
      <c r="BO5" s="219"/>
      <c r="BP5" s="219"/>
      <c r="BQ5" s="219"/>
      <c r="BR5" s="219"/>
      <c r="BS5" s="219"/>
      <c r="BT5" s="219"/>
      <c r="BU5" s="219"/>
      <c r="BV5" s="219"/>
      <c r="BW5" s="219"/>
      <c r="BX5" s="219"/>
      <c r="BY5" s="219"/>
      <c r="BZ5" s="219"/>
      <c r="CA5" s="219"/>
      <c r="CB5" s="219"/>
      <c r="CC5" s="219"/>
      <c r="CD5" s="219"/>
      <c r="CE5" s="219"/>
      <c r="CF5" s="219"/>
      <c r="CG5" s="219"/>
      <c r="CH5" s="219"/>
      <c r="CI5" s="219"/>
      <c r="CJ5" s="219"/>
      <c r="CK5" s="219"/>
      <c r="CL5" s="219"/>
      <c r="CM5" s="219"/>
      <c r="CN5" s="219"/>
      <c r="CO5" s="219"/>
      <c r="CP5" s="219"/>
      <c r="CQ5" s="219"/>
      <c r="CR5" s="219"/>
      <c r="CS5" s="219"/>
      <c r="CT5" s="219"/>
      <c r="CU5" s="219"/>
      <c r="CV5" s="219"/>
      <c r="CW5" s="219"/>
      <c r="CX5" s="219"/>
      <c r="CY5" s="219"/>
      <c r="CZ5" s="219"/>
      <c r="DA5" s="219"/>
      <c r="DB5" s="219"/>
      <c r="DC5" s="219"/>
      <c r="DD5" s="219"/>
      <c r="DE5" s="219"/>
      <c r="DF5" s="219"/>
      <c r="DG5" s="219"/>
      <c r="DH5" s="219"/>
      <c r="DI5" s="219"/>
      <c r="DJ5" s="219"/>
      <c r="DK5" s="219"/>
      <c r="DL5" s="219"/>
      <c r="DM5" s="219"/>
      <c r="DN5" s="219"/>
      <c r="DO5" s="219"/>
      <c r="DP5" s="219"/>
      <c r="DQ5" s="219"/>
      <c r="DR5" s="219"/>
      <c r="DS5" s="219"/>
      <c r="DT5" s="219"/>
      <c r="DU5" s="219"/>
      <c r="DV5" s="219"/>
      <c r="DW5" s="219"/>
      <c r="DX5" s="219"/>
      <c r="DY5" s="219"/>
      <c r="DZ5" s="219"/>
      <c r="EA5" s="219"/>
      <c r="EB5" s="219"/>
      <c r="EC5" s="219"/>
      <c r="ED5" s="219"/>
      <c r="EE5" s="219"/>
      <c r="EF5" s="219"/>
      <c r="EG5" s="219"/>
      <c r="EH5" s="219"/>
      <c r="EI5" s="211"/>
      <c r="EJ5" s="211"/>
      <c r="EK5" s="211"/>
      <c r="EL5" s="211"/>
      <c r="EM5" s="211"/>
      <c r="EN5" s="211"/>
      <c r="EO5" s="211"/>
      <c r="EP5" s="211"/>
    </row>
    <row r="6" spans="1:146" s="8" customFormat="1" ht="15.75" customHeight="1" x14ac:dyDescent="0.2">
      <c r="A6" s="7" t="s">
        <v>5</v>
      </c>
      <c r="B6" s="123" t="s">
        <v>6</v>
      </c>
      <c r="C6" s="124" t="s">
        <v>7</v>
      </c>
      <c r="D6" s="121"/>
      <c r="E6" s="121"/>
      <c r="F6" s="121"/>
      <c r="G6" s="121"/>
      <c r="H6" s="121"/>
      <c r="I6" s="121"/>
      <c r="J6" s="121"/>
      <c r="K6" s="125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19"/>
      <c r="BO6" s="219"/>
      <c r="BP6" s="219"/>
      <c r="BQ6" s="219"/>
      <c r="BR6" s="219"/>
      <c r="BS6" s="219"/>
      <c r="BT6" s="219"/>
      <c r="BU6" s="219"/>
      <c r="BV6" s="219"/>
      <c r="BW6" s="219"/>
      <c r="BX6" s="219"/>
      <c r="BY6" s="219"/>
      <c r="BZ6" s="219"/>
      <c r="CA6" s="219"/>
      <c r="CB6" s="219"/>
      <c r="CC6" s="219"/>
      <c r="CD6" s="219"/>
      <c r="CE6" s="219"/>
      <c r="CF6" s="219"/>
      <c r="CG6" s="219"/>
      <c r="CH6" s="219"/>
      <c r="CI6" s="219"/>
      <c r="CJ6" s="219"/>
      <c r="CK6" s="219"/>
      <c r="CL6" s="219"/>
      <c r="CM6" s="219"/>
      <c r="CN6" s="219"/>
      <c r="CO6" s="219"/>
      <c r="CP6" s="219"/>
      <c r="CQ6" s="219"/>
      <c r="CR6" s="219"/>
      <c r="CS6" s="219"/>
      <c r="CT6" s="219"/>
      <c r="CU6" s="219"/>
      <c r="CV6" s="219"/>
      <c r="CW6" s="219"/>
      <c r="CX6" s="219"/>
      <c r="CY6" s="219"/>
      <c r="CZ6" s="219"/>
      <c r="DA6" s="219"/>
      <c r="DB6" s="219"/>
      <c r="DC6" s="219"/>
      <c r="DD6" s="219"/>
      <c r="DE6" s="219"/>
      <c r="DF6" s="219"/>
      <c r="DG6" s="219"/>
      <c r="DH6" s="219"/>
      <c r="DI6" s="219"/>
      <c r="DJ6" s="219"/>
      <c r="DK6" s="219"/>
      <c r="DL6" s="219"/>
      <c r="DM6" s="219"/>
      <c r="DN6" s="219"/>
      <c r="DO6" s="219"/>
      <c r="DP6" s="219"/>
      <c r="DQ6" s="219"/>
      <c r="DR6" s="219"/>
      <c r="DS6" s="219"/>
      <c r="DT6" s="219"/>
      <c r="DU6" s="219"/>
      <c r="DV6" s="219"/>
      <c r="DW6" s="219"/>
      <c r="DX6" s="219"/>
      <c r="DY6" s="219"/>
      <c r="DZ6" s="219"/>
      <c r="EA6" s="219"/>
      <c r="EB6" s="219"/>
      <c r="EC6" s="219"/>
      <c r="ED6" s="219"/>
      <c r="EE6" s="219"/>
      <c r="EF6" s="219"/>
      <c r="EG6" s="219"/>
      <c r="EH6" s="219"/>
      <c r="EI6" s="211"/>
      <c r="EJ6" s="211"/>
      <c r="EK6" s="211"/>
      <c r="EL6" s="211"/>
      <c r="EM6" s="211"/>
      <c r="EN6" s="211"/>
      <c r="EO6" s="211"/>
      <c r="EP6" s="211"/>
    </row>
    <row r="7" spans="1:146" s="8" customFormat="1" ht="15.75" customHeight="1" x14ac:dyDescent="0.2">
      <c r="A7" s="9" t="s">
        <v>8</v>
      </c>
      <c r="B7" s="126" t="s">
        <v>9</v>
      </c>
      <c r="C7" s="127" t="s">
        <v>10</v>
      </c>
      <c r="D7" s="121"/>
      <c r="E7" s="121"/>
      <c r="F7" s="121"/>
      <c r="G7" s="121"/>
      <c r="H7" s="121"/>
      <c r="I7" s="121"/>
      <c r="J7" s="121"/>
      <c r="K7" s="125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  <c r="CH7" s="219"/>
      <c r="CI7" s="219"/>
      <c r="CJ7" s="219"/>
      <c r="CK7" s="219"/>
      <c r="CL7" s="219"/>
      <c r="CM7" s="219"/>
      <c r="CN7" s="219"/>
      <c r="CO7" s="219"/>
      <c r="CP7" s="219"/>
      <c r="CQ7" s="219"/>
      <c r="CR7" s="219"/>
      <c r="CS7" s="219"/>
      <c r="CT7" s="219"/>
      <c r="CU7" s="219"/>
      <c r="CV7" s="219"/>
      <c r="CW7" s="219"/>
      <c r="CX7" s="219"/>
      <c r="CY7" s="219"/>
      <c r="CZ7" s="219"/>
      <c r="DA7" s="219"/>
      <c r="DB7" s="219"/>
      <c r="DC7" s="219"/>
      <c r="DD7" s="219"/>
      <c r="DE7" s="219"/>
      <c r="DF7" s="219"/>
      <c r="DG7" s="219"/>
      <c r="DH7" s="219"/>
      <c r="DI7" s="219"/>
      <c r="DJ7" s="219"/>
      <c r="DK7" s="219"/>
      <c r="DL7" s="219"/>
      <c r="DM7" s="219"/>
      <c r="DN7" s="219"/>
      <c r="DO7" s="219"/>
      <c r="DP7" s="219"/>
      <c r="DQ7" s="219"/>
      <c r="DR7" s="219"/>
      <c r="DS7" s="219"/>
      <c r="DT7" s="219"/>
      <c r="DU7" s="219"/>
      <c r="DV7" s="219"/>
      <c r="DW7" s="219"/>
      <c r="DX7" s="219"/>
      <c r="DY7" s="219"/>
      <c r="DZ7" s="219"/>
      <c r="EA7" s="219"/>
      <c r="EB7" s="219"/>
      <c r="EC7" s="219"/>
      <c r="ED7" s="219"/>
      <c r="EE7" s="219"/>
      <c r="EF7" s="219"/>
      <c r="EG7" s="219"/>
      <c r="EH7" s="219"/>
      <c r="EI7" s="211"/>
      <c r="EJ7" s="211"/>
      <c r="EK7" s="211"/>
      <c r="EL7" s="211"/>
      <c r="EM7" s="211"/>
      <c r="EN7" s="211"/>
      <c r="EO7" s="211"/>
      <c r="EP7" s="211"/>
    </row>
    <row r="8" spans="1:146" s="8" customFormat="1" ht="24" customHeight="1" x14ac:dyDescent="0.2">
      <c r="A8" s="9" t="s">
        <v>11</v>
      </c>
      <c r="B8" s="126" t="s">
        <v>12</v>
      </c>
      <c r="C8" s="127" t="s">
        <v>13</v>
      </c>
      <c r="D8" s="122"/>
      <c r="E8" s="122"/>
      <c r="F8" s="122"/>
      <c r="G8" s="122"/>
      <c r="H8" s="122"/>
      <c r="I8" s="122"/>
      <c r="J8" s="122"/>
      <c r="K8" s="125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 s="219"/>
      <c r="BY8" s="219"/>
      <c r="BZ8" s="219"/>
      <c r="CA8" s="219"/>
      <c r="CB8" s="219"/>
      <c r="CC8" s="219"/>
      <c r="CD8" s="219"/>
      <c r="CE8" s="219"/>
      <c r="CF8" s="219"/>
      <c r="CG8" s="219"/>
      <c r="CH8" s="219"/>
      <c r="CI8" s="219"/>
      <c r="CJ8" s="219"/>
      <c r="CK8" s="219"/>
      <c r="CL8" s="219"/>
      <c r="CM8" s="219"/>
      <c r="CN8" s="219"/>
      <c r="CO8" s="219"/>
      <c r="CP8" s="219"/>
      <c r="CQ8" s="219"/>
      <c r="CR8" s="219"/>
      <c r="CS8" s="219"/>
      <c r="CT8" s="219"/>
      <c r="CU8" s="219"/>
      <c r="CV8" s="219"/>
      <c r="CW8" s="219"/>
      <c r="CX8" s="219"/>
      <c r="CY8" s="219"/>
      <c r="CZ8" s="219"/>
      <c r="DA8" s="219"/>
      <c r="DB8" s="219"/>
      <c r="DC8" s="219"/>
      <c r="DD8" s="219"/>
      <c r="DE8" s="219"/>
      <c r="DF8" s="219"/>
      <c r="DG8" s="219"/>
      <c r="DH8" s="219"/>
      <c r="DI8" s="219"/>
      <c r="DJ8" s="219"/>
      <c r="DK8" s="219"/>
      <c r="DL8" s="219"/>
      <c r="DM8" s="219"/>
      <c r="DN8" s="219"/>
      <c r="DO8" s="219"/>
      <c r="DP8" s="219"/>
      <c r="DQ8" s="219"/>
      <c r="DR8" s="219"/>
      <c r="DS8" s="219"/>
      <c r="DT8" s="219"/>
      <c r="DU8" s="219"/>
      <c r="DV8" s="219"/>
      <c r="DW8" s="219"/>
      <c r="DX8" s="219"/>
      <c r="DY8" s="219"/>
      <c r="DZ8" s="219"/>
      <c r="EA8" s="219"/>
      <c r="EB8" s="219"/>
      <c r="EC8" s="219"/>
      <c r="ED8" s="219"/>
      <c r="EE8" s="219"/>
      <c r="EF8" s="219"/>
      <c r="EG8" s="219"/>
      <c r="EH8" s="219"/>
      <c r="EI8" s="211"/>
      <c r="EJ8" s="211"/>
      <c r="EK8" s="211"/>
      <c r="EL8" s="211"/>
      <c r="EM8" s="211"/>
      <c r="EN8" s="211"/>
      <c r="EO8" s="211"/>
      <c r="EP8" s="211"/>
    </row>
    <row r="9" spans="1:146" s="8" customFormat="1" ht="15.75" customHeight="1" x14ac:dyDescent="0.2">
      <c r="A9" s="9" t="s">
        <v>14</v>
      </c>
      <c r="B9" s="126" t="s">
        <v>15</v>
      </c>
      <c r="C9" s="127" t="s">
        <v>16</v>
      </c>
      <c r="D9" s="122"/>
      <c r="E9" s="122"/>
      <c r="F9" s="122"/>
      <c r="G9" s="122"/>
      <c r="H9" s="122"/>
      <c r="I9" s="122"/>
      <c r="J9" s="122"/>
      <c r="K9" s="125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219"/>
      <c r="BR9" s="219"/>
      <c r="BS9" s="219"/>
      <c r="BT9" s="219"/>
      <c r="BU9" s="219"/>
      <c r="BV9" s="219"/>
      <c r="BW9" s="219"/>
      <c r="BX9" s="219"/>
      <c r="BY9" s="219"/>
      <c r="BZ9" s="219"/>
      <c r="CA9" s="219"/>
      <c r="CB9" s="219"/>
      <c r="CC9" s="219"/>
      <c r="CD9" s="219"/>
      <c r="CE9" s="219"/>
      <c r="CF9" s="219"/>
      <c r="CG9" s="219"/>
      <c r="CH9" s="219"/>
      <c r="CI9" s="219"/>
      <c r="CJ9" s="219"/>
      <c r="CK9" s="219"/>
      <c r="CL9" s="219"/>
      <c r="CM9" s="219"/>
      <c r="CN9" s="219"/>
      <c r="CO9" s="219"/>
      <c r="CP9" s="219"/>
      <c r="CQ9" s="219"/>
      <c r="CR9" s="219"/>
      <c r="CS9" s="219"/>
      <c r="CT9" s="219"/>
      <c r="CU9" s="219"/>
      <c r="CV9" s="219"/>
      <c r="CW9" s="219"/>
      <c r="CX9" s="219"/>
      <c r="CY9" s="219"/>
      <c r="CZ9" s="219"/>
      <c r="DA9" s="219"/>
      <c r="DB9" s="219"/>
      <c r="DC9" s="219"/>
      <c r="DD9" s="219"/>
      <c r="DE9" s="219"/>
      <c r="DF9" s="219"/>
      <c r="DG9" s="219"/>
      <c r="DH9" s="219"/>
      <c r="DI9" s="219"/>
      <c r="DJ9" s="219"/>
      <c r="DK9" s="219"/>
      <c r="DL9" s="219"/>
      <c r="DM9" s="219"/>
      <c r="DN9" s="219"/>
      <c r="DO9" s="219"/>
      <c r="DP9" s="219"/>
      <c r="DQ9" s="219"/>
      <c r="DR9" s="219"/>
      <c r="DS9" s="219"/>
      <c r="DT9" s="219"/>
      <c r="DU9" s="219"/>
      <c r="DV9" s="219"/>
      <c r="DW9" s="219"/>
      <c r="DX9" s="219"/>
      <c r="DY9" s="219"/>
      <c r="DZ9" s="219"/>
      <c r="EA9" s="219"/>
      <c r="EB9" s="219"/>
      <c r="EC9" s="219"/>
      <c r="ED9" s="219"/>
      <c r="EE9" s="219"/>
      <c r="EF9" s="219"/>
      <c r="EG9" s="219"/>
      <c r="EH9" s="219"/>
      <c r="EI9" s="211"/>
      <c r="EJ9" s="211"/>
      <c r="EK9" s="211"/>
      <c r="EL9" s="211"/>
      <c r="EM9" s="211"/>
      <c r="EN9" s="211"/>
      <c r="EO9" s="211"/>
      <c r="EP9" s="211"/>
    </row>
    <row r="10" spans="1:146" s="8" customFormat="1" ht="15.75" customHeight="1" x14ac:dyDescent="0.2">
      <c r="A10" s="7" t="s">
        <v>17</v>
      </c>
      <c r="B10" s="126" t="s">
        <v>18</v>
      </c>
      <c r="C10" s="127" t="s">
        <v>19</v>
      </c>
      <c r="D10" s="122"/>
      <c r="E10" s="122"/>
      <c r="F10" s="122"/>
      <c r="G10" s="122"/>
      <c r="H10" s="122"/>
      <c r="I10" s="122"/>
      <c r="J10" s="122"/>
      <c r="K10" s="125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1"/>
      <c r="EJ10" s="211"/>
      <c r="EK10" s="211"/>
      <c r="EL10" s="211"/>
      <c r="EM10" s="211"/>
      <c r="EN10" s="211"/>
      <c r="EO10" s="211"/>
      <c r="EP10" s="211"/>
    </row>
    <row r="11" spans="1:146" s="8" customFormat="1" ht="15.75" customHeight="1" x14ac:dyDescent="0.2">
      <c r="A11" s="9" t="s">
        <v>20</v>
      </c>
      <c r="B11" s="126" t="s">
        <v>21</v>
      </c>
      <c r="C11" s="127" t="s">
        <v>22</v>
      </c>
      <c r="D11" s="122"/>
      <c r="E11" s="122"/>
      <c r="F11" s="122"/>
      <c r="G11" s="122"/>
      <c r="H11" s="122"/>
      <c r="I11" s="122"/>
      <c r="J11" s="122"/>
      <c r="K11" s="125">
        <f>SUM(D11:J11)</f>
        <v>0</v>
      </c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1"/>
      <c r="EJ11" s="211"/>
      <c r="EK11" s="211"/>
      <c r="EL11" s="211"/>
      <c r="EM11" s="211"/>
      <c r="EN11" s="211"/>
      <c r="EO11" s="211"/>
      <c r="EP11" s="211"/>
    </row>
    <row r="12" spans="1:146" s="8" customFormat="1" ht="15.75" customHeight="1" x14ac:dyDescent="0.2">
      <c r="A12" s="10" t="s">
        <v>23</v>
      </c>
      <c r="B12" s="11" t="s">
        <v>24</v>
      </c>
      <c r="C12" s="12" t="s">
        <v>25</v>
      </c>
      <c r="D12" s="122">
        <f>+D6+D7+D8+D9+D10+D11</f>
        <v>0</v>
      </c>
      <c r="E12" s="122">
        <f t="shared" ref="E12:J12" si="0">+E6+E7+E8+E9+E10+E11</f>
        <v>0</v>
      </c>
      <c r="F12" s="122">
        <f t="shared" si="0"/>
        <v>0</v>
      </c>
      <c r="G12" s="122">
        <f t="shared" si="0"/>
        <v>0</v>
      </c>
      <c r="H12" s="122">
        <f t="shared" si="0"/>
        <v>0</v>
      </c>
      <c r="I12" s="122">
        <f t="shared" si="0"/>
        <v>0</v>
      </c>
      <c r="J12" s="122">
        <f t="shared" si="0"/>
        <v>0</v>
      </c>
      <c r="K12" s="125">
        <f>+K6+K7+K8+K9+K10+K11</f>
        <v>0</v>
      </c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1"/>
      <c r="EJ12" s="211"/>
      <c r="EK12" s="211"/>
      <c r="EL12" s="211"/>
      <c r="EM12" s="211"/>
      <c r="EN12" s="211"/>
      <c r="EO12" s="211"/>
      <c r="EP12" s="211"/>
    </row>
    <row r="13" spans="1:146" s="8" customFormat="1" ht="15.75" customHeight="1" x14ac:dyDescent="0.2">
      <c r="A13" s="9" t="s">
        <v>26</v>
      </c>
      <c r="B13" s="126" t="s">
        <v>27</v>
      </c>
      <c r="C13" s="127" t="s">
        <v>28</v>
      </c>
      <c r="D13" s="122"/>
      <c r="E13" s="122"/>
      <c r="F13" s="122"/>
      <c r="G13" s="122"/>
      <c r="H13" s="122"/>
      <c r="I13" s="122"/>
      <c r="J13" s="122"/>
      <c r="K13" s="128">
        <v>0</v>
      </c>
      <c r="L13" s="218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1"/>
      <c r="EJ13" s="211"/>
      <c r="EK13" s="211"/>
      <c r="EL13" s="211"/>
      <c r="EM13" s="211"/>
      <c r="EN13" s="211"/>
      <c r="EO13" s="211"/>
      <c r="EP13" s="211"/>
    </row>
    <row r="14" spans="1:146" s="8" customFormat="1" ht="15.75" customHeight="1" x14ac:dyDescent="0.2">
      <c r="A14" s="7" t="s">
        <v>29</v>
      </c>
      <c r="B14" s="126" t="s">
        <v>30</v>
      </c>
      <c r="C14" s="127" t="s">
        <v>31</v>
      </c>
      <c r="D14" s="129">
        <f>SUM(D15:D21)</f>
        <v>0</v>
      </c>
      <c r="E14" s="129"/>
      <c r="F14" s="129"/>
      <c r="G14" s="129"/>
      <c r="H14" s="129"/>
      <c r="I14" s="129"/>
      <c r="J14" s="129"/>
      <c r="K14" s="216">
        <f>SUM(K15:K21)</f>
        <v>0</v>
      </c>
      <c r="L14" s="218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1"/>
      <c r="EJ14" s="211"/>
      <c r="EK14" s="211"/>
      <c r="EL14" s="211"/>
      <c r="EM14" s="211"/>
      <c r="EN14" s="211"/>
      <c r="EO14" s="211"/>
      <c r="EP14" s="211"/>
    </row>
    <row r="15" spans="1:146" s="8" customFormat="1" ht="24" customHeight="1" x14ac:dyDescent="0.2">
      <c r="A15" s="9" t="s">
        <v>32</v>
      </c>
      <c r="B15" s="131" t="s">
        <v>415</v>
      </c>
      <c r="C15" s="127" t="s">
        <v>31</v>
      </c>
      <c r="D15" s="122">
        <v>0</v>
      </c>
      <c r="E15" s="122"/>
      <c r="F15" s="122"/>
      <c r="G15" s="122"/>
      <c r="H15" s="122"/>
      <c r="I15" s="122"/>
      <c r="J15" s="122"/>
      <c r="K15" s="217"/>
      <c r="L15" s="223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1"/>
      <c r="EJ15" s="211"/>
      <c r="EK15" s="211"/>
      <c r="EL15" s="211"/>
      <c r="EM15" s="211"/>
      <c r="EN15" s="211"/>
      <c r="EO15" s="211"/>
      <c r="EP15" s="211"/>
    </row>
    <row r="16" spans="1:146" s="8" customFormat="1" ht="24.75" customHeight="1" x14ac:dyDescent="0.2">
      <c r="A16" s="9" t="s">
        <v>33</v>
      </c>
      <c r="B16" s="132" t="s">
        <v>35</v>
      </c>
      <c r="C16" s="127" t="s">
        <v>31</v>
      </c>
      <c r="D16" s="122"/>
      <c r="E16" s="122"/>
      <c r="F16" s="122"/>
      <c r="G16" s="122"/>
      <c r="H16" s="122"/>
      <c r="I16" s="122"/>
      <c r="J16" s="122"/>
      <c r="K16" s="217"/>
      <c r="L16" s="63"/>
      <c r="M16" s="63"/>
      <c r="N16" s="63"/>
      <c r="O16" s="63"/>
      <c r="P16" s="63"/>
      <c r="Q16" s="63"/>
      <c r="R16" s="63"/>
      <c r="S16" s="63"/>
      <c r="T16" s="63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1"/>
      <c r="EJ16" s="211"/>
      <c r="EK16" s="211"/>
      <c r="EL16" s="211"/>
      <c r="EM16" s="211"/>
      <c r="EN16" s="211"/>
      <c r="EO16" s="211"/>
      <c r="EP16" s="211"/>
    </row>
    <row r="17" spans="1:146" s="8" customFormat="1" ht="24" customHeight="1" x14ac:dyDescent="0.2">
      <c r="A17" s="7" t="s">
        <v>34</v>
      </c>
      <c r="B17" s="132" t="s">
        <v>416</v>
      </c>
      <c r="C17" s="127" t="s">
        <v>31</v>
      </c>
      <c r="D17" s="122"/>
      <c r="E17" s="122"/>
      <c r="F17" s="122"/>
      <c r="G17" s="122"/>
      <c r="H17" s="122"/>
      <c r="I17" s="122"/>
      <c r="J17" s="122"/>
      <c r="K17" s="217"/>
      <c r="L17" s="63"/>
      <c r="M17" s="63"/>
      <c r="N17" s="63"/>
      <c r="O17" s="63"/>
      <c r="P17" s="63"/>
      <c r="Q17" s="63"/>
      <c r="R17" s="63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1"/>
      <c r="EJ17" s="211"/>
      <c r="EK17" s="211"/>
      <c r="EL17" s="211"/>
      <c r="EM17" s="211"/>
      <c r="EN17" s="211"/>
      <c r="EO17" s="211"/>
      <c r="EP17" s="211"/>
    </row>
    <row r="18" spans="1:146" s="8" customFormat="1" ht="19.5" customHeight="1" x14ac:dyDescent="0.2">
      <c r="A18" s="9" t="s">
        <v>36</v>
      </c>
      <c r="B18" s="132" t="s">
        <v>409</v>
      </c>
      <c r="C18" s="127" t="s">
        <v>31</v>
      </c>
      <c r="D18" s="122"/>
      <c r="E18" s="122"/>
      <c r="F18" s="122"/>
      <c r="G18" s="122"/>
      <c r="H18" s="122"/>
      <c r="I18" s="122"/>
      <c r="J18" s="122"/>
      <c r="K18" s="59"/>
      <c r="L18" s="63"/>
      <c r="M18" s="63"/>
      <c r="N18" s="63"/>
      <c r="O18" s="63"/>
      <c r="P18" s="63"/>
      <c r="Q18" s="63"/>
      <c r="R18" s="63"/>
      <c r="S18" s="219"/>
      <c r="T18" s="223"/>
      <c r="U18" s="220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1"/>
      <c r="EJ18" s="211"/>
      <c r="EK18" s="211"/>
      <c r="EL18" s="211"/>
      <c r="EM18" s="211"/>
      <c r="EN18" s="211"/>
      <c r="EO18" s="211"/>
      <c r="EP18" s="211"/>
    </row>
    <row r="19" spans="1:146" s="8" customFormat="1" ht="19.5" customHeight="1" x14ac:dyDescent="0.2">
      <c r="A19" s="9" t="s">
        <v>37</v>
      </c>
      <c r="B19" s="132" t="s">
        <v>38</v>
      </c>
      <c r="C19" s="127" t="s">
        <v>31</v>
      </c>
      <c r="D19" s="122"/>
      <c r="E19" s="122"/>
      <c r="F19" s="122"/>
      <c r="G19" s="122"/>
      <c r="H19" s="122"/>
      <c r="I19" s="122"/>
      <c r="J19" s="122"/>
      <c r="K19" s="217"/>
      <c r="L19" s="63"/>
      <c r="M19" s="63"/>
      <c r="N19" s="63"/>
      <c r="O19" s="63"/>
      <c r="P19" s="63"/>
      <c r="Q19" s="63"/>
      <c r="R19" s="63"/>
      <c r="S19" s="224"/>
      <c r="T19" s="225"/>
      <c r="U19" s="220"/>
      <c r="V19" s="219"/>
      <c r="W19" s="220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1"/>
      <c r="EJ19" s="211"/>
      <c r="EK19" s="211"/>
      <c r="EL19" s="211"/>
      <c r="EM19" s="211"/>
      <c r="EN19" s="211"/>
      <c r="EO19" s="211"/>
      <c r="EP19" s="211"/>
    </row>
    <row r="20" spans="1:146" s="8" customFormat="1" ht="24" customHeight="1" x14ac:dyDescent="0.2">
      <c r="A20" s="7" t="s">
        <v>39</v>
      </c>
      <c r="B20" s="132" t="s">
        <v>40</v>
      </c>
      <c r="C20" s="127" t="s">
        <v>31</v>
      </c>
      <c r="D20" s="122"/>
      <c r="E20" s="122"/>
      <c r="F20" s="122"/>
      <c r="G20" s="122"/>
      <c r="H20" s="122"/>
      <c r="I20" s="122"/>
      <c r="J20" s="122"/>
      <c r="K20" s="217"/>
      <c r="L20" s="63"/>
      <c r="M20" s="63"/>
      <c r="N20" s="63"/>
      <c r="O20" s="63"/>
      <c r="P20" s="63"/>
      <c r="Q20" s="63"/>
      <c r="R20" s="63"/>
      <c r="S20" s="225"/>
      <c r="T20" s="219"/>
      <c r="U20" s="219"/>
      <c r="V20" s="219"/>
      <c r="W20" s="220"/>
      <c r="X20" s="220"/>
      <c r="Y20" s="220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1"/>
      <c r="EJ20" s="211"/>
      <c r="EK20" s="211"/>
      <c r="EL20" s="211"/>
      <c r="EM20" s="211"/>
      <c r="EN20" s="211"/>
      <c r="EO20" s="211"/>
      <c r="EP20" s="211"/>
    </row>
    <row r="21" spans="1:146" s="8" customFormat="1" ht="24.75" customHeight="1" x14ac:dyDescent="0.2">
      <c r="A21" s="13" t="s">
        <v>41</v>
      </c>
      <c r="B21" s="132" t="s">
        <v>42</v>
      </c>
      <c r="C21" s="133" t="s">
        <v>31</v>
      </c>
      <c r="D21" s="134"/>
      <c r="E21" s="134"/>
      <c r="F21" s="134"/>
      <c r="G21" s="134"/>
      <c r="H21" s="134"/>
      <c r="I21" s="134"/>
      <c r="J21" s="134"/>
      <c r="K21" s="135">
        <v>0</v>
      </c>
      <c r="L21" s="63"/>
      <c r="M21" s="63"/>
      <c r="N21" s="63"/>
      <c r="O21" s="63"/>
      <c r="P21" s="63"/>
      <c r="Q21" s="63"/>
      <c r="R21" s="63"/>
      <c r="S21" s="219"/>
      <c r="T21" s="219"/>
      <c r="U21" s="219"/>
      <c r="V21" s="219"/>
      <c r="W21" s="220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1"/>
      <c r="EJ21" s="211"/>
      <c r="EK21" s="211"/>
      <c r="EL21" s="211"/>
      <c r="EM21" s="211"/>
      <c r="EN21" s="211"/>
      <c r="EO21" s="211"/>
      <c r="EP21" s="211"/>
    </row>
    <row r="22" spans="1:146" s="8" customFormat="1" ht="18" customHeight="1" x14ac:dyDescent="0.2">
      <c r="A22" s="14" t="s">
        <v>43</v>
      </c>
      <c r="B22" s="136" t="s">
        <v>44</v>
      </c>
      <c r="C22" s="137" t="s">
        <v>45</v>
      </c>
      <c r="D22" s="100">
        <f>SUM(D12+D13+D14)</f>
        <v>0</v>
      </c>
      <c r="E22" s="100">
        <f t="shared" ref="E22:J22" si="1">SUM(E12+E13+E14)</f>
        <v>0</v>
      </c>
      <c r="F22" s="100">
        <f t="shared" si="1"/>
        <v>0</v>
      </c>
      <c r="G22" s="100">
        <f t="shared" si="1"/>
        <v>0</v>
      </c>
      <c r="H22" s="100">
        <f t="shared" si="1"/>
        <v>0</v>
      </c>
      <c r="I22" s="100">
        <f t="shared" si="1"/>
        <v>0</v>
      </c>
      <c r="J22" s="100">
        <f t="shared" si="1"/>
        <v>0</v>
      </c>
      <c r="K22" s="138">
        <f>SUM(K12+K13+K14)</f>
        <v>0</v>
      </c>
      <c r="L22" s="63"/>
      <c r="M22" s="63"/>
      <c r="N22" s="63"/>
      <c r="O22" s="63"/>
      <c r="P22" s="63"/>
      <c r="Q22" s="63"/>
      <c r="R22" s="63"/>
      <c r="S22" s="219"/>
      <c r="T22" s="219"/>
      <c r="U22" s="220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1"/>
      <c r="EJ22" s="211"/>
      <c r="EK22" s="211"/>
      <c r="EL22" s="211"/>
      <c r="EM22" s="211"/>
      <c r="EN22" s="211"/>
      <c r="EO22" s="211"/>
      <c r="EP22" s="211"/>
    </row>
    <row r="23" spans="1:146" s="8" customFormat="1" ht="15.75" customHeight="1" x14ac:dyDescent="0.2">
      <c r="A23" s="7" t="s">
        <v>46</v>
      </c>
      <c r="B23" s="139" t="s">
        <v>47</v>
      </c>
      <c r="C23" s="124" t="s">
        <v>48</v>
      </c>
      <c r="D23" s="140"/>
      <c r="E23" s="140"/>
      <c r="F23" s="140"/>
      <c r="G23" s="140"/>
      <c r="H23" s="140"/>
      <c r="I23" s="140"/>
      <c r="J23" s="140"/>
      <c r="K23" s="58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1"/>
      <c r="EJ23" s="211"/>
      <c r="EK23" s="211"/>
      <c r="EL23" s="211"/>
      <c r="EM23" s="211"/>
      <c r="EN23" s="211"/>
      <c r="EO23" s="211"/>
      <c r="EP23" s="211"/>
    </row>
    <row r="24" spans="1:146" s="8" customFormat="1" ht="15.75" customHeight="1" x14ac:dyDescent="0.2">
      <c r="A24" s="9" t="s">
        <v>49</v>
      </c>
      <c r="B24" s="141" t="s">
        <v>50</v>
      </c>
      <c r="C24" s="127" t="s">
        <v>51</v>
      </c>
      <c r="D24" s="142">
        <f>SUM(D25:D30)</f>
        <v>0</v>
      </c>
      <c r="E24" s="142">
        <f t="shared" ref="E24:J24" si="2">SUM(E25:E30)</f>
        <v>0</v>
      </c>
      <c r="F24" s="142">
        <f t="shared" si="2"/>
        <v>0</v>
      </c>
      <c r="G24" s="142">
        <f t="shared" si="2"/>
        <v>0</v>
      </c>
      <c r="H24" s="142">
        <f t="shared" si="2"/>
        <v>0</v>
      </c>
      <c r="I24" s="142">
        <f t="shared" si="2"/>
        <v>0</v>
      </c>
      <c r="J24" s="142">
        <f t="shared" si="2"/>
        <v>0</v>
      </c>
      <c r="K24" s="143">
        <f t="shared" ref="K24" si="3">SUM(K25:K30)</f>
        <v>0</v>
      </c>
      <c r="L24" s="219"/>
      <c r="M24" s="219"/>
      <c r="N24" s="219"/>
      <c r="O24" s="219"/>
      <c r="P24" s="219"/>
      <c r="Q24" s="219"/>
      <c r="R24" s="219"/>
      <c r="S24" s="63"/>
      <c r="T24" s="63"/>
      <c r="U24" s="63"/>
      <c r="V24" s="63"/>
      <c r="W24" s="63"/>
      <c r="X24" s="63"/>
      <c r="Y24" s="63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1"/>
      <c r="EJ24" s="211"/>
      <c r="EK24" s="211"/>
      <c r="EL24" s="211"/>
      <c r="EM24" s="211"/>
      <c r="EN24" s="211"/>
      <c r="EO24" s="211"/>
      <c r="EP24" s="211"/>
    </row>
    <row r="25" spans="1:146" s="8" customFormat="1" ht="15.75" customHeight="1" x14ac:dyDescent="0.2">
      <c r="A25" s="9" t="s">
        <v>52</v>
      </c>
      <c r="B25" s="131" t="s">
        <v>417</v>
      </c>
      <c r="C25" s="127" t="s">
        <v>51</v>
      </c>
      <c r="D25" s="122"/>
      <c r="E25" s="122"/>
      <c r="F25" s="122"/>
      <c r="G25" s="122"/>
      <c r="H25" s="122"/>
      <c r="I25" s="122"/>
      <c r="J25" s="122"/>
      <c r="K25" s="5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1"/>
      <c r="EJ25" s="211"/>
      <c r="EK25" s="211"/>
      <c r="EL25" s="211"/>
      <c r="EM25" s="211"/>
      <c r="EN25" s="211"/>
      <c r="EO25" s="211"/>
      <c r="EP25" s="211"/>
    </row>
    <row r="26" spans="1:146" s="8" customFormat="1" ht="24" customHeight="1" x14ac:dyDescent="0.2">
      <c r="A26" s="7" t="s">
        <v>53</v>
      </c>
      <c r="B26" s="145" t="s">
        <v>56</v>
      </c>
      <c r="C26" s="127" t="s">
        <v>51</v>
      </c>
      <c r="D26" s="144"/>
      <c r="E26" s="144"/>
      <c r="F26" s="144"/>
      <c r="G26" s="144"/>
      <c r="H26" s="144"/>
      <c r="I26" s="144"/>
      <c r="J26" s="144"/>
      <c r="K26" s="5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1"/>
      <c r="EJ26" s="211"/>
      <c r="EK26" s="211"/>
      <c r="EL26" s="211"/>
      <c r="EM26" s="211"/>
      <c r="EN26" s="211"/>
      <c r="EO26" s="211"/>
      <c r="EP26" s="211"/>
    </row>
    <row r="27" spans="1:146" s="8" customFormat="1" ht="25.5" x14ac:dyDescent="0.2">
      <c r="A27" s="9" t="s">
        <v>55</v>
      </c>
      <c r="B27" s="145" t="s">
        <v>54</v>
      </c>
      <c r="C27" s="127" t="s">
        <v>51</v>
      </c>
      <c r="D27" s="144"/>
      <c r="E27" s="144"/>
      <c r="F27" s="144"/>
      <c r="G27" s="144"/>
      <c r="H27" s="144"/>
      <c r="I27" s="144"/>
      <c r="J27" s="144"/>
      <c r="K27" s="5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1"/>
      <c r="EJ27" s="211"/>
      <c r="EK27" s="211"/>
      <c r="EL27" s="211"/>
      <c r="EM27" s="211"/>
      <c r="EN27" s="211"/>
      <c r="EO27" s="211"/>
      <c r="EP27" s="211"/>
    </row>
    <row r="28" spans="1:146" s="8" customFormat="1" ht="15.75" customHeight="1" x14ac:dyDescent="0.2">
      <c r="A28" s="9" t="s">
        <v>57</v>
      </c>
      <c r="B28" s="145" t="s">
        <v>418</v>
      </c>
      <c r="C28" s="127" t="s">
        <v>51</v>
      </c>
      <c r="D28" s="144"/>
      <c r="E28" s="144"/>
      <c r="F28" s="144"/>
      <c r="G28" s="144"/>
      <c r="H28" s="144"/>
      <c r="I28" s="144"/>
      <c r="J28" s="144"/>
      <c r="K28" s="5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1"/>
      <c r="EJ28" s="211"/>
      <c r="EK28" s="211"/>
      <c r="EL28" s="211"/>
      <c r="EM28" s="211"/>
      <c r="EN28" s="211"/>
      <c r="EO28" s="211"/>
      <c r="EP28" s="211"/>
    </row>
    <row r="29" spans="1:146" s="8" customFormat="1" ht="24.75" customHeight="1" x14ac:dyDescent="0.2">
      <c r="A29" s="7" t="s">
        <v>58</v>
      </c>
      <c r="B29" s="145" t="s">
        <v>59</v>
      </c>
      <c r="C29" s="127" t="s">
        <v>51</v>
      </c>
      <c r="D29" s="144"/>
      <c r="E29" s="144"/>
      <c r="F29" s="144"/>
      <c r="G29" s="144"/>
      <c r="H29" s="144"/>
      <c r="I29" s="144"/>
      <c r="J29" s="144"/>
      <c r="K29" s="5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1"/>
      <c r="EJ29" s="211"/>
      <c r="EK29" s="211"/>
      <c r="EL29" s="211"/>
      <c r="EM29" s="211"/>
      <c r="EN29" s="211"/>
      <c r="EO29" s="211"/>
      <c r="EP29" s="211"/>
    </row>
    <row r="30" spans="1:146" s="8" customFormat="1" ht="24" customHeight="1" x14ac:dyDescent="0.2">
      <c r="A30" s="13" t="s">
        <v>60</v>
      </c>
      <c r="B30" s="146" t="s">
        <v>61</v>
      </c>
      <c r="C30" s="133" t="s">
        <v>51</v>
      </c>
      <c r="D30" s="147"/>
      <c r="E30" s="147"/>
      <c r="F30" s="147"/>
      <c r="G30" s="147"/>
      <c r="H30" s="147"/>
      <c r="I30" s="147"/>
      <c r="J30" s="147"/>
      <c r="K30" s="148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1"/>
      <c r="EJ30" s="211"/>
      <c r="EK30" s="211"/>
      <c r="EL30" s="211"/>
      <c r="EM30" s="211"/>
      <c r="EN30" s="211"/>
      <c r="EO30" s="211"/>
      <c r="EP30" s="211"/>
    </row>
    <row r="31" spans="1:146" s="8" customFormat="1" ht="22.5" customHeight="1" x14ac:dyDescent="0.2">
      <c r="A31" s="15" t="s">
        <v>62</v>
      </c>
      <c r="B31" s="16" t="s">
        <v>63</v>
      </c>
      <c r="C31" s="17" t="s">
        <v>64</v>
      </c>
      <c r="D31" s="102">
        <f>SUM(D23+D24)</f>
        <v>0</v>
      </c>
      <c r="E31" s="102">
        <f t="shared" ref="E31:J31" si="4">SUM(E23+E24)</f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149">
        <f>SUM(K23+K24)</f>
        <v>0</v>
      </c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1"/>
      <c r="EJ31" s="211"/>
      <c r="EK31" s="211"/>
      <c r="EL31" s="211"/>
      <c r="EM31" s="211"/>
      <c r="EN31" s="211"/>
      <c r="EO31" s="211"/>
      <c r="EP31" s="211"/>
    </row>
    <row r="32" spans="1:146" s="8" customFormat="1" ht="14.25" customHeight="1" x14ac:dyDescent="0.2">
      <c r="A32" s="18" t="s">
        <v>65</v>
      </c>
      <c r="B32" s="19" t="s">
        <v>66</v>
      </c>
      <c r="C32" s="20" t="s">
        <v>67</v>
      </c>
      <c r="D32" s="85"/>
      <c r="E32" s="85"/>
      <c r="F32" s="85"/>
      <c r="G32" s="85"/>
      <c r="H32" s="85"/>
      <c r="I32" s="85"/>
      <c r="J32" s="85"/>
      <c r="K32" s="66">
        <f>SUM(D32:J32)</f>
        <v>0</v>
      </c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1"/>
      <c r="EJ32" s="211"/>
      <c r="EK32" s="211"/>
      <c r="EL32" s="211"/>
      <c r="EM32" s="211"/>
      <c r="EN32" s="211"/>
      <c r="EO32" s="211"/>
      <c r="EP32" s="211"/>
    </row>
    <row r="33" spans="1:146" s="8" customFormat="1" ht="14.25" customHeight="1" x14ac:dyDescent="0.2">
      <c r="A33" s="9" t="s">
        <v>68</v>
      </c>
      <c r="B33" s="126" t="s">
        <v>69</v>
      </c>
      <c r="C33" s="127" t="s">
        <v>70</v>
      </c>
      <c r="D33" s="129">
        <f t="shared" ref="D33" si="5">SUM(D34:D36)</f>
        <v>0</v>
      </c>
      <c r="E33" s="129">
        <f t="shared" ref="E33:J33" si="6">SUM(E34:E36)</f>
        <v>0</v>
      </c>
      <c r="F33" s="129">
        <f t="shared" si="6"/>
        <v>0</v>
      </c>
      <c r="G33" s="129">
        <f t="shared" si="6"/>
        <v>0</v>
      </c>
      <c r="H33" s="129">
        <f t="shared" si="6"/>
        <v>0</v>
      </c>
      <c r="I33" s="129">
        <f t="shared" si="6"/>
        <v>0</v>
      </c>
      <c r="J33" s="129">
        <f t="shared" si="6"/>
        <v>0</v>
      </c>
      <c r="K33" s="128">
        <f>SUM(K34:K36)</f>
        <v>0</v>
      </c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1"/>
      <c r="EJ33" s="211"/>
      <c r="EK33" s="211"/>
      <c r="EL33" s="211"/>
      <c r="EM33" s="211"/>
      <c r="EN33" s="211"/>
      <c r="EO33" s="211"/>
      <c r="EP33" s="211"/>
    </row>
    <row r="34" spans="1:146" s="8" customFormat="1" ht="14.25" customHeight="1" x14ac:dyDescent="0.2">
      <c r="A34" s="9" t="s">
        <v>71</v>
      </c>
      <c r="B34" s="21" t="s">
        <v>72</v>
      </c>
      <c r="C34" s="150" t="s">
        <v>70</v>
      </c>
      <c r="D34" s="151"/>
      <c r="E34" s="151"/>
      <c r="F34" s="151"/>
      <c r="G34" s="151"/>
      <c r="H34" s="151"/>
      <c r="I34" s="151"/>
      <c r="J34" s="151"/>
      <c r="K34" s="153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1"/>
      <c r="EJ34" s="211"/>
      <c r="EK34" s="211"/>
      <c r="EL34" s="211"/>
      <c r="EM34" s="211"/>
      <c r="EN34" s="211"/>
      <c r="EO34" s="211"/>
      <c r="EP34" s="211"/>
    </row>
    <row r="35" spans="1:146" s="8" customFormat="1" ht="14.25" customHeight="1" x14ac:dyDescent="0.2">
      <c r="A35" s="7" t="s">
        <v>73</v>
      </c>
      <c r="B35" s="22" t="s">
        <v>74</v>
      </c>
      <c r="C35" s="150" t="s">
        <v>70</v>
      </c>
      <c r="D35" s="151"/>
      <c r="E35" s="151"/>
      <c r="F35" s="151"/>
      <c r="G35" s="151"/>
      <c r="H35" s="151"/>
      <c r="I35" s="151"/>
      <c r="J35" s="151"/>
      <c r="K35" s="153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1"/>
      <c r="EJ35" s="211"/>
      <c r="EK35" s="211"/>
      <c r="EL35" s="211"/>
      <c r="EM35" s="211"/>
      <c r="EN35" s="211"/>
      <c r="EO35" s="211"/>
      <c r="EP35" s="211"/>
    </row>
    <row r="36" spans="1:146" s="8" customFormat="1" ht="14.25" customHeight="1" x14ac:dyDescent="0.2">
      <c r="A36" s="7" t="s">
        <v>75</v>
      </c>
      <c r="B36" s="22" t="s">
        <v>76</v>
      </c>
      <c r="C36" s="150" t="s">
        <v>70</v>
      </c>
      <c r="D36" s="151"/>
      <c r="E36" s="151"/>
      <c r="F36" s="151"/>
      <c r="G36" s="151"/>
      <c r="H36" s="151"/>
      <c r="I36" s="151"/>
      <c r="J36" s="151"/>
      <c r="K36" s="153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1"/>
      <c r="EJ36" s="211"/>
      <c r="EK36" s="211"/>
      <c r="EL36" s="211"/>
      <c r="EM36" s="211"/>
      <c r="EN36" s="211"/>
      <c r="EO36" s="211"/>
      <c r="EP36" s="211"/>
    </row>
    <row r="37" spans="1:146" s="8" customFormat="1" ht="14.25" customHeight="1" x14ac:dyDescent="0.2">
      <c r="A37" s="9" t="s">
        <v>77</v>
      </c>
      <c r="B37" s="23" t="s">
        <v>78</v>
      </c>
      <c r="C37" s="127" t="s">
        <v>79</v>
      </c>
      <c r="D37" s="129">
        <f t="shared" ref="D37" si="7">SUM(D38:D39)</f>
        <v>0</v>
      </c>
      <c r="E37" s="129">
        <f t="shared" ref="E37:K37" si="8">SUM(E38:E39)</f>
        <v>0</v>
      </c>
      <c r="F37" s="129">
        <f t="shared" si="8"/>
        <v>0</v>
      </c>
      <c r="G37" s="129">
        <f t="shared" si="8"/>
        <v>0</v>
      </c>
      <c r="H37" s="129">
        <f t="shared" si="8"/>
        <v>0</v>
      </c>
      <c r="I37" s="129">
        <f t="shared" si="8"/>
        <v>0</v>
      </c>
      <c r="J37" s="129">
        <f t="shared" si="8"/>
        <v>0</v>
      </c>
      <c r="K37" s="128">
        <f t="shared" si="8"/>
        <v>0</v>
      </c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1"/>
      <c r="EJ37" s="211"/>
      <c r="EK37" s="211"/>
      <c r="EL37" s="211"/>
      <c r="EM37" s="211"/>
      <c r="EN37" s="211"/>
      <c r="EO37" s="211"/>
      <c r="EP37" s="211"/>
    </row>
    <row r="38" spans="1:146" s="8" customFormat="1" ht="14.25" customHeight="1" x14ac:dyDescent="0.2">
      <c r="A38" s="9" t="s">
        <v>80</v>
      </c>
      <c r="B38" s="24" t="s">
        <v>81</v>
      </c>
      <c r="C38" s="150" t="s">
        <v>79</v>
      </c>
      <c r="D38" s="151"/>
      <c r="E38" s="151"/>
      <c r="F38" s="151"/>
      <c r="G38" s="151"/>
      <c r="H38" s="151"/>
      <c r="I38" s="151"/>
      <c r="J38" s="151"/>
      <c r="K38" s="227"/>
      <c r="L38" s="218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1"/>
      <c r="EJ38" s="211"/>
      <c r="EK38" s="211"/>
      <c r="EL38" s="211"/>
      <c r="EM38" s="211"/>
      <c r="EN38" s="211"/>
      <c r="EO38" s="211"/>
      <c r="EP38" s="211"/>
    </row>
    <row r="39" spans="1:146" s="8" customFormat="1" ht="14.25" customHeight="1" x14ac:dyDescent="0.2">
      <c r="A39" s="7" t="s">
        <v>82</v>
      </c>
      <c r="B39" s="24" t="s">
        <v>83</v>
      </c>
      <c r="C39" s="150" t="s">
        <v>79</v>
      </c>
      <c r="D39" s="151"/>
      <c r="E39" s="151"/>
      <c r="F39" s="151"/>
      <c r="G39" s="151"/>
      <c r="H39" s="151"/>
      <c r="I39" s="151"/>
      <c r="J39" s="151"/>
      <c r="K39" s="143"/>
      <c r="L39" s="218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1"/>
      <c r="EJ39" s="211"/>
      <c r="EK39" s="211"/>
      <c r="EL39" s="211"/>
      <c r="EM39" s="211"/>
      <c r="EN39" s="211"/>
      <c r="EO39" s="211"/>
      <c r="EP39" s="211"/>
    </row>
    <row r="40" spans="1:146" s="8" customFormat="1" ht="17.25" customHeight="1" x14ac:dyDescent="0.2">
      <c r="A40" s="7" t="s">
        <v>84</v>
      </c>
      <c r="B40" s="25" t="s">
        <v>389</v>
      </c>
      <c r="C40" s="127" t="s">
        <v>85</v>
      </c>
      <c r="D40" s="122"/>
      <c r="E40" s="122"/>
      <c r="F40" s="122"/>
      <c r="G40" s="122"/>
      <c r="H40" s="122"/>
      <c r="I40" s="122"/>
      <c r="J40" s="122"/>
      <c r="K40" s="143"/>
      <c r="L40" s="218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1"/>
      <c r="EJ40" s="211"/>
      <c r="EK40" s="211"/>
      <c r="EL40" s="211"/>
      <c r="EM40" s="211"/>
      <c r="EN40" s="211"/>
      <c r="EO40" s="211"/>
      <c r="EP40" s="211"/>
    </row>
    <row r="41" spans="1:146" s="8" customFormat="1" ht="17.25" customHeight="1" x14ac:dyDescent="0.2">
      <c r="A41" s="9" t="s">
        <v>86</v>
      </c>
      <c r="B41" s="23" t="s">
        <v>90</v>
      </c>
      <c r="C41" s="127" t="s">
        <v>91</v>
      </c>
      <c r="D41" s="129">
        <f>SUM(D42:D43)</f>
        <v>0</v>
      </c>
      <c r="E41" s="129">
        <f t="shared" ref="E41:K41" si="9">SUM(E42:E43)</f>
        <v>0</v>
      </c>
      <c r="F41" s="129">
        <f t="shared" si="9"/>
        <v>0</v>
      </c>
      <c r="G41" s="129">
        <f t="shared" si="9"/>
        <v>0</v>
      </c>
      <c r="H41" s="129">
        <f t="shared" si="9"/>
        <v>0</v>
      </c>
      <c r="I41" s="129">
        <f t="shared" si="9"/>
        <v>0</v>
      </c>
      <c r="J41" s="129">
        <f t="shared" si="9"/>
        <v>0</v>
      </c>
      <c r="K41" s="128">
        <f t="shared" si="9"/>
        <v>0</v>
      </c>
      <c r="L41" s="218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1"/>
      <c r="EJ41" s="211"/>
      <c r="EK41" s="211"/>
      <c r="EL41" s="211"/>
      <c r="EM41" s="211"/>
      <c r="EN41" s="211"/>
      <c r="EO41" s="211"/>
      <c r="EP41" s="211"/>
    </row>
    <row r="42" spans="1:146" s="8" customFormat="1" ht="14.25" customHeight="1" x14ac:dyDescent="0.2">
      <c r="A42" s="9" t="s">
        <v>87</v>
      </c>
      <c r="B42" s="24" t="s">
        <v>390</v>
      </c>
      <c r="C42" s="150" t="s">
        <v>392</v>
      </c>
      <c r="D42" s="151"/>
      <c r="E42" s="151"/>
      <c r="F42" s="151"/>
      <c r="G42" s="151"/>
      <c r="H42" s="151"/>
      <c r="I42" s="151"/>
      <c r="J42" s="151"/>
      <c r="K42" s="59"/>
      <c r="L42" s="218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1"/>
      <c r="EJ42" s="211"/>
      <c r="EK42" s="211"/>
      <c r="EL42" s="211"/>
      <c r="EM42" s="211"/>
      <c r="EN42" s="211"/>
      <c r="EO42" s="211"/>
      <c r="EP42" s="211"/>
    </row>
    <row r="43" spans="1:146" s="8" customFormat="1" ht="14.25" customHeight="1" x14ac:dyDescent="0.2">
      <c r="A43" s="7" t="s">
        <v>88</v>
      </c>
      <c r="B43" s="24" t="s">
        <v>391</v>
      </c>
      <c r="C43" s="150" t="s">
        <v>392</v>
      </c>
      <c r="D43" s="151"/>
      <c r="E43" s="151"/>
      <c r="F43" s="151"/>
      <c r="G43" s="151"/>
      <c r="H43" s="151"/>
      <c r="I43" s="151"/>
      <c r="J43" s="151"/>
      <c r="K43" s="59"/>
      <c r="L43" s="218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1"/>
      <c r="EJ43" s="211"/>
      <c r="EK43" s="211"/>
      <c r="EL43" s="211"/>
      <c r="EM43" s="211"/>
      <c r="EN43" s="211"/>
      <c r="EO43" s="211"/>
      <c r="EP43" s="211"/>
    </row>
    <row r="44" spans="1:146" s="8" customFormat="1" ht="14.25" customHeight="1" x14ac:dyDescent="0.2">
      <c r="A44" s="228" t="s">
        <v>89</v>
      </c>
      <c r="B44" s="229" t="s">
        <v>393</v>
      </c>
      <c r="C44" s="230" t="s">
        <v>394</v>
      </c>
      <c r="D44" s="231"/>
      <c r="E44" s="231"/>
      <c r="F44" s="231"/>
      <c r="G44" s="231"/>
      <c r="H44" s="231"/>
      <c r="I44" s="231"/>
      <c r="J44" s="231"/>
      <c r="K44" s="232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1"/>
      <c r="EJ44" s="211"/>
      <c r="EK44" s="211"/>
      <c r="EL44" s="211"/>
      <c r="EM44" s="211"/>
      <c r="EN44" s="211"/>
      <c r="EO44" s="211"/>
      <c r="EP44" s="211"/>
    </row>
    <row r="45" spans="1:146" s="8" customFormat="1" ht="17.25" customHeight="1" x14ac:dyDescent="0.2">
      <c r="A45" s="15" t="s">
        <v>92</v>
      </c>
      <c r="B45" s="16" t="s">
        <v>93</v>
      </c>
      <c r="C45" s="17" t="s">
        <v>94</v>
      </c>
      <c r="D45" s="102">
        <f>SUM(D32+D33+D37+D40+D41+D44)</f>
        <v>0</v>
      </c>
      <c r="E45" s="102">
        <f t="shared" ref="E45:J45" si="10">SUM(E32+E33+E37+E40+E41+E44)</f>
        <v>0</v>
      </c>
      <c r="F45" s="102">
        <f t="shared" si="10"/>
        <v>0</v>
      </c>
      <c r="G45" s="102">
        <f t="shared" si="10"/>
        <v>0</v>
      </c>
      <c r="H45" s="102">
        <f t="shared" si="10"/>
        <v>0</v>
      </c>
      <c r="I45" s="102">
        <f t="shared" si="10"/>
        <v>0</v>
      </c>
      <c r="J45" s="102">
        <f t="shared" si="10"/>
        <v>0</v>
      </c>
      <c r="K45" s="62">
        <f>SUM(K32+K33+K37+K40+K41+K44)</f>
        <v>0</v>
      </c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1"/>
      <c r="EJ45" s="211"/>
      <c r="EK45" s="211"/>
      <c r="EL45" s="211"/>
      <c r="EM45" s="211"/>
      <c r="EN45" s="211"/>
      <c r="EO45" s="211"/>
      <c r="EP45" s="211"/>
    </row>
    <row r="46" spans="1:146" s="8" customFormat="1" ht="14.25" customHeight="1" x14ac:dyDescent="0.2">
      <c r="A46" s="18" t="s">
        <v>95</v>
      </c>
      <c r="B46" s="157" t="s">
        <v>96</v>
      </c>
      <c r="C46" s="158" t="s">
        <v>97</v>
      </c>
      <c r="D46" s="159"/>
      <c r="E46" s="159"/>
      <c r="F46" s="159"/>
      <c r="G46" s="159"/>
      <c r="H46" s="159"/>
      <c r="I46" s="159"/>
      <c r="J46" s="159"/>
      <c r="K46" s="68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1"/>
      <c r="EJ46" s="211"/>
      <c r="EK46" s="211"/>
      <c r="EL46" s="211"/>
      <c r="EM46" s="211"/>
      <c r="EN46" s="211"/>
      <c r="EO46" s="211"/>
      <c r="EP46" s="211"/>
    </row>
    <row r="47" spans="1:146" s="8" customFormat="1" ht="14.25" customHeight="1" x14ac:dyDescent="0.2">
      <c r="A47" s="9" t="s">
        <v>98</v>
      </c>
      <c r="B47" s="141" t="s">
        <v>99</v>
      </c>
      <c r="C47" s="160" t="s">
        <v>100</v>
      </c>
      <c r="D47" s="161"/>
      <c r="E47" s="161"/>
      <c r="F47" s="161"/>
      <c r="G47" s="161"/>
      <c r="H47" s="161"/>
      <c r="I47" s="161"/>
      <c r="J47" s="161"/>
      <c r="K47" s="5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1"/>
      <c r="EJ47" s="211"/>
      <c r="EK47" s="211"/>
      <c r="EL47" s="211"/>
      <c r="EM47" s="211"/>
      <c r="EN47" s="211"/>
      <c r="EO47" s="211"/>
      <c r="EP47" s="211"/>
    </row>
    <row r="48" spans="1:146" s="8" customFormat="1" ht="14.25" customHeight="1" x14ac:dyDescent="0.2">
      <c r="A48" s="9" t="s">
        <v>101</v>
      </c>
      <c r="B48" s="141" t="s">
        <v>102</v>
      </c>
      <c r="C48" s="160" t="s">
        <v>103</v>
      </c>
      <c r="D48" s="161"/>
      <c r="E48" s="161"/>
      <c r="F48" s="161"/>
      <c r="G48" s="161"/>
      <c r="H48" s="161"/>
      <c r="I48" s="161"/>
      <c r="J48" s="161"/>
      <c r="K48" s="5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1"/>
      <c r="EJ48" s="211"/>
      <c r="EK48" s="211"/>
      <c r="EL48" s="211"/>
      <c r="EM48" s="211"/>
      <c r="EN48" s="211"/>
      <c r="EO48" s="211"/>
      <c r="EP48" s="211"/>
    </row>
    <row r="49" spans="1:146" s="8" customFormat="1" ht="14.25" customHeight="1" x14ac:dyDescent="0.2">
      <c r="A49" s="9" t="s">
        <v>104</v>
      </c>
      <c r="B49" s="141" t="s">
        <v>105</v>
      </c>
      <c r="C49" s="160" t="s">
        <v>106</v>
      </c>
      <c r="D49" s="161"/>
      <c r="E49" s="161"/>
      <c r="F49" s="161"/>
      <c r="G49" s="161"/>
      <c r="H49" s="161"/>
      <c r="I49" s="161"/>
      <c r="J49" s="161"/>
      <c r="K49" s="5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  <c r="BI49" s="219"/>
      <c r="BJ49" s="219"/>
      <c r="BK49" s="219"/>
      <c r="BL49" s="219"/>
      <c r="BM49" s="219"/>
      <c r="BN49" s="219"/>
      <c r="BO49" s="219"/>
      <c r="BP49" s="219"/>
      <c r="BQ49" s="219"/>
      <c r="BR49" s="219"/>
      <c r="BS49" s="219"/>
      <c r="BT49" s="219"/>
      <c r="BU49" s="219"/>
      <c r="BV49" s="219"/>
      <c r="BW49" s="219"/>
      <c r="BX49" s="219"/>
      <c r="BY49" s="219"/>
      <c r="BZ49" s="219"/>
      <c r="CA49" s="219"/>
      <c r="CB49" s="219"/>
      <c r="CC49" s="219"/>
      <c r="CD49" s="219"/>
      <c r="CE49" s="219"/>
      <c r="CF49" s="219"/>
      <c r="CG49" s="219"/>
      <c r="CH49" s="219"/>
      <c r="CI49" s="219"/>
      <c r="CJ49" s="219"/>
      <c r="CK49" s="219"/>
      <c r="CL49" s="219"/>
      <c r="CM49" s="219"/>
      <c r="CN49" s="219"/>
      <c r="CO49" s="219"/>
      <c r="CP49" s="219"/>
      <c r="CQ49" s="219"/>
      <c r="CR49" s="219"/>
      <c r="CS49" s="219"/>
      <c r="CT49" s="219"/>
      <c r="CU49" s="219"/>
      <c r="CV49" s="219"/>
      <c r="CW49" s="219"/>
      <c r="CX49" s="219"/>
      <c r="CY49" s="219"/>
      <c r="CZ49" s="219"/>
      <c r="DA49" s="219"/>
      <c r="DB49" s="219"/>
      <c r="DC49" s="219"/>
      <c r="DD49" s="219"/>
      <c r="DE49" s="219"/>
      <c r="DF49" s="219"/>
      <c r="DG49" s="219"/>
      <c r="DH49" s="219"/>
      <c r="DI49" s="219"/>
      <c r="DJ49" s="219"/>
      <c r="DK49" s="219"/>
      <c r="DL49" s="219"/>
      <c r="DM49" s="219"/>
      <c r="DN49" s="219"/>
      <c r="DO49" s="219"/>
      <c r="DP49" s="219"/>
      <c r="DQ49" s="219"/>
      <c r="DR49" s="219"/>
      <c r="DS49" s="219"/>
      <c r="DT49" s="219"/>
      <c r="DU49" s="219"/>
      <c r="DV49" s="219"/>
      <c r="DW49" s="219"/>
      <c r="DX49" s="219"/>
      <c r="DY49" s="219"/>
      <c r="DZ49" s="219"/>
      <c r="EA49" s="219"/>
      <c r="EB49" s="219"/>
      <c r="EC49" s="219"/>
      <c r="ED49" s="219"/>
      <c r="EE49" s="219"/>
      <c r="EF49" s="219"/>
      <c r="EG49" s="219"/>
      <c r="EH49" s="219"/>
      <c r="EI49" s="211"/>
      <c r="EJ49" s="211"/>
      <c r="EK49" s="211"/>
      <c r="EL49" s="211"/>
      <c r="EM49" s="211"/>
      <c r="EN49" s="211"/>
      <c r="EO49" s="211"/>
      <c r="EP49" s="211"/>
    </row>
    <row r="50" spans="1:146" s="8" customFormat="1" ht="14.25" customHeight="1" x14ac:dyDescent="0.2">
      <c r="A50" s="9" t="s">
        <v>107</v>
      </c>
      <c r="B50" s="141" t="s">
        <v>108</v>
      </c>
      <c r="C50" s="160" t="s">
        <v>109</v>
      </c>
      <c r="D50" s="161"/>
      <c r="E50" s="161"/>
      <c r="F50" s="161"/>
      <c r="G50" s="161"/>
      <c r="H50" s="161"/>
      <c r="I50" s="161"/>
      <c r="J50" s="161"/>
      <c r="K50" s="59"/>
      <c r="L50" s="219"/>
      <c r="M50" s="218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  <c r="BI50" s="219"/>
      <c r="BJ50" s="219"/>
      <c r="BK50" s="219"/>
      <c r="BL50" s="219"/>
      <c r="BM50" s="219"/>
      <c r="BN50" s="219"/>
      <c r="BO50" s="219"/>
      <c r="BP50" s="219"/>
      <c r="BQ50" s="219"/>
      <c r="BR50" s="219"/>
      <c r="BS50" s="219"/>
      <c r="BT50" s="219"/>
      <c r="BU50" s="219"/>
      <c r="BV50" s="219"/>
      <c r="BW50" s="219"/>
      <c r="BX50" s="219"/>
      <c r="BY50" s="219"/>
      <c r="BZ50" s="219"/>
      <c r="CA50" s="219"/>
      <c r="CB50" s="219"/>
      <c r="CC50" s="219"/>
      <c r="CD50" s="219"/>
      <c r="CE50" s="219"/>
      <c r="CF50" s="219"/>
      <c r="CG50" s="219"/>
      <c r="CH50" s="219"/>
      <c r="CI50" s="219"/>
      <c r="CJ50" s="219"/>
      <c r="CK50" s="219"/>
      <c r="CL50" s="219"/>
      <c r="CM50" s="219"/>
      <c r="CN50" s="219"/>
      <c r="CO50" s="219"/>
      <c r="CP50" s="219"/>
      <c r="CQ50" s="219"/>
      <c r="CR50" s="219"/>
      <c r="CS50" s="219"/>
      <c r="CT50" s="219"/>
      <c r="CU50" s="219"/>
      <c r="CV50" s="219"/>
      <c r="CW50" s="219"/>
      <c r="CX50" s="219"/>
      <c r="CY50" s="219"/>
      <c r="CZ50" s="219"/>
      <c r="DA50" s="219"/>
      <c r="DB50" s="219"/>
      <c r="DC50" s="219"/>
      <c r="DD50" s="219"/>
      <c r="DE50" s="219"/>
      <c r="DF50" s="219"/>
      <c r="DG50" s="219"/>
      <c r="DH50" s="219"/>
      <c r="DI50" s="219"/>
      <c r="DJ50" s="219"/>
      <c r="DK50" s="219"/>
      <c r="DL50" s="219"/>
      <c r="DM50" s="219"/>
      <c r="DN50" s="219"/>
      <c r="DO50" s="219"/>
      <c r="DP50" s="219"/>
      <c r="DQ50" s="219"/>
      <c r="DR50" s="219"/>
      <c r="DS50" s="219"/>
      <c r="DT50" s="219"/>
      <c r="DU50" s="219"/>
      <c r="DV50" s="219"/>
      <c r="DW50" s="219"/>
      <c r="DX50" s="219"/>
      <c r="DY50" s="219"/>
      <c r="DZ50" s="219"/>
      <c r="EA50" s="219"/>
      <c r="EB50" s="219"/>
      <c r="EC50" s="219"/>
      <c r="ED50" s="219"/>
      <c r="EE50" s="219"/>
      <c r="EF50" s="219"/>
      <c r="EG50" s="219"/>
      <c r="EH50" s="219"/>
      <c r="EI50" s="211"/>
      <c r="EJ50" s="211"/>
      <c r="EK50" s="211"/>
      <c r="EL50" s="211"/>
      <c r="EM50" s="211"/>
      <c r="EN50" s="211"/>
      <c r="EO50" s="211"/>
      <c r="EP50" s="211"/>
    </row>
    <row r="51" spans="1:146" s="8" customFormat="1" ht="14.25" customHeight="1" x14ac:dyDescent="0.2">
      <c r="A51" s="9" t="s">
        <v>110</v>
      </c>
      <c r="B51" s="141" t="s">
        <v>111</v>
      </c>
      <c r="C51" s="160" t="s">
        <v>112</v>
      </c>
      <c r="D51" s="161"/>
      <c r="E51" s="161"/>
      <c r="F51" s="161"/>
      <c r="G51" s="161"/>
      <c r="H51" s="161"/>
      <c r="I51" s="161"/>
      <c r="J51" s="161"/>
      <c r="K51" s="59"/>
      <c r="L51" s="219"/>
      <c r="M51" s="218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  <c r="BI51" s="219"/>
      <c r="BJ51" s="219"/>
      <c r="BK51" s="219"/>
      <c r="BL51" s="219"/>
      <c r="BM51" s="219"/>
      <c r="BN51" s="219"/>
      <c r="BO51" s="219"/>
      <c r="BP51" s="219"/>
      <c r="BQ51" s="219"/>
      <c r="BR51" s="219"/>
      <c r="BS51" s="219"/>
      <c r="BT51" s="219"/>
      <c r="BU51" s="219"/>
      <c r="BV51" s="219"/>
      <c r="BW51" s="219"/>
      <c r="BX51" s="219"/>
      <c r="BY51" s="219"/>
      <c r="BZ51" s="219"/>
      <c r="CA51" s="219"/>
      <c r="CB51" s="219"/>
      <c r="CC51" s="219"/>
      <c r="CD51" s="219"/>
      <c r="CE51" s="219"/>
      <c r="CF51" s="219"/>
      <c r="CG51" s="219"/>
      <c r="CH51" s="219"/>
      <c r="CI51" s="219"/>
      <c r="CJ51" s="219"/>
      <c r="CK51" s="219"/>
      <c r="CL51" s="219"/>
      <c r="CM51" s="219"/>
      <c r="CN51" s="219"/>
      <c r="CO51" s="219"/>
      <c r="CP51" s="219"/>
      <c r="CQ51" s="219"/>
      <c r="CR51" s="219"/>
      <c r="CS51" s="219"/>
      <c r="CT51" s="219"/>
      <c r="CU51" s="219"/>
      <c r="CV51" s="219"/>
      <c r="CW51" s="219"/>
      <c r="CX51" s="219"/>
      <c r="CY51" s="219"/>
      <c r="CZ51" s="219"/>
      <c r="DA51" s="219"/>
      <c r="DB51" s="219"/>
      <c r="DC51" s="219"/>
      <c r="DD51" s="219"/>
      <c r="DE51" s="219"/>
      <c r="DF51" s="219"/>
      <c r="DG51" s="219"/>
      <c r="DH51" s="219"/>
      <c r="DI51" s="219"/>
      <c r="DJ51" s="219"/>
      <c r="DK51" s="219"/>
      <c r="DL51" s="219"/>
      <c r="DM51" s="219"/>
      <c r="DN51" s="219"/>
      <c r="DO51" s="219"/>
      <c r="DP51" s="219"/>
      <c r="DQ51" s="219"/>
      <c r="DR51" s="219"/>
      <c r="DS51" s="219"/>
      <c r="DT51" s="219"/>
      <c r="DU51" s="219"/>
      <c r="DV51" s="219"/>
      <c r="DW51" s="219"/>
      <c r="DX51" s="219"/>
      <c r="DY51" s="219"/>
      <c r="DZ51" s="219"/>
      <c r="EA51" s="219"/>
      <c r="EB51" s="219"/>
      <c r="EC51" s="219"/>
      <c r="ED51" s="219"/>
      <c r="EE51" s="219"/>
      <c r="EF51" s="219"/>
      <c r="EG51" s="219"/>
      <c r="EH51" s="219"/>
      <c r="EI51" s="211"/>
      <c r="EJ51" s="211"/>
      <c r="EK51" s="211"/>
      <c r="EL51" s="211"/>
      <c r="EM51" s="211"/>
      <c r="EN51" s="211"/>
      <c r="EO51" s="211"/>
      <c r="EP51" s="211"/>
    </row>
    <row r="52" spans="1:146" s="8" customFormat="1" ht="14.25" customHeight="1" x14ac:dyDescent="0.2">
      <c r="A52" s="9" t="s">
        <v>113</v>
      </c>
      <c r="B52" s="141" t="s">
        <v>114</v>
      </c>
      <c r="C52" s="160" t="s">
        <v>115</v>
      </c>
      <c r="D52" s="161"/>
      <c r="E52" s="161"/>
      <c r="F52" s="161"/>
      <c r="G52" s="161"/>
      <c r="H52" s="161"/>
      <c r="I52" s="161"/>
      <c r="J52" s="161"/>
      <c r="K52" s="59"/>
      <c r="L52" s="219"/>
      <c r="M52" s="218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1"/>
      <c r="EJ52" s="211"/>
      <c r="EK52" s="211"/>
      <c r="EL52" s="211"/>
      <c r="EM52" s="211"/>
      <c r="EN52" s="211"/>
      <c r="EO52" s="211"/>
      <c r="EP52" s="211"/>
    </row>
    <row r="53" spans="1:146" s="8" customFormat="1" ht="14.25" customHeight="1" x14ac:dyDescent="0.2">
      <c r="A53" s="9" t="s">
        <v>116</v>
      </c>
      <c r="B53" s="141" t="s">
        <v>117</v>
      </c>
      <c r="C53" s="160" t="s">
        <v>118</v>
      </c>
      <c r="D53" s="161"/>
      <c r="E53" s="161"/>
      <c r="F53" s="161"/>
      <c r="G53" s="161"/>
      <c r="H53" s="161"/>
      <c r="I53" s="161"/>
      <c r="J53" s="161"/>
      <c r="K53" s="59"/>
      <c r="L53" s="219"/>
      <c r="M53" s="218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1"/>
      <c r="EJ53" s="211"/>
      <c r="EK53" s="211"/>
      <c r="EL53" s="211"/>
      <c r="EM53" s="211"/>
      <c r="EN53" s="211"/>
      <c r="EO53" s="211"/>
      <c r="EP53" s="211"/>
    </row>
    <row r="54" spans="1:146" s="8" customFormat="1" ht="14.25" customHeight="1" x14ac:dyDescent="0.2">
      <c r="A54" s="9" t="s">
        <v>119</v>
      </c>
      <c r="B54" s="141" t="s">
        <v>120</v>
      </c>
      <c r="C54" s="160" t="s">
        <v>121</v>
      </c>
      <c r="D54" s="161"/>
      <c r="E54" s="161"/>
      <c r="F54" s="161"/>
      <c r="G54" s="161"/>
      <c r="H54" s="161"/>
      <c r="I54" s="161"/>
      <c r="J54" s="161"/>
      <c r="K54" s="69"/>
      <c r="L54" s="219"/>
      <c r="M54" s="218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1"/>
      <c r="EJ54" s="211"/>
      <c r="EK54" s="211"/>
      <c r="EL54" s="211"/>
      <c r="EM54" s="211"/>
      <c r="EN54" s="211"/>
      <c r="EO54" s="211"/>
      <c r="EP54" s="211"/>
    </row>
    <row r="55" spans="1:146" s="8" customFormat="1" ht="14.25" customHeight="1" x14ac:dyDescent="0.2">
      <c r="A55" s="9" t="s">
        <v>122</v>
      </c>
      <c r="B55" s="141" t="s">
        <v>123</v>
      </c>
      <c r="C55" s="160" t="s">
        <v>124</v>
      </c>
      <c r="D55" s="161"/>
      <c r="E55" s="161"/>
      <c r="F55" s="161"/>
      <c r="G55" s="161"/>
      <c r="H55" s="161"/>
      <c r="I55" s="161"/>
      <c r="J55" s="161"/>
      <c r="K55" s="69"/>
      <c r="L55" s="219"/>
      <c r="M55" s="218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  <c r="BI55" s="219"/>
      <c r="BJ55" s="219"/>
      <c r="BK55" s="219"/>
      <c r="BL55" s="219"/>
      <c r="BM55" s="219"/>
      <c r="BN55" s="219"/>
      <c r="BO55" s="219"/>
      <c r="BP55" s="219"/>
      <c r="BQ55" s="219"/>
      <c r="BR55" s="219"/>
      <c r="BS55" s="219"/>
      <c r="BT55" s="219"/>
      <c r="BU55" s="219"/>
      <c r="BV55" s="219"/>
      <c r="BW55" s="219"/>
      <c r="BX55" s="219"/>
      <c r="BY55" s="219"/>
      <c r="BZ55" s="219"/>
      <c r="CA55" s="219"/>
      <c r="CB55" s="219"/>
      <c r="CC55" s="219"/>
      <c r="CD55" s="219"/>
      <c r="CE55" s="219"/>
      <c r="CF55" s="219"/>
      <c r="CG55" s="219"/>
      <c r="CH55" s="219"/>
      <c r="CI55" s="219"/>
      <c r="CJ55" s="219"/>
      <c r="CK55" s="219"/>
      <c r="CL55" s="219"/>
      <c r="CM55" s="219"/>
      <c r="CN55" s="219"/>
      <c r="CO55" s="219"/>
      <c r="CP55" s="219"/>
      <c r="CQ55" s="219"/>
      <c r="CR55" s="219"/>
      <c r="CS55" s="219"/>
      <c r="CT55" s="219"/>
      <c r="CU55" s="219"/>
      <c r="CV55" s="219"/>
      <c r="CW55" s="219"/>
      <c r="CX55" s="219"/>
      <c r="CY55" s="219"/>
      <c r="CZ55" s="219"/>
      <c r="DA55" s="219"/>
      <c r="DB55" s="219"/>
      <c r="DC55" s="219"/>
      <c r="DD55" s="219"/>
      <c r="DE55" s="219"/>
      <c r="DF55" s="219"/>
      <c r="DG55" s="219"/>
      <c r="DH55" s="219"/>
      <c r="DI55" s="219"/>
      <c r="DJ55" s="219"/>
      <c r="DK55" s="219"/>
      <c r="DL55" s="219"/>
      <c r="DM55" s="219"/>
      <c r="DN55" s="219"/>
      <c r="DO55" s="219"/>
      <c r="DP55" s="219"/>
      <c r="DQ55" s="219"/>
      <c r="DR55" s="219"/>
      <c r="DS55" s="219"/>
      <c r="DT55" s="219"/>
      <c r="DU55" s="219"/>
      <c r="DV55" s="219"/>
      <c r="DW55" s="219"/>
      <c r="DX55" s="219"/>
      <c r="DY55" s="219"/>
      <c r="DZ55" s="219"/>
      <c r="EA55" s="219"/>
      <c r="EB55" s="219"/>
      <c r="EC55" s="219"/>
      <c r="ED55" s="219"/>
      <c r="EE55" s="219"/>
      <c r="EF55" s="219"/>
      <c r="EG55" s="219"/>
      <c r="EH55" s="219"/>
      <c r="EI55" s="211"/>
      <c r="EJ55" s="211"/>
      <c r="EK55" s="211"/>
      <c r="EL55" s="211"/>
      <c r="EM55" s="211"/>
      <c r="EN55" s="211"/>
      <c r="EO55" s="211"/>
      <c r="EP55" s="211"/>
    </row>
    <row r="56" spans="1:146" s="8" customFormat="1" ht="14.25" customHeight="1" x14ac:dyDescent="0.2">
      <c r="A56" s="13" t="s">
        <v>125</v>
      </c>
      <c r="B56" s="162" t="s">
        <v>126</v>
      </c>
      <c r="C56" s="155" t="s">
        <v>127</v>
      </c>
      <c r="D56" s="156"/>
      <c r="E56" s="156">
        <v>3000</v>
      </c>
      <c r="F56" s="156">
        <f>D56+E56</f>
        <v>3000</v>
      </c>
      <c r="G56" s="156"/>
      <c r="H56" s="156"/>
      <c r="I56" s="156"/>
      <c r="J56" s="156"/>
      <c r="K56" s="60">
        <v>1906</v>
      </c>
      <c r="L56" s="219"/>
      <c r="M56" s="218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  <c r="BI56" s="219"/>
      <c r="BJ56" s="219"/>
      <c r="BK56" s="219"/>
      <c r="BL56" s="219"/>
      <c r="BM56" s="219"/>
      <c r="BN56" s="219"/>
      <c r="BO56" s="219"/>
      <c r="BP56" s="219"/>
      <c r="BQ56" s="219"/>
      <c r="BR56" s="219"/>
      <c r="BS56" s="219"/>
      <c r="BT56" s="219"/>
      <c r="BU56" s="219"/>
      <c r="BV56" s="219"/>
      <c r="BW56" s="219"/>
      <c r="BX56" s="219"/>
      <c r="BY56" s="219"/>
      <c r="BZ56" s="219"/>
      <c r="CA56" s="219"/>
      <c r="CB56" s="219"/>
      <c r="CC56" s="219"/>
      <c r="CD56" s="219"/>
      <c r="CE56" s="219"/>
      <c r="CF56" s="219"/>
      <c r="CG56" s="219"/>
      <c r="CH56" s="219"/>
      <c r="CI56" s="219"/>
      <c r="CJ56" s="219"/>
      <c r="CK56" s="219"/>
      <c r="CL56" s="219"/>
      <c r="CM56" s="219"/>
      <c r="CN56" s="219"/>
      <c r="CO56" s="219"/>
      <c r="CP56" s="219"/>
      <c r="CQ56" s="219"/>
      <c r="CR56" s="219"/>
      <c r="CS56" s="219"/>
      <c r="CT56" s="219"/>
      <c r="CU56" s="219"/>
      <c r="CV56" s="219"/>
      <c r="CW56" s="219"/>
      <c r="CX56" s="219"/>
      <c r="CY56" s="219"/>
      <c r="CZ56" s="219"/>
      <c r="DA56" s="219"/>
      <c r="DB56" s="219"/>
      <c r="DC56" s="219"/>
      <c r="DD56" s="219"/>
      <c r="DE56" s="219"/>
      <c r="DF56" s="219"/>
      <c r="DG56" s="219"/>
      <c r="DH56" s="219"/>
      <c r="DI56" s="219"/>
      <c r="DJ56" s="219"/>
      <c r="DK56" s="219"/>
      <c r="DL56" s="219"/>
      <c r="DM56" s="219"/>
      <c r="DN56" s="219"/>
      <c r="DO56" s="219"/>
      <c r="DP56" s="219"/>
      <c r="DQ56" s="219"/>
      <c r="DR56" s="219"/>
      <c r="DS56" s="219"/>
      <c r="DT56" s="219"/>
      <c r="DU56" s="219"/>
      <c r="DV56" s="219"/>
      <c r="DW56" s="219"/>
      <c r="DX56" s="219"/>
      <c r="DY56" s="219"/>
      <c r="DZ56" s="219"/>
      <c r="EA56" s="219"/>
      <c r="EB56" s="219"/>
      <c r="EC56" s="219"/>
      <c r="ED56" s="219"/>
      <c r="EE56" s="219"/>
      <c r="EF56" s="219"/>
      <c r="EG56" s="219"/>
      <c r="EH56" s="219"/>
      <c r="EI56" s="211"/>
      <c r="EJ56" s="211"/>
      <c r="EK56" s="211"/>
      <c r="EL56" s="211"/>
      <c r="EM56" s="211"/>
      <c r="EN56" s="211"/>
      <c r="EO56" s="211"/>
      <c r="EP56" s="211"/>
    </row>
    <row r="57" spans="1:146" s="8" customFormat="1" ht="15.75" customHeight="1" x14ac:dyDescent="0.2">
      <c r="A57" s="14" t="s">
        <v>128</v>
      </c>
      <c r="B57" s="26" t="s">
        <v>129</v>
      </c>
      <c r="C57" s="137" t="s">
        <v>130</v>
      </c>
      <c r="D57" s="104">
        <f t="shared" ref="D57" si="11">SUM(D46:D56)</f>
        <v>0</v>
      </c>
      <c r="E57" s="104">
        <f t="shared" ref="E57:J57" si="12">SUM(E46:E56)</f>
        <v>3000</v>
      </c>
      <c r="F57" s="104">
        <f t="shared" si="12"/>
        <v>3000</v>
      </c>
      <c r="G57" s="104">
        <f t="shared" si="12"/>
        <v>0</v>
      </c>
      <c r="H57" s="104">
        <f t="shared" si="12"/>
        <v>0</v>
      </c>
      <c r="I57" s="104">
        <f t="shared" si="12"/>
        <v>0</v>
      </c>
      <c r="J57" s="104">
        <f t="shared" si="12"/>
        <v>0</v>
      </c>
      <c r="K57" s="163">
        <f>SUM(K46:K56)</f>
        <v>1906</v>
      </c>
      <c r="L57" s="219"/>
      <c r="M57" s="218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  <c r="BI57" s="219"/>
      <c r="BJ57" s="219"/>
      <c r="BK57" s="219"/>
      <c r="BL57" s="219"/>
      <c r="BM57" s="219"/>
      <c r="BN57" s="219"/>
      <c r="BO57" s="219"/>
      <c r="BP57" s="219"/>
      <c r="BQ57" s="219"/>
      <c r="BR57" s="219"/>
      <c r="BS57" s="219"/>
      <c r="BT57" s="219"/>
      <c r="BU57" s="219"/>
      <c r="BV57" s="219"/>
      <c r="BW57" s="219"/>
      <c r="BX57" s="219"/>
      <c r="BY57" s="219"/>
      <c r="BZ57" s="219"/>
      <c r="CA57" s="219"/>
      <c r="CB57" s="219"/>
      <c r="CC57" s="219"/>
      <c r="CD57" s="219"/>
      <c r="CE57" s="219"/>
      <c r="CF57" s="219"/>
      <c r="CG57" s="219"/>
      <c r="CH57" s="219"/>
      <c r="CI57" s="219"/>
      <c r="CJ57" s="219"/>
      <c r="CK57" s="219"/>
      <c r="CL57" s="219"/>
      <c r="CM57" s="219"/>
      <c r="CN57" s="219"/>
      <c r="CO57" s="219"/>
      <c r="CP57" s="219"/>
      <c r="CQ57" s="219"/>
      <c r="CR57" s="219"/>
      <c r="CS57" s="219"/>
      <c r="CT57" s="219"/>
      <c r="CU57" s="219"/>
      <c r="CV57" s="219"/>
      <c r="CW57" s="219"/>
      <c r="CX57" s="219"/>
      <c r="CY57" s="219"/>
      <c r="CZ57" s="219"/>
      <c r="DA57" s="219"/>
      <c r="DB57" s="219"/>
      <c r="DC57" s="219"/>
      <c r="DD57" s="219"/>
      <c r="DE57" s="219"/>
      <c r="DF57" s="219"/>
      <c r="DG57" s="219"/>
      <c r="DH57" s="219"/>
      <c r="DI57" s="219"/>
      <c r="DJ57" s="219"/>
      <c r="DK57" s="219"/>
      <c r="DL57" s="219"/>
      <c r="DM57" s="219"/>
      <c r="DN57" s="219"/>
      <c r="DO57" s="219"/>
      <c r="DP57" s="219"/>
      <c r="DQ57" s="219"/>
      <c r="DR57" s="219"/>
      <c r="DS57" s="219"/>
      <c r="DT57" s="219"/>
      <c r="DU57" s="219"/>
      <c r="DV57" s="219"/>
      <c r="DW57" s="219"/>
      <c r="DX57" s="219"/>
      <c r="DY57" s="219"/>
      <c r="DZ57" s="219"/>
      <c r="EA57" s="219"/>
      <c r="EB57" s="219"/>
      <c r="EC57" s="219"/>
      <c r="ED57" s="219"/>
      <c r="EE57" s="219"/>
      <c r="EF57" s="219"/>
      <c r="EG57" s="219"/>
      <c r="EH57" s="219"/>
      <c r="EI57" s="211"/>
      <c r="EJ57" s="211"/>
      <c r="EK57" s="211"/>
      <c r="EL57" s="211"/>
      <c r="EM57" s="211"/>
      <c r="EN57" s="211"/>
      <c r="EO57" s="211"/>
      <c r="EP57" s="211"/>
    </row>
    <row r="58" spans="1:146" s="8" customFormat="1" ht="14.25" customHeight="1" x14ac:dyDescent="0.2">
      <c r="A58" s="27" t="s">
        <v>131</v>
      </c>
      <c r="B58" s="139" t="s">
        <v>132</v>
      </c>
      <c r="C58" s="164" t="s">
        <v>133</v>
      </c>
      <c r="D58" s="165"/>
      <c r="E58" s="165"/>
      <c r="F58" s="165"/>
      <c r="G58" s="165"/>
      <c r="H58" s="165"/>
      <c r="I58" s="165"/>
      <c r="J58" s="165"/>
      <c r="K58" s="71"/>
      <c r="L58" s="219"/>
      <c r="M58" s="218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1"/>
      <c r="EJ58" s="211"/>
      <c r="EK58" s="211"/>
      <c r="EL58" s="211"/>
      <c r="EM58" s="211"/>
      <c r="EN58" s="211"/>
      <c r="EO58" s="211"/>
      <c r="EP58" s="211"/>
    </row>
    <row r="59" spans="1:146" s="8" customFormat="1" ht="14.25" customHeight="1" x14ac:dyDescent="0.2">
      <c r="A59" s="28" t="s">
        <v>134</v>
      </c>
      <c r="B59" s="141" t="s">
        <v>135</v>
      </c>
      <c r="C59" s="160" t="s">
        <v>136</v>
      </c>
      <c r="D59" s="161"/>
      <c r="E59" s="161"/>
      <c r="F59" s="161"/>
      <c r="G59" s="161"/>
      <c r="H59" s="161"/>
      <c r="I59" s="161"/>
      <c r="J59" s="161"/>
      <c r="K59" s="6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1"/>
      <c r="EJ59" s="211"/>
      <c r="EK59" s="211"/>
      <c r="EL59" s="211"/>
      <c r="EM59" s="211"/>
      <c r="EN59" s="211"/>
      <c r="EO59" s="211"/>
      <c r="EP59" s="211"/>
    </row>
    <row r="60" spans="1:146" s="8" customFormat="1" ht="14.25" customHeight="1" x14ac:dyDescent="0.2">
      <c r="A60" s="28" t="s">
        <v>137</v>
      </c>
      <c r="B60" s="141" t="s">
        <v>138</v>
      </c>
      <c r="C60" s="160" t="s">
        <v>139</v>
      </c>
      <c r="D60" s="161"/>
      <c r="E60" s="161"/>
      <c r="F60" s="161"/>
      <c r="G60" s="161"/>
      <c r="H60" s="161"/>
      <c r="I60" s="161"/>
      <c r="J60" s="161"/>
      <c r="K60" s="6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1"/>
      <c r="EJ60" s="211"/>
      <c r="EK60" s="211"/>
      <c r="EL60" s="211"/>
      <c r="EM60" s="211"/>
      <c r="EN60" s="211"/>
      <c r="EO60" s="211"/>
      <c r="EP60" s="211"/>
    </row>
    <row r="61" spans="1:146" s="8" customFormat="1" ht="14.25" customHeight="1" x14ac:dyDescent="0.2">
      <c r="A61" s="28" t="s">
        <v>140</v>
      </c>
      <c r="B61" s="141" t="s">
        <v>141</v>
      </c>
      <c r="C61" s="160" t="s">
        <v>142</v>
      </c>
      <c r="D61" s="161"/>
      <c r="E61" s="161"/>
      <c r="F61" s="161"/>
      <c r="G61" s="161"/>
      <c r="H61" s="161"/>
      <c r="I61" s="161"/>
      <c r="J61" s="161"/>
      <c r="K61" s="6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1"/>
      <c r="EJ61" s="211"/>
      <c r="EK61" s="211"/>
      <c r="EL61" s="211"/>
      <c r="EM61" s="211"/>
      <c r="EN61" s="211"/>
      <c r="EO61" s="211"/>
      <c r="EP61" s="211"/>
    </row>
    <row r="62" spans="1:146" s="8" customFormat="1" ht="14.25" customHeight="1" x14ac:dyDescent="0.2">
      <c r="A62" s="29" t="s">
        <v>143</v>
      </c>
      <c r="B62" s="162" t="s">
        <v>144</v>
      </c>
      <c r="C62" s="155" t="s">
        <v>145</v>
      </c>
      <c r="D62" s="156"/>
      <c r="E62" s="156"/>
      <c r="F62" s="156"/>
      <c r="G62" s="156"/>
      <c r="H62" s="156"/>
      <c r="I62" s="156"/>
      <c r="J62" s="156"/>
      <c r="K62" s="60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1"/>
      <c r="EJ62" s="211"/>
      <c r="EK62" s="211"/>
      <c r="EL62" s="211"/>
      <c r="EM62" s="211"/>
      <c r="EN62" s="211"/>
      <c r="EO62" s="211"/>
      <c r="EP62" s="211"/>
    </row>
    <row r="63" spans="1:146" s="8" customFormat="1" ht="19.5" customHeight="1" x14ac:dyDescent="0.2">
      <c r="A63" s="15" t="s">
        <v>146</v>
      </c>
      <c r="B63" s="26" t="s">
        <v>147</v>
      </c>
      <c r="C63" s="166" t="s">
        <v>148</v>
      </c>
      <c r="D63" s="103">
        <f t="shared" ref="D63" si="13">SUM(D58:D62)</f>
        <v>0</v>
      </c>
      <c r="E63" s="103">
        <f t="shared" ref="E63:J63" si="14">SUM(E58:E62)</f>
        <v>0</v>
      </c>
      <c r="F63" s="103">
        <f t="shared" si="14"/>
        <v>0</v>
      </c>
      <c r="G63" s="103">
        <f t="shared" si="14"/>
        <v>0</v>
      </c>
      <c r="H63" s="103">
        <f t="shared" si="14"/>
        <v>0</v>
      </c>
      <c r="I63" s="103">
        <f t="shared" si="14"/>
        <v>0</v>
      </c>
      <c r="J63" s="103">
        <f t="shared" si="14"/>
        <v>0</v>
      </c>
      <c r="K63" s="72">
        <f>SUM(K58:K62)</f>
        <v>0</v>
      </c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1"/>
      <c r="EJ63" s="211"/>
      <c r="EK63" s="211"/>
      <c r="EL63" s="211"/>
      <c r="EM63" s="211"/>
      <c r="EN63" s="211"/>
      <c r="EO63" s="211"/>
      <c r="EP63" s="211"/>
    </row>
    <row r="64" spans="1:146" s="8" customFormat="1" ht="24" customHeight="1" x14ac:dyDescent="0.2">
      <c r="A64" s="18" t="s">
        <v>149</v>
      </c>
      <c r="B64" s="167" t="s">
        <v>150</v>
      </c>
      <c r="C64" s="168" t="s">
        <v>151</v>
      </c>
      <c r="D64" s="169"/>
      <c r="E64" s="169"/>
      <c r="F64" s="169"/>
      <c r="G64" s="169"/>
      <c r="H64" s="169"/>
      <c r="I64" s="169"/>
      <c r="J64" s="169"/>
      <c r="K64" s="68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1"/>
      <c r="EJ64" s="211"/>
      <c r="EK64" s="211"/>
      <c r="EL64" s="211"/>
      <c r="EM64" s="211"/>
      <c r="EN64" s="211"/>
      <c r="EO64" s="211"/>
      <c r="EP64" s="211"/>
    </row>
    <row r="65" spans="1:146" s="8" customFormat="1" ht="17.25" customHeight="1" x14ac:dyDescent="0.2">
      <c r="A65" s="13" t="s">
        <v>152</v>
      </c>
      <c r="B65" s="162" t="s">
        <v>153</v>
      </c>
      <c r="C65" s="170" t="s">
        <v>154</v>
      </c>
      <c r="D65" s="171"/>
      <c r="E65" s="171"/>
      <c r="F65" s="171"/>
      <c r="G65" s="171"/>
      <c r="H65" s="171"/>
      <c r="I65" s="171"/>
      <c r="J65" s="171"/>
      <c r="K65" s="67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1"/>
      <c r="EJ65" s="211"/>
      <c r="EK65" s="211"/>
      <c r="EL65" s="211"/>
      <c r="EM65" s="211"/>
      <c r="EN65" s="211"/>
      <c r="EO65" s="211"/>
      <c r="EP65" s="211"/>
    </row>
    <row r="66" spans="1:146" s="8" customFormat="1" ht="17.25" customHeight="1" x14ac:dyDescent="0.2">
      <c r="A66" s="15" t="s">
        <v>155</v>
      </c>
      <c r="B66" s="136" t="s">
        <v>156</v>
      </c>
      <c r="C66" s="137" t="s">
        <v>157</v>
      </c>
      <c r="D66" s="101">
        <f t="shared" ref="D66" si="15">SUM(D64:D65)</f>
        <v>0</v>
      </c>
      <c r="E66" s="101">
        <f t="shared" ref="E66:J66" si="16">SUM(E64:E65)</f>
        <v>0</v>
      </c>
      <c r="F66" s="101">
        <f t="shared" si="16"/>
        <v>0</v>
      </c>
      <c r="G66" s="101">
        <f t="shared" si="16"/>
        <v>0</v>
      </c>
      <c r="H66" s="101">
        <f t="shared" si="16"/>
        <v>0</v>
      </c>
      <c r="I66" s="101">
        <f t="shared" si="16"/>
        <v>0</v>
      </c>
      <c r="J66" s="101">
        <f t="shared" si="16"/>
        <v>0</v>
      </c>
      <c r="K66" s="172">
        <f>SUM(K64:K65)</f>
        <v>0</v>
      </c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1"/>
      <c r="EJ66" s="211"/>
      <c r="EK66" s="211"/>
      <c r="EL66" s="211"/>
      <c r="EM66" s="211"/>
      <c r="EN66" s="211"/>
      <c r="EO66" s="211"/>
      <c r="EP66" s="211"/>
    </row>
    <row r="67" spans="1:146" s="8" customFormat="1" ht="16.5" customHeight="1" x14ac:dyDescent="0.2">
      <c r="A67" s="7" t="s">
        <v>158</v>
      </c>
      <c r="B67" s="123" t="s">
        <v>159</v>
      </c>
      <c r="C67" s="124" t="s">
        <v>160</v>
      </c>
      <c r="D67" s="173"/>
      <c r="E67" s="173"/>
      <c r="F67" s="173"/>
      <c r="G67" s="173"/>
      <c r="H67" s="173"/>
      <c r="I67" s="173"/>
      <c r="J67" s="173"/>
      <c r="K67" s="174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1"/>
      <c r="EJ67" s="211"/>
      <c r="EK67" s="211"/>
      <c r="EL67" s="211"/>
      <c r="EM67" s="211"/>
      <c r="EN67" s="211"/>
      <c r="EO67" s="211"/>
      <c r="EP67" s="211"/>
    </row>
    <row r="68" spans="1:146" s="8" customFormat="1" ht="14.25" customHeight="1" x14ac:dyDescent="0.2">
      <c r="A68" s="13" t="s">
        <v>161</v>
      </c>
      <c r="B68" s="162" t="s">
        <v>162</v>
      </c>
      <c r="C68" s="133" t="s">
        <v>163</v>
      </c>
      <c r="D68" s="171"/>
      <c r="E68" s="171"/>
      <c r="F68" s="171"/>
      <c r="G68" s="171"/>
      <c r="H68" s="171"/>
      <c r="I68" s="171"/>
      <c r="J68" s="171"/>
      <c r="K68" s="175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1"/>
      <c r="EJ68" s="211"/>
      <c r="EK68" s="211"/>
      <c r="EL68" s="211"/>
      <c r="EM68" s="211"/>
      <c r="EN68" s="211"/>
      <c r="EO68" s="211"/>
      <c r="EP68" s="211"/>
    </row>
    <row r="69" spans="1:146" s="8" customFormat="1" ht="15.75" customHeight="1" x14ac:dyDescent="0.2">
      <c r="A69" s="13" t="s">
        <v>164</v>
      </c>
      <c r="B69" s="176" t="s">
        <v>165</v>
      </c>
      <c r="C69" s="177" t="s">
        <v>166</v>
      </c>
      <c r="D69" s="178">
        <f t="shared" ref="D69" si="17">SUM(D67:D68)</f>
        <v>0</v>
      </c>
      <c r="E69" s="178">
        <f t="shared" ref="E69:J69" si="18">SUM(E67:E68)</f>
        <v>0</v>
      </c>
      <c r="F69" s="178">
        <f t="shared" si="18"/>
        <v>0</v>
      </c>
      <c r="G69" s="178">
        <f t="shared" si="18"/>
        <v>0</v>
      </c>
      <c r="H69" s="178">
        <f t="shared" si="18"/>
        <v>0</v>
      </c>
      <c r="I69" s="178">
        <f t="shared" si="18"/>
        <v>0</v>
      </c>
      <c r="J69" s="178">
        <f t="shared" si="18"/>
        <v>0</v>
      </c>
      <c r="K69" s="179">
        <f>SUM(K67:K68)</f>
        <v>0</v>
      </c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1"/>
      <c r="EJ69" s="211"/>
      <c r="EK69" s="211"/>
      <c r="EL69" s="211"/>
      <c r="EM69" s="211"/>
      <c r="EN69" s="211"/>
      <c r="EO69" s="211"/>
      <c r="EP69" s="211"/>
    </row>
    <row r="70" spans="1:146" s="8" customFormat="1" ht="25.5" customHeight="1" x14ac:dyDescent="0.2">
      <c r="A70" s="15" t="s">
        <v>167</v>
      </c>
      <c r="B70" s="26" t="s">
        <v>168</v>
      </c>
      <c r="C70" s="30" t="s">
        <v>169</v>
      </c>
      <c r="D70" s="61">
        <f t="shared" ref="D70" si="19">SUM(D22+D31+D45+D57+D63+D66+D69)</f>
        <v>0</v>
      </c>
      <c r="E70" s="61">
        <f t="shared" ref="E70:J70" si="20">SUM(E22+E31+E45+E57+E63+E66+E69)</f>
        <v>3000</v>
      </c>
      <c r="F70" s="61">
        <f t="shared" si="20"/>
        <v>3000</v>
      </c>
      <c r="G70" s="61">
        <f t="shared" si="20"/>
        <v>0</v>
      </c>
      <c r="H70" s="61">
        <f t="shared" si="20"/>
        <v>0</v>
      </c>
      <c r="I70" s="61">
        <f t="shared" si="20"/>
        <v>0</v>
      </c>
      <c r="J70" s="61">
        <f t="shared" si="20"/>
        <v>0</v>
      </c>
      <c r="K70" s="62">
        <f>SUM(K22+K31+K45+K57+K63+K66+K69)</f>
        <v>1906</v>
      </c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1"/>
      <c r="EJ70" s="211"/>
      <c r="EK70" s="211"/>
      <c r="EL70" s="211"/>
      <c r="EM70" s="211"/>
      <c r="EN70" s="211"/>
      <c r="EO70" s="211"/>
      <c r="EP70" s="211"/>
    </row>
    <row r="71" spans="1:146" s="8" customFormat="1" ht="14.25" customHeight="1" x14ac:dyDescent="0.2">
      <c r="A71" s="18" t="s">
        <v>170</v>
      </c>
      <c r="B71" s="167" t="s">
        <v>405</v>
      </c>
      <c r="C71" s="313" t="s">
        <v>406</v>
      </c>
      <c r="D71" s="314"/>
      <c r="E71" s="314"/>
      <c r="F71" s="314"/>
      <c r="G71" s="314"/>
      <c r="H71" s="314"/>
      <c r="I71" s="314"/>
      <c r="J71" s="314"/>
      <c r="K71" s="73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1"/>
      <c r="EJ71" s="211"/>
      <c r="EK71" s="211"/>
      <c r="EL71" s="211"/>
      <c r="EM71" s="211"/>
      <c r="EN71" s="211"/>
      <c r="EO71" s="211"/>
      <c r="EP71" s="211"/>
    </row>
    <row r="72" spans="1:146" s="8" customFormat="1" ht="14.25" customHeight="1" x14ac:dyDescent="0.2">
      <c r="A72" s="9" t="s">
        <v>171</v>
      </c>
      <c r="B72" s="126" t="s">
        <v>172</v>
      </c>
      <c r="C72" s="127" t="s">
        <v>173</v>
      </c>
      <c r="D72" s="180">
        <f>SUM(D73:D74)</f>
        <v>400000</v>
      </c>
      <c r="E72" s="180">
        <f t="shared" ref="E72:K72" si="21">SUM(E73:E74)</f>
        <v>44026</v>
      </c>
      <c r="F72" s="180">
        <f t="shared" si="21"/>
        <v>444026</v>
      </c>
      <c r="G72" s="180">
        <f t="shared" si="21"/>
        <v>0</v>
      </c>
      <c r="H72" s="180">
        <f t="shared" si="21"/>
        <v>0</v>
      </c>
      <c r="I72" s="180">
        <f t="shared" si="21"/>
        <v>0</v>
      </c>
      <c r="J72" s="180">
        <f t="shared" si="21"/>
        <v>0</v>
      </c>
      <c r="K72" s="64">
        <f t="shared" si="21"/>
        <v>444026</v>
      </c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1"/>
      <c r="EJ72" s="211"/>
      <c r="EK72" s="211"/>
      <c r="EL72" s="211"/>
      <c r="EM72" s="211"/>
      <c r="EN72" s="211"/>
      <c r="EO72" s="211"/>
      <c r="EP72" s="211"/>
    </row>
    <row r="73" spans="1:146" s="8" customFormat="1" ht="14.25" customHeight="1" x14ac:dyDescent="0.2">
      <c r="A73" s="9" t="s">
        <v>174</v>
      </c>
      <c r="B73" s="312" t="s">
        <v>175</v>
      </c>
      <c r="C73" s="127" t="s">
        <v>176</v>
      </c>
      <c r="D73" s="378">
        <v>400000</v>
      </c>
      <c r="E73" s="122">
        <v>44026</v>
      </c>
      <c r="F73" s="122">
        <f>D73+E73</f>
        <v>444026</v>
      </c>
      <c r="G73" s="122"/>
      <c r="H73" s="122"/>
      <c r="I73" s="122"/>
      <c r="J73" s="122"/>
      <c r="K73" s="69">
        <v>444026</v>
      </c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1"/>
      <c r="EJ73" s="211"/>
      <c r="EK73" s="211"/>
      <c r="EL73" s="211"/>
      <c r="EM73" s="211"/>
      <c r="EN73" s="211"/>
      <c r="EO73" s="211"/>
      <c r="EP73" s="211"/>
    </row>
    <row r="74" spans="1:146" s="8" customFormat="1" ht="14.25" customHeight="1" x14ac:dyDescent="0.2">
      <c r="A74" s="9" t="s">
        <v>177</v>
      </c>
      <c r="B74" s="312" t="s">
        <v>178</v>
      </c>
      <c r="C74" s="127" t="s">
        <v>179</v>
      </c>
      <c r="D74" s="378"/>
      <c r="E74" s="180"/>
      <c r="F74" s="180"/>
      <c r="G74" s="180"/>
      <c r="H74" s="180"/>
      <c r="I74" s="180"/>
      <c r="J74" s="180"/>
      <c r="K74" s="64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1"/>
      <c r="EJ74" s="211"/>
      <c r="EK74" s="211"/>
      <c r="EL74" s="211"/>
      <c r="EM74" s="211"/>
      <c r="EN74" s="211"/>
      <c r="EO74" s="211"/>
      <c r="EP74" s="211"/>
    </row>
    <row r="75" spans="1:146" s="8" customFormat="1" ht="14.25" customHeight="1" x14ac:dyDescent="0.2">
      <c r="A75" s="9"/>
      <c r="B75" s="126" t="s">
        <v>345</v>
      </c>
      <c r="C75" s="127" t="s">
        <v>346</v>
      </c>
      <c r="D75" s="180">
        <f>SUM(D76:D77)</f>
        <v>65867076</v>
      </c>
      <c r="E75" s="180">
        <f t="shared" ref="E75:K75" si="22">SUM(E76:E77)</f>
        <v>2042585</v>
      </c>
      <c r="F75" s="180">
        <f>SUM(F76:F77)</f>
        <v>67909661</v>
      </c>
      <c r="G75" s="180">
        <f t="shared" si="22"/>
        <v>0</v>
      </c>
      <c r="H75" s="180">
        <f t="shared" si="22"/>
        <v>0</v>
      </c>
      <c r="I75" s="180">
        <f t="shared" si="22"/>
        <v>0</v>
      </c>
      <c r="J75" s="180">
        <f t="shared" si="22"/>
        <v>0</v>
      </c>
      <c r="K75" s="64">
        <f t="shared" si="22"/>
        <v>26331128</v>
      </c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1"/>
      <c r="EJ75" s="211"/>
      <c r="EK75" s="211"/>
      <c r="EL75" s="211"/>
      <c r="EM75" s="211"/>
      <c r="EN75" s="211"/>
      <c r="EO75" s="211"/>
      <c r="EP75" s="211"/>
    </row>
    <row r="76" spans="1:146" s="8" customFormat="1" ht="14.25" customHeight="1" x14ac:dyDescent="0.2">
      <c r="A76" s="9"/>
      <c r="B76" s="312" t="s">
        <v>351</v>
      </c>
      <c r="C76" s="127" t="s">
        <v>346</v>
      </c>
      <c r="D76" s="378">
        <v>46097700</v>
      </c>
      <c r="E76" s="180">
        <f>4091283-2048698</f>
        <v>2042585</v>
      </c>
      <c r="F76" s="180">
        <f>D76+E76</f>
        <v>48140285</v>
      </c>
      <c r="G76" s="180"/>
      <c r="H76" s="180"/>
      <c r="I76" s="180"/>
      <c r="J76" s="180"/>
      <c r="K76" s="64">
        <v>26331128</v>
      </c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1"/>
      <c r="EJ76" s="211"/>
      <c r="EK76" s="211"/>
      <c r="EL76" s="211"/>
      <c r="EM76" s="211"/>
      <c r="EN76" s="211"/>
      <c r="EO76" s="211"/>
      <c r="EP76" s="211"/>
    </row>
    <row r="77" spans="1:146" s="8" customFormat="1" ht="14.25" customHeight="1" x14ac:dyDescent="0.2">
      <c r="A77" s="228"/>
      <c r="B77" s="315" t="s">
        <v>352</v>
      </c>
      <c r="C77" s="316" t="s">
        <v>346</v>
      </c>
      <c r="D77" s="378">
        <v>19769376</v>
      </c>
      <c r="E77" s="317"/>
      <c r="F77" s="317">
        <f>D77+E77</f>
        <v>19769376</v>
      </c>
      <c r="G77" s="317"/>
      <c r="H77" s="317"/>
      <c r="I77" s="317"/>
      <c r="J77" s="317"/>
      <c r="K77" s="318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1"/>
      <c r="EJ77" s="211"/>
      <c r="EK77" s="211"/>
      <c r="EL77" s="211"/>
      <c r="EM77" s="211"/>
      <c r="EN77" s="211"/>
      <c r="EO77" s="211"/>
      <c r="EP77" s="211"/>
    </row>
    <row r="78" spans="1:146" s="8" customFormat="1" ht="24.75" customHeight="1" x14ac:dyDescent="0.2">
      <c r="A78" s="15" t="s">
        <v>180</v>
      </c>
      <c r="B78" s="181" t="s">
        <v>181</v>
      </c>
      <c r="C78" s="137" t="s">
        <v>182</v>
      </c>
      <c r="D78" s="102">
        <f>D71+D72+D75</f>
        <v>66267076</v>
      </c>
      <c r="E78" s="102">
        <f t="shared" ref="E78:K78" si="23">E71+E72+E75</f>
        <v>2086611</v>
      </c>
      <c r="F78" s="102">
        <f t="shared" si="23"/>
        <v>68353687</v>
      </c>
      <c r="G78" s="102">
        <f t="shared" si="23"/>
        <v>0</v>
      </c>
      <c r="H78" s="102">
        <f t="shared" si="23"/>
        <v>0</v>
      </c>
      <c r="I78" s="102">
        <f t="shared" si="23"/>
        <v>0</v>
      </c>
      <c r="J78" s="102">
        <f t="shared" si="23"/>
        <v>0</v>
      </c>
      <c r="K78" s="102">
        <f t="shared" si="23"/>
        <v>26775154</v>
      </c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1"/>
      <c r="EJ78" s="211"/>
      <c r="EK78" s="211"/>
      <c r="EL78" s="211"/>
      <c r="EM78" s="211"/>
      <c r="EN78" s="211"/>
      <c r="EO78" s="211"/>
      <c r="EP78" s="211"/>
    </row>
    <row r="79" spans="1:146" s="8" customFormat="1" ht="27" customHeight="1" x14ac:dyDescent="0.2">
      <c r="A79" s="15" t="s">
        <v>183</v>
      </c>
      <c r="B79" s="181" t="s">
        <v>184</v>
      </c>
      <c r="C79" s="137" t="s">
        <v>362</v>
      </c>
      <c r="D79" s="102">
        <f t="shared" ref="D79" si="24">SUM(D78,D70)</f>
        <v>66267076</v>
      </c>
      <c r="E79" s="102">
        <f t="shared" ref="E79:J79" si="25">SUM(E78,E70)</f>
        <v>2089611</v>
      </c>
      <c r="F79" s="102">
        <f t="shared" si="25"/>
        <v>68356687</v>
      </c>
      <c r="G79" s="102">
        <f t="shared" si="25"/>
        <v>0</v>
      </c>
      <c r="H79" s="102">
        <f t="shared" si="25"/>
        <v>0</v>
      </c>
      <c r="I79" s="102">
        <f t="shared" si="25"/>
        <v>0</v>
      </c>
      <c r="J79" s="102">
        <f t="shared" si="25"/>
        <v>0</v>
      </c>
      <c r="K79" s="62">
        <f>SUM(K78,K70)</f>
        <v>26777060</v>
      </c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1"/>
      <c r="EJ79" s="211"/>
      <c r="EK79" s="211"/>
      <c r="EL79" s="211"/>
      <c r="EM79" s="211"/>
      <c r="EN79" s="211"/>
      <c r="EO79" s="211"/>
      <c r="EP79" s="211"/>
    </row>
    <row r="80" spans="1:146" s="8" customFormat="1" ht="17.25" customHeight="1" x14ac:dyDescent="0.2">
      <c r="A80" s="458"/>
      <c r="B80" s="458"/>
      <c r="C80" s="458"/>
      <c r="D80" s="458"/>
      <c r="E80" s="458"/>
      <c r="F80" s="458"/>
      <c r="G80" s="458"/>
      <c r="H80" s="458"/>
      <c r="I80" s="458"/>
      <c r="J80" s="458"/>
      <c r="K80" s="45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1"/>
      <c r="EJ80" s="211"/>
      <c r="EK80" s="211"/>
      <c r="EL80" s="211"/>
      <c r="EM80" s="211"/>
      <c r="EN80" s="211"/>
      <c r="EO80" s="211"/>
      <c r="EP80" s="211"/>
    </row>
    <row r="81" spans="1:146" s="31" customFormat="1" ht="16.5" customHeight="1" x14ac:dyDescent="0.25">
      <c r="A81" s="461" t="s">
        <v>185</v>
      </c>
      <c r="B81" s="461"/>
      <c r="C81" s="461"/>
      <c r="D81" s="461"/>
      <c r="E81" s="461"/>
      <c r="F81" s="461"/>
      <c r="G81" s="461"/>
      <c r="H81" s="461"/>
      <c r="I81" s="461"/>
      <c r="J81" s="461"/>
      <c r="K81" s="461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6"/>
      <c r="BN81" s="226"/>
      <c r="BO81" s="226"/>
      <c r="BP81" s="226"/>
      <c r="BQ81" s="226"/>
      <c r="BR81" s="226"/>
      <c r="BS81" s="226"/>
      <c r="BT81" s="226"/>
      <c r="BU81" s="226"/>
      <c r="BV81" s="226"/>
      <c r="BW81" s="226"/>
      <c r="BX81" s="226"/>
      <c r="BY81" s="226"/>
      <c r="BZ81" s="226"/>
      <c r="CA81" s="226"/>
      <c r="CB81" s="226"/>
      <c r="CC81" s="226"/>
      <c r="CD81" s="226"/>
      <c r="CE81" s="226"/>
      <c r="CF81" s="226"/>
      <c r="CG81" s="226"/>
      <c r="CH81" s="226"/>
      <c r="CI81" s="226"/>
      <c r="CJ81" s="226"/>
      <c r="CK81" s="226"/>
      <c r="CL81" s="226"/>
      <c r="CM81" s="226"/>
      <c r="CN81" s="226"/>
      <c r="CO81" s="226"/>
      <c r="CP81" s="226"/>
      <c r="CQ81" s="226"/>
      <c r="CR81" s="226"/>
      <c r="CS81" s="226"/>
      <c r="CT81" s="226"/>
      <c r="CU81" s="226"/>
      <c r="CV81" s="226"/>
      <c r="CW81" s="226"/>
      <c r="CX81" s="226"/>
      <c r="CY81" s="226"/>
      <c r="CZ81" s="226"/>
      <c r="DA81" s="226"/>
      <c r="DB81" s="226"/>
      <c r="DC81" s="226"/>
      <c r="DD81" s="226"/>
      <c r="DE81" s="226"/>
      <c r="DF81" s="226"/>
      <c r="DG81" s="226"/>
      <c r="DH81" s="226"/>
      <c r="DI81" s="226"/>
      <c r="DJ81" s="226"/>
      <c r="DK81" s="226"/>
      <c r="DL81" s="226"/>
      <c r="DM81" s="226"/>
      <c r="DN81" s="226"/>
      <c r="DO81" s="226"/>
      <c r="DP81" s="226"/>
      <c r="DQ81" s="226"/>
      <c r="DR81" s="226"/>
      <c r="DS81" s="226"/>
      <c r="DT81" s="226"/>
      <c r="DU81" s="226"/>
      <c r="DV81" s="226"/>
      <c r="DW81" s="226"/>
      <c r="DX81" s="226"/>
      <c r="DY81" s="226"/>
      <c r="DZ81" s="226"/>
      <c r="EA81" s="226"/>
      <c r="EB81" s="226"/>
      <c r="EC81" s="226"/>
      <c r="ED81" s="226"/>
      <c r="EE81" s="226"/>
      <c r="EF81" s="226"/>
      <c r="EG81" s="226"/>
      <c r="EH81" s="226"/>
      <c r="EI81" s="215"/>
      <c r="EJ81" s="215"/>
      <c r="EK81" s="215"/>
      <c r="EL81" s="215"/>
      <c r="EM81" s="215"/>
      <c r="EN81" s="215"/>
      <c r="EO81" s="215"/>
      <c r="EP81" s="215"/>
    </row>
    <row r="82" spans="1:146" ht="38.1" customHeight="1" x14ac:dyDescent="0.25">
      <c r="A82" s="3" t="s">
        <v>2</v>
      </c>
      <c r="B82" s="4" t="s">
        <v>186</v>
      </c>
      <c r="C82" s="4" t="s">
        <v>4</v>
      </c>
      <c r="D82" s="57" t="s">
        <v>348</v>
      </c>
      <c r="E82" s="57" t="s">
        <v>419</v>
      </c>
      <c r="F82" s="57" t="s">
        <v>420</v>
      </c>
      <c r="G82" s="57" t="s">
        <v>421</v>
      </c>
      <c r="H82" s="57" t="s">
        <v>422</v>
      </c>
      <c r="I82" s="57" t="s">
        <v>423</v>
      </c>
      <c r="J82" s="57" t="s">
        <v>424</v>
      </c>
      <c r="K82" s="57" t="s">
        <v>404</v>
      </c>
    </row>
    <row r="83" spans="1:146" s="6" customFormat="1" ht="12" customHeight="1" x14ac:dyDescent="0.2">
      <c r="A83" s="3"/>
      <c r="B83" s="4"/>
      <c r="C83" s="4"/>
      <c r="D83" s="84"/>
      <c r="E83" s="84"/>
      <c r="F83" s="84"/>
      <c r="G83" s="84"/>
      <c r="H83" s="84"/>
      <c r="I83" s="84"/>
      <c r="J83" s="84"/>
      <c r="K83" s="5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1"/>
      <c r="EJ83" s="211"/>
      <c r="EK83" s="211"/>
      <c r="EL83" s="211"/>
      <c r="EM83" s="211"/>
      <c r="EN83" s="211"/>
      <c r="EO83" s="211"/>
      <c r="EP83" s="211"/>
    </row>
    <row r="84" spans="1:146" ht="16.5" customHeight="1" x14ac:dyDescent="0.25">
      <c r="A84" s="40" t="s">
        <v>5</v>
      </c>
      <c r="B84" s="19" t="s">
        <v>187</v>
      </c>
      <c r="C84" s="20" t="s">
        <v>188</v>
      </c>
      <c r="D84" s="383">
        <v>53254779</v>
      </c>
      <c r="E84" s="88">
        <f>3542236-1773765</f>
        <v>1768471</v>
      </c>
      <c r="F84" s="88">
        <f>D84+E84</f>
        <v>55023250</v>
      </c>
      <c r="G84" s="88"/>
      <c r="H84" s="88"/>
      <c r="I84" s="88"/>
      <c r="J84" s="88"/>
      <c r="K84" s="109">
        <v>21972108</v>
      </c>
    </row>
    <row r="85" spans="1:146" ht="16.5" customHeight="1" x14ac:dyDescent="0.25">
      <c r="A85" s="28" t="s">
        <v>8</v>
      </c>
      <c r="B85" s="32" t="s">
        <v>189</v>
      </c>
      <c r="C85" s="33" t="s">
        <v>190</v>
      </c>
      <c r="D85" s="383">
        <v>9308876.3249999993</v>
      </c>
      <c r="E85" s="89">
        <f>549047-274933</f>
        <v>274114</v>
      </c>
      <c r="F85" s="89">
        <f>D85+E85</f>
        <v>9582990.3249999993</v>
      </c>
      <c r="G85" s="89"/>
      <c r="H85" s="89"/>
      <c r="I85" s="89"/>
      <c r="J85" s="89"/>
      <c r="K85" s="109">
        <v>3823146</v>
      </c>
    </row>
    <row r="86" spans="1:146" ht="16.5" customHeight="1" x14ac:dyDescent="0.25">
      <c r="A86" s="28" t="s">
        <v>11</v>
      </c>
      <c r="B86" s="32" t="s">
        <v>191</v>
      </c>
      <c r="C86" s="33" t="s">
        <v>192</v>
      </c>
      <c r="D86" s="383">
        <v>2803420</v>
      </c>
      <c r="E86" s="89">
        <v>47026</v>
      </c>
      <c r="F86" s="89">
        <f>D86+E86</f>
        <v>2850446</v>
      </c>
      <c r="G86" s="89"/>
      <c r="H86" s="89"/>
      <c r="I86" s="89"/>
      <c r="J86" s="89"/>
      <c r="K86" s="109">
        <v>775698</v>
      </c>
    </row>
    <row r="87" spans="1:146" ht="16.5" customHeight="1" x14ac:dyDescent="0.25">
      <c r="A87" s="28" t="s">
        <v>14</v>
      </c>
      <c r="B87" s="32" t="s">
        <v>193</v>
      </c>
      <c r="C87" s="33" t="s">
        <v>194</v>
      </c>
      <c r="D87" s="89"/>
      <c r="E87" s="89"/>
      <c r="F87" s="89"/>
      <c r="G87" s="89"/>
      <c r="H87" s="89"/>
      <c r="I87" s="89"/>
      <c r="J87" s="89"/>
      <c r="K87" s="109"/>
    </row>
    <row r="88" spans="1:146" ht="16.5" customHeight="1" x14ac:dyDescent="0.25">
      <c r="A88" s="28" t="s">
        <v>17</v>
      </c>
      <c r="B88" s="32" t="s">
        <v>195</v>
      </c>
      <c r="C88" s="33" t="s">
        <v>196</v>
      </c>
      <c r="D88" s="130">
        <f t="shared" ref="D88" si="26">SUM(D89:D95)</f>
        <v>0</v>
      </c>
      <c r="E88" s="130">
        <f t="shared" ref="E88:K88" si="27">SUM(E89:E95)</f>
        <v>0</v>
      </c>
      <c r="F88" s="130">
        <f t="shared" si="27"/>
        <v>0</v>
      </c>
      <c r="G88" s="130">
        <f t="shared" si="27"/>
        <v>0</v>
      </c>
      <c r="H88" s="130">
        <f t="shared" si="27"/>
        <v>0</v>
      </c>
      <c r="I88" s="130">
        <f t="shared" si="27"/>
        <v>0</v>
      </c>
      <c r="J88" s="130">
        <f t="shared" si="27"/>
        <v>0</v>
      </c>
      <c r="K88" s="109">
        <f t="shared" si="27"/>
        <v>0</v>
      </c>
      <c r="O88" s="218"/>
    </row>
    <row r="89" spans="1:146" ht="16.5" customHeight="1" x14ac:dyDescent="0.25">
      <c r="A89" s="28" t="s">
        <v>20</v>
      </c>
      <c r="B89" s="32" t="s">
        <v>425</v>
      </c>
      <c r="C89" s="33" t="s">
        <v>395</v>
      </c>
      <c r="D89" s="89"/>
      <c r="E89" s="89"/>
      <c r="F89" s="89"/>
      <c r="G89" s="89"/>
      <c r="H89" s="89"/>
      <c r="I89" s="89"/>
      <c r="J89" s="89"/>
      <c r="K89" s="109"/>
      <c r="O89" s="218"/>
    </row>
    <row r="90" spans="1:146" ht="16.5" customHeight="1" x14ac:dyDescent="0.25">
      <c r="A90" s="28" t="s">
        <v>23</v>
      </c>
      <c r="B90" s="34" t="s">
        <v>197</v>
      </c>
      <c r="C90" s="45" t="s">
        <v>198</v>
      </c>
      <c r="D90" s="90"/>
      <c r="E90" s="90"/>
      <c r="F90" s="90"/>
      <c r="G90" s="90"/>
      <c r="H90" s="90"/>
      <c r="I90" s="90"/>
      <c r="J90" s="90"/>
      <c r="K90" s="109"/>
      <c r="O90" s="218"/>
    </row>
    <row r="91" spans="1:146" ht="16.5" customHeight="1" x14ac:dyDescent="0.25">
      <c r="A91" s="28" t="s">
        <v>26</v>
      </c>
      <c r="B91" s="34" t="s">
        <v>199</v>
      </c>
      <c r="C91" s="45" t="s">
        <v>200</v>
      </c>
      <c r="D91" s="90"/>
      <c r="E91" s="90"/>
      <c r="F91" s="90"/>
      <c r="G91" s="90"/>
      <c r="H91" s="90"/>
      <c r="I91" s="90"/>
      <c r="J91" s="90"/>
      <c r="K91" s="109"/>
      <c r="O91" s="218"/>
    </row>
    <row r="92" spans="1:146" ht="16.5" customHeight="1" x14ac:dyDescent="0.25">
      <c r="A92" s="28" t="s">
        <v>29</v>
      </c>
      <c r="B92" s="35" t="s">
        <v>201</v>
      </c>
      <c r="C92" s="45" t="s">
        <v>202</v>
      </c>
      <c r="D92" s="90"/>
      <c r="E92" s="90"/>
      <c r="F92" s="90"/>
      <c r="G92" s="90"/>
      <c r="H92" s="90"/>
      <c r="I92" s="90"/>
      <c r="J92" s="90"/>
      <c r="K92" s="109"/>
      <c r="O92" s="218"/>
    </row>
    <row r="93" spans="1:146" ht="16.5" customHeight="1" x14ac:dyDescent="0.25">
      <c r="A93" s="28" t="s">
        <v>32</v>
      </c>
      <c r="B93" s="34" t="s">
        <v>203</v>
      </c>
      <c r="C93" s="45" t="s">
        <v>204</v>
      </c>
      <c r="D93" s="90"/>
      <c r="E93" s="90"/>
      <c r="F93" s="90"/>
      <c r="G93" s="90"/>
      <c r="H93" s="90"/>
      <c r="I93" s="90"/>
      <c r="J93" s="90"/>
      <c r="K93" s="109"/>
      <c r="O93" s="218"/>
    </row>
    <row r="94" spans="1:146" ht="16.5" customHeight="1" x14ac:dyDescent="0.25">
      <c r="A94" s="28" t="s">
        <v>33</v>
      </c>
      <c r="B94" s="34" t="s">
        <v>205</v>
      </c>
      <c r="C94" s="45" t="s">
        <v>206</v>
      </c>
      <c r="D94" s="90"/>
      <c r="E94" s="90"/>
      <c r="F94" s="90"/>
      <c r="G94" s="90"/>
      <c r="H94" s="90"/>
      <c r="I94" s="90"/>
      <c r="J94" s="90"/>
      <c r="K94" s="109"/>
      <c r="O94" s="218"/>
    </row>
    <row r="95" spans="1:146" ht="16.5" customHeight="1" x14ac:dyDescent="0.25">
      <c r="A95" s="28" t="s">
        <v>34</v>
      </c>
      <c r="B95" s="34" t="s">
        <v>207</v>
      </c>
      <c r="C95" s="45" t="s">
        <v>208</v>
      </c>
      <c r="D95" s="90">
        <f>SUM(D96:D97)</f>
        <v>0</v>
      </c>
      <c r="E95" s="90">
        <f t="shared" ref="E95:J95" si="28">SUM(E96:E97)</f>
        <v>0</v>
      </c>
      <c r="F95" s="90">
        <f t="shared" si="28"/>
        <v>0</v>
      </c>
      <c r="G95" s="90">
        <f t="shared" si="28"/>
        <v>0</v>
      </c>
      <c r="H95" s="90">
        <f t="shared" si="28"/>
        <v>0</v>
      </c>
      <c r="I95" s="90">
        <f t="shared" si="28"/>
        <v>0</v>
      </c>
      <c r="J95" s="90">
        <f t="shared" si="28"/>
        <v>0</v>
      </c>
      <c r="K95" s="65">
        <f>SUM(K96:K97)</f>
        <v>0</v>
      </c>
      <c r="O95" s="218"/>
    </row>
    <row r="96" spans="1:146" ht="16.5" customHeight="1" x14ac:dyDescent="0.25">
      <c r="A96" s="28" t="s">
        <v>36</v>
      </c>
      <c r="B96" s="34" t="s">
        <v>209</v>
      </c>
      <c r="C96" s="36" t="s">
        <v>208</v>
      </c>
      <c r="D96" s="91"/>
      <c r="E96" s="91"/>
      <c r="F96" s="91"/>
      <c r="G96" s="91"/>
      <c r="H96" s="91"/>
      <c r="I96" s="91"/>
      <c r="J96" s="91"/>
      <c r="K96" s="65"/>
      <c r="O96" s="218"/>
    </row>
    <row r="97" spans="1:11" ht="16.5" customHeight="1" x14ac:dyDescent="0.25">
      <c r="A97" s="92" t="s">
        <v>37</v>
      </c>
      <c r="B97" s="93" t="s">
        <v>210</v>
      </c>
      <c r="C97" s="94" t="s">
        <v>208</v>
      </c>
      <c r="D97" s="95"/>
      <c r="E97" s="95"/>
      <c r="F97" s="95"/>
      <c r="G97" s="95"/>
      <c r="H97" s="95"/>
      <c r="I97" s="95"/>
      <c r="J97" s="95"/>
      <c r="K97" s="96"/>
    </row>
    <row r="98" spans="1:11" ht="16.5" customHeight="1" x14ac:dyDescent="0.25">
      <c r="A98" s="37" t="s">
        <v>39</v>
      </c>
      <c r="B98" s="38" t="s">
        <v>343</v>
      </c>
      <c r="C98" s="17" t="s">
        <v>211</v>
      </c>
      <c r="D98" s="86">
        <f>SUM(D84:D88)</f>
        <v>65367075.325000003</v>
      </c>
      <c r="E98" s="86">
        <f t="shared" ref="E98:J98" si="29">SUM(E84:E88)</f>
        <v>2089611</v>
      </c>
      <c r="F98" s="86">
        <f t="shared" si="29"/>
        <v>67456686.325000003</v>
      </c>
      <c r="G98" s="86">
        <f t="shared" si="29"/>
        <v>0</v>
      </c>
      <c r="H98" s="86">
        <f t="shared" si="29"/>
        <v>0</v>
      </c>
      <c r="I98" s="86">
        <f t="shared" si="29"/>
        <v>0</v>
      </c>
      <c r="J98" s="86">
        <f t="shared" si="29"/>
        <v>0</v>
      </c>
      <c r="K98" s="70">
        <f>SUM(K84:K88)</f>
        <v>26570952</v>
      </c>
    </row>
    <row r="99" spans="1:11" ht="16.5" customHeight="1" x14ac:dyDescent="0.25">
      <c r="A99" s="40" t="s">
        <v>41</v>
      </c>
      <c r="B99" s="19" t="s">
        <v>212</v>
      </c>
      <c r="C99" s="20" t="s">
        <v>213</v>
      </c>
      <c r="D99" s="88">
        <v>900001</v>
      </c>
      <c r="E99" s="88"/>
      <c r="F99" s="88">
        <f>E99+D99</f>
        <v>900001</v>
      </c>
      <c r="G99" s="88"/>
      <c r="H99" s="88"/>
      <c r="I99" s="88"/>
      <c r="J99" s="88"/>
      <c r="K99" s="68"/>
    </row>
    <row r="100" spans="1:11" ht="16.5" customHeight="1" x14ac:dyDescent="0.25">
      <c r="A100" s="28" t="s">
        <v>43</v>
      </c>
      <c r="B100" s="32" t="s">
        <v>214</v>
      </c>
      <c r="C100" s="33" t="s">
        <v>215</v>
      </c>
      <c r="D100" s="89"/>
      <c r="E100" s="89"/>
      <c r="F100" s="89"/>
      <c r="G100" s="89"/>
      <c r="H100" s="89"/>
      <c r="I100" s="89"/>
      <c r="J100" s="89"/>
      <c r="K100" s="59"/>
    </row>
    <row r="101" spans="1:11" ht="16.5" customHeight="1" x14ac:dyDescent="0.25">
      <c r="A101" s="28" t="s">
        <v>46</v>
      </c>
      <c r="B101" s="126" t="s">
        <v>216</v>
      </c>
      <c r="C101" s="127" t="s">
        <v>217</v>
      </c>
      <c r="D101" s="154"/>
      <c r="E101" s="154"/>
      <c r="F101" s="154"/>
      <c r="G101" s="154"/>
      <c r="H101" s="154"/>
      <c r="I101" s="154"/>
      <c r="J101" s="154"/>
      <c r="K101" s="59"/>
    </row>
    <row r="102" spans="1:11" ht="16.5" customHeight="1" x14ac:dyDescent="0.25">
      <c r="A102" s="28" t="s">
        <v>49</v>
      </c>
      <c r="B102" s="82" t="s">
        <v>218</v>
      </c>
      <c r="C102" s="150" t="s">
        <v>219</v>
      </c>
      <c r="D102" s="152"/>
      <c r="E102" s="152"/>
      <c r="F102" s="152"/>
      <c r="G102" s="152"/>
      <c r="H102" s="152"/>
      <c r="I102" s="152"/>
      <c r="J102" s="152"/>
      <c r="K102" s="81">
        <v>0</v>
      </c>
    </row>
    <row r="103" spans="1:11" ht="16.5" customHeight="1" x14ac:dyDescent="0.25">
      <c r="A103" s="28" t="s">
        <v>52</v>
      </c>
      <c r="B103" s="83" t="s">
        <v>199</v>
      </c>
      <c r="C103" s="150" t="s">
        <v>220</v>
      </c>
      <c r="D103" s="152"/>
      <c r="E103" s="152"/>
      <c r="F103" s="152"/>
      <c r="G103" s="152"/>
      <c r="H103" s="152"/>
      <c r="I103" s="152"/>
      <c r="J103" s="152"/>
      <c r="K103" s="81">
        <v>0</v>
      </c>
    </row>
    <row r="104" spans="1:11" ht="16.5" customHeight="1" x14ac:dyDescent="0.25">
      <c r="A104" s="28" t="s">
        <v>53</v>
      </c>
      <c r="B104" s="83" t="s">
        <v>221</v>
      </c>
      <c r="C104" s="150" t="s">
        <v>222</v>
      </c>
      <c r="D104" s="152"/>
      <c r="E104" s="152"/>
      <c r="F104" s="152"/>
      <c r="G104" s="152"/>
      <c r="H104" s="152"/>
      <c r="I104" s="152"/>
      <c r="J104" s="152"/>
      <c r="K104" s="81">
        <v>0</v>
      </c>
    </row>
    <row r="105" spans="1:11" ht="16.5" customHeight="1" x14ac:dyDescent="0.25">
      <c r="A105" s="28" t="s">
        <v>55</v>
      </c>
      <c r="B105" s="83" t="s">
        <v>223</v>
      </c>
      <c r="C105" s="150" t="s">
        <v>224</v>
      </c>
      <c r="D105" s="152"/>
      <c r="E105" s="152"/>
      <c r="F105" s="152"/>
      <c r="G105" s="152"/>
      <c r="H105" s="152"/>
      <c r="I105" s="152"/>
      <c r="J105" s="152"/>
      <c r="K105" s="81">
        <v>0</v>
      </c>
    </row>
    <row r="106" spans="1:11" ht="16.5" customHeight="1" x14ac:dyDescent="0.25">
      <c r="A106" s="28" t="s">
        <v>57</v>
      </c>
      <c r="B106" s="83" t="s">
        <v>225</v>
      </c>
      <c r="C106" s="150" t="s">
        <v>226</v>
      </c>
      <c r="D106" s="152"/>
      <c r="E106" s="152"/>
      <c r="F106" s="152"/>
      <c r="G106" s="152"/>
      <c r="H106" s="152"/>
      <c r="I106" s="152"/>
      <c r="J106" s="152"/>
      <c r="K106" s="81">
        <v>0</v>
      </c>
    </row>
    <row r="107" spans="1:11" ht="16.5" customHeight="1" x14ac:dyDescent="0.25">
      <c r="A107" s="92" t="s">
        <v>58</v>
      </c>
      <c r="B107" s="97" t="s">
        <v>227</v>
      </c>
      <c r="C107" s="182" t="s">
        <v>228</v>
      </c>
      <c r="D107" s="183"/>
      <c r="E107" s="183"/>
      <c r="F107" s="183"/>
      <c r="G107" s="183"/>
      <c r="H107" s="183"/>
      <c r="I107" s="183"/>
      <c r="J107" s="183"/>
      <c r="K107" s="98"/>
    </row>
    <row r="108" spans="1:11" ht="16.5" customHeight="1" x14ac:dyDescent="0.25">
      <c r="A108" s="37" t="s">
        <v>60</v>
      </c>
      <c r="B108" s="38" t="s">
        <v>342</v>
      </c>
      <c r="C108" s="17" t="s">
        <v>229</v>
      </c>
      <c r="D108" s="86">
        <f>+D99+D100+D101</f>
        <v>900001</v>
      </c>
      <c r="E108" s="86">
        <f>+E99+E100+E101</f>
        <v>0</v>
      </c>
      <c r="F108" s="86">
        <f t="shared" ref="F108:J108" si="30">+F99+F100+F101</f>
        <v>900001</v>
      </c>
      <c r="G108" s="86">
        <f t="shared" si="30"/>
        <v>0</v>
      </c>
      <c r="H108" s="86">
        <f t="shared" si="30"/>
        <v>0</v>
      </c>
      <c r="I108" s="86">
        <f t="shared" si="30"/>
        <v>0</v>
      </c>
      <c r="J108" s="86">
        <f t="shared" si="30"/>
        <v>0</v>
      </c>
      <c r="K108" s="62">
        <f>+K99+K100+K101</f>
        <v>0</v>
      </c>
    </row>
    <row r="109" spans="1:11" ht="16.5" customHeight="1" x14ac:dyDescent="0.25">
      <c r="A109" s="39" t="s">
        <v>62</v>
      </c>
      <c r="B109" s="26" t="s">
        <v>230</v>
      </c>
      <c r="C109" s="17" t="s">
        <v>231</v>
      </c>
      <c r="D109" s="429">
        <f t="shared" ref="D109" si="31">SUM(D98+D108)</f>
        <v>66267076.325000003</v>
      </c>
      <c r="E109" s="429">
        <f t="shared" ref="E109:J109" si="32">SUM(E98+E108)</f>
        <v>2089611</v>
      </c>
      <c r="F109" s="429">
        <f t="shared" si="32"/>
        <v>68356687.325000003</v>
      </c>
      <c r="G109" s="87">
        <f t="shared" si="32"/>
        <v>0</v>
      </c>
      <c r="H109" s="86">
        <f t="shared" si="32"/>
        <v>0</v>
      </c>
      <c r="I109" s="429">
        <f t="shared" si="32"/>
        <v>0</v>
      </c>
      <c r="J109" s="87">
        <f t="shared" si="32"/>
        <v>0</v>
      </c>
      <c r="K109" s="431">
        <f>SUM(K98+K108)</f>
        <v>26570952</v>
      </c>
    </row>
    <row r="110" spans="1:11" ht="16.5" customHeight="1" x14ac:dyDescent="0.25">
      <c r="A110" s="40" t="s">
        <v>65</v>
      </c>
      <c r="B110" s="187" t="s">
        <v>232</v>
      </c>
      <c r="C110" s="188" t="s">
        <v>233</v>
      </c>
      <c r="D110" s="189"/>
      <c r="E110" s="189"/>
      <c r="F110" s="189"/>
      <c r="G110" s="189"/>
      <c r="H110" s="189"/>
      <c r="I110" s="189"/>
      <c r="J110" s="189"/>
      <c r="K110" s="73"/>
    </row>
    <row r="111" spans="1:11" ht="16.5" customHeight="1" x14ac:dyDescent="0.25">
      <c r="A111" s="28" t="s">
        <v>68</v>
      </c>
      <c r="B111" s="41" t="s">
        <v>234</v>
      </c>
      <c r="C111" s="33" t="s">
        <v>235</v>
      </c>
      <c r="D111" s="89"/>
      <c r="E111" s="89"/>
      <c r="F111" s="89"/>
      <c r="G111" s="89"/>
      <c r="H111" s="89"/>
      <c r="I111" s="89"/>
      <c r="J111" s="89"/>
      <c r="K111" s="59"/>
    </row>
    <row r="112" spans="1:11" ht="16.5" customHeight="1" x14ac:dyDescent="0.25">
      <c r="A112" s="42" t="s">
        <v>71</v>
      </c>
      <c r="B112" s="41" t="s">
        <v>236</v>
      </c>
      <c r="C112" s="33" t="s">
        <v>237</v>
      </c>
      <c r="D112" s="89"/>
      <c r="E112" s="89"/>
      <c r="F112" s="89"/>
      <c r="G112" s="89"/>
      <c r="H112" s="89"/>
      <c r="I112" s="89"/>
      <c r="J112" s="89"/>
      <c r="K112" s="59"/>
    </row>
    <row r="113" spans="1:146" ht="16.5" customHeight="1" x14ac:dyDescent="0.25">
      <c r="A113" s="28" t="s">
        <v>73</v>
      </c>
      <c r="B113" s="41" t="s">
        <v>340</v>
      </c>
      <c r="C113" s="33" t="s">
        <v>339</v>
      </c>
      <c r="D113" s="89"/>
      <c r="E113" s="89"/>
      <c r="F113" s="89"/>
      <c r="G113" s="89"/>
      <c r="H113" s="89"/>
      <c r="I113" s="89"/>
      <c r="J113" s="89"/>
      <c r="K113" s="59"/>
    </row>
    <row r="114" spans="1:146" ht="16.5" customHeight="1" x14ac:dyDescent="0.25">
      <c r="A114" s="42" t="s">
        <v>75</v>
      </c>
      <c r="B114" s="41" t="s">
        <v>238</v>
      </c>
      <c r="C114" s="33" t="s">
        <v>239</v>
      </c>
      <c r="D114" s="89"/>
      <c r="E114" s="89"/>
      <c r="F114" s="89"/>
      <c r="G114" s="89"/>
      <c r="H114" s="89"/>
      <c r="I114" s="89"/>
      <c r="J114" s="89"/>
      <c r="K114" s="59"/>
    </row>
    <row r="115" spans="1:146" ht="16.5" customHeight="1" x14ac:dyDescent="0.25">
      <c r="A115" s="28" t="s">
        <v>77</v>
      </c>
      <c r="B115" s="16" t="s">
        <v>240</v>
      </c>
      <c r="C115" s="17" t="s">
        <v>241</v>
      </c>
      <c r="D115" s="86">
        <f t="shared" ref="D115" si="33">SUM(D110:D114)</f>
        <v>0</v>
      </c>
      <c r="E115" s="86">
        <f t="shared" ref="E115:J115" si="34">SUM(E110:E114)</f>
        <v>0</v>
      </c>
      <c r="F115" s="86">
        <f t="shared" si="34"/>
        <v>0</v>
      </c>
      <c r="G115" s="86">
        <f t="shared" si="34"/>
        <v>0</v>
      </c>
      <c r="H115" s="86">
        <f t="shared" si="34"/>
        <v>0</v>
      </c>
      <c r="I115" s="86">
        <f t="shared" si="34"/>
        <v>0</v>
      </c>
      <c r="J115" s="86">
        <f t="shared" si="34"/>
        <v>0</v>
      </c>
      <c r="K115" s="184">
        <f>SUM(K110:K114)</f>
        <v>0</v>
      </c>
    </row>
    <row r="116" spans="1:146" s="8" customFormat="1" ht="24.75" customHeight="1" x14ac:dyDescent="0.2">
      <c r="A116" s="99" t="s">
        <v>80</v>
      </c>
      <c r="B116" s="136" t="s">
        <v>242</v>
      </c>
      <c r="C116" s="185" t="s">
        <v>243</v>
      </c>
      <c r="D116" s="186">
        <f t="shared" ref="D116" si="35">D109+D115</f>
        <v>66267076.325000003</v>
      </c>
      <c r="E116" s="186">
        <f t="shared" ref="E116:J116" si="36">E109+E115</f>
        <v>2089611</v>
      </c>
      <c r="F116" s="186">
        <f t="shared" si="36"/>
        <v>68356687.325000003</v>
      </c>
      <c r="G116" s="186">
        <f t="shared" si="36"/>
        <v>0</v>
      </c>
      <c r="H116" s="186">
        <f t="shared" si="36"/>
        <v>0</v>
      </c>
      <c r="I116" s="186">
        <f t="shared" si="36"/>
        <v>0</v>
      </c>
      <c r="J116" s="186">
        <f t="shared" si="36"/>
        <v>0</v>
      </c>
      <c r="K116" s="184">
        <f>K109+K115</f>
        <v>26570952</v>
      </c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1"/>
      <c r="EJ116" s="211"/>
      <c r="EK116" s="211"/>
      <c r="EL116" s="211"/>
      <c r="EM116" s="211"/>
      <c r="EN116" s="211"/>
      <c r="EO116" s="211"/>
      <c r="EP116" s="211"/>
    </row>
    <row r="117" spans="1:146" s="211" customFormat="1" ht="16.5" customHeight="1" x14ac:dyDescent="0.2">
      <c r="B117" s="214"/>
      <c r="K117" s="213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</row>
    <row r="118" spans="1:146" s="211" customFormat="1" ht="12.75" x14ac:dyDescent="0.2">
      <c r="D118" s="212"/>
      <c r="E118" s="212"/>
      <c r="F118" s="212"/>
      <c r="G118" s="212"/>
      <c r="H118" s="212"/>
      <c r="I118" s="212"/>
      <c r="J118" s="212"/>
      <c r="K118" s="212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</row>
    <row r="119" spans="1:146" x14ac:dyDescent="0.25"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</row>
  </sheetData>
  <mergeCells count="5">
    <mergeCell ref="A80:K80"/>
    <mergeCell ref="A3:B3"/>
    <mergeCell ref="A81:K81"/>
    <mergeCell ref="A2:K2"/>
    <mergeCell ref="A1:K1"/>
  </mergeCells>
  <pageMargins left="0.7" right="0.7" top="0.75" bottom="0.75" header="0.3" footer="0.3"/>
  <pageSetup paperSize="9" scale="65" orientation="landscape" r:id="rId1"/>
  <headerFooter>
    <oddHeader xml:space="preserve">&amp;R&amp;11 12.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Címrend</vt:lpstr>
      <vt:lpstr>1.sz.mell.</vt:lpstr>
      <vt:lpstr>2.sz.mell  </vt:lpstr>
      <vt:lpstr>3.sz.mell</vt:lpstr>
      <vt:lpstr>6.sz.mell.</vt:lpstr>
      <vt:lpstr>9.sz.mell.</vt:lpstr>
      <vt:lpstr>10.sz.mell</vt:lpstr>
      <vt:lpstr>11.sz.mell</vt:lpstr>
      <vt:lpstr>12.sz.mell</vt:lpstr>
      <vt:lpstr>'1.sz.mell.'!Nyomtatási_cím</vt:lpstr>
      <vt:lpstr>'3.sz.mell'!Nyomtatási_cím</vt:lpstr>
      <vt:lpstr>'9.sz.mell.'!Nyomtatási_cím</vt:lpstr>
      <vt:lpstr>'1.sz.mell.'!Nyomtatási_terület</vt:lpstr>
      <vt:lpstr>'10.sz.mell'!Nyomtatási_terület</vt:lpstr>
      <vt:lpstr>'11.sz.mell'!Nyomtatási_terület</vt:lpstr>
      <vt:lpstr>'12.sz.mell'!Nyomtatási_terület</vt:lpstr>
      <vt:lpstr>'2.sz.mell  '!Nyomtatási_terület</vt:lpstr>
      <vt:lpstr>'3.sz.mell'!Nyomtatási_terület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Tünde</cp:lastModifiedBy>
  <cp:lastPrinted>2020-07-31T08:08:52Z</cp:lastPrinted>
  <dcterms:created xsi:type="dcterms:W3CDTF">2017-01-30T13:11:32Z</dcterms:created>
  <dcterms:modified xsi:type="dcterms:W3CDTF">2020-08-17T09:29:17Z</dcterms:modified>
</cp:coreProperties>
</file>