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9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  <sheet name="7" sheetId="10" r:id="rId10"/>
  </sheets>
  <definedNames>
    <definedName name="_xlnm.Print_Area" localSheetId="0">'1'!$A$1:$G$73</definedName>
    <definedName name="_xlnm.Print_Area" localSheetId="2">'2'!$A$1:$H$55</definedName>
    <definedName name="_xlnm.Print_Area" localSheetId="3">'2 (2)'!$A$1:$H$40</definedName>
    <definedName name="_xlnm.Print_Area" localSheetId="5">'4'!$A$1:$Y$20</definedName>
    <definedName name="_xlnm.Print_Area" localSheetId="6">'4. (2)'!$A$1:$Y$20</definedName>
    <definedName name="_xlnm.Print_Area" localSheetId="7">'5'!$A$1:$U$35</definedName>
    <definedName name="_xlnm.Print_Area" localSheetId="8">'6 '!$A$1:$J$46</definedName>
  </definedNames>
  <calcPr fullCalcOnLoad="1"/>
</workbook>
</file>

<file path=xl/sharedStrings.xml><?xml version="1.0" encoding="utf-8"?>
<sst xmlns="http://schemas.openxmlformats.org/spreadsheetml/2006/main" count="693" uniqueCount="303">
  <si>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</si>
  <si>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</si>
  <si>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</si>
  <si>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</si>
  <si>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</si>
  <si>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</si>
  <si>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</si>
  <si>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</si>
  <si>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</si>
  <si>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</si>
  <si>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</si>
  <si>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</si>
  <si>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</si>
  <si>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</si>
  <si>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</si>
  <si>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</si>
  <si>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</si>
  <si>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</si>
  <si>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</si>
  <si>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</si>
  <si>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</si>
  <si>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Egyéb tárgyi eszközök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</si>
  <si>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</si>
  <si>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</si>
  <si>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</si>
  <si>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</si>
  <si>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</si>
  <si>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</si>
  <si>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</si>
  <si>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</si>
  <si>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</si>
  <si>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</si>
  <si>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</si>
  <si>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</si>
  <si>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</si>
  <si>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</si>
  <si>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</si>
  <si>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</si>
  <si>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</si>
  <si>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</si>
  <si>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</si>
  <si>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</si>
  <si>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</si>
  <si>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</si>
  <si>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</si>
  <si>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</si>
  <si>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</si>
  <si>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</si>
  <si>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</si>
  <si>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</si>
  <si>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</si>
  <si>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</si>
  <si>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</si>
  <si>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</si>
  <si>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</si>
  <si>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</si>
  <si>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</si>
  <si>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</si>
  <si>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</si>
  <si>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</si>
  <si>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</si>
  <si>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Működési bevétel</t>
  </si>
  <si>
    <t>Összesen</t>
  </si>
  <si>
    <t>I.</t>
  </si>
  <si>
    <t>III.</t>
  </si>
  <si>
    <t xml:space="preserve">   - kötelező feladat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</si>
  <si>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</si>
  <si>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</si>
  <si>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</si>
  <si>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</si>
  <si>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</si>
  <si>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</si>
  <si>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</si>
  <si>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</si>
  <si>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</si>
  <si>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</si>
  <si>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</si>
  <si>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</si>
  <si>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</si>
  <si>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</si>
  <si>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</si>
  <si>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</si>
  <si>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>Önként vállalt feladat</t>
  </si>
  <si>
    <t>Felhalmozási bevételek (önként vállalt feladat)</t>
  </si>
  <si>
    <t>II.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</si>
  <si>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</si>
  <si>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</si>
  <si>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</si>
  <si>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</si>
  <si>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</si>
  <si>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</si>
  <si>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</si>
  <si>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</si>
  <si>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</si>
  <si>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 xml:space="preserve">   - talajterhelési díj, idegenforgalmi adó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</si>
  <si>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</si>
  <si>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</si>
  <si>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</si>
  <si>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</si>
  <si>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</si>
  <si>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</si>
  <si>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</si>
  <si>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</si>
  <si>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</si>
  <si>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</si>
  <si>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</si>
  <si>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</si>
  <si>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</si>
  <si>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</si>
  <si>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>Egyéb közhatalmi bevételek (késedelmi pótlék)</t>
  </si>
  <si>
    <t xml:space="preserve">   - iparűzési adója</t>
  </si>
  <si>
    <t xml:space="preserve">Munkaadókat terhelő jár. és szoc. hozzájárulási adó                                                                         </t>
  </si>
  <si>
    <t>Költségvetési bevétel (B1+……B7)</t>
  </si>
  <si>
    <t xml:space="preserve">   - Támogatás (civil szervezetek)</t>
  </si>
  <si>
    <t>Bevételek mindösszesen (I.+B8)</t>
  </si>
  <si>
    <t>Költségvetési kiadások (K1+….+K8)</t>
  </si>
  <si>
    <t>Kiadások mindösszesen  (I.+K9)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</si>
  <si>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</si>
  <si>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</si>
  <si>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</si>
  <si>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</si>
  <si>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Egyéb működési célű támogatások állaháztartáso kívülre (civil szervezetek támogatása) önként vállat feladat</t>
  </si>
  <si>
    <t>Felhalmozási bevételek összesen (B2+B5+B7)</t>
  </si>
  <si>
    <t>Finansízrozási bevételek (8)</t>
  </si>
  <si>
    <t>Mindösszesen (7+B8)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</si>
  <si>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</si>
  <si>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</si>
  <si>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</si>
  <si>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</si>
  <si>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</si>
  <si>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</si>
  <si>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</si>
  <si>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</si>
  <si>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</si>
  <si>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</si>
  <si>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</si>
  <si>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</si>
  <si>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</si>
  <si>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</si>
  <si>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</si>
  <si>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</si>
  <si>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</si>
  <si>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</si>
  <si>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</si>
  <si>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>Mindösszesen (K1+K2+K3+K4+K5)</t>
  </si>
  <si>
    <t xml:space="preserve"> - ebből előzőévi pénzmaradvány</t>
  </si>
  <si>
    <t xml:space="preserve"> - ebből működési célú</t>
  </si>
  <si>
    <t xml:space="preserve">   - kötelezettséggel terhelt</t>
  </si>
  <si>
    <t>Egyéb külső személyi juttatások (kitüntetés,megbíz.díj, reprezentáció)</t>
  </si>
  <si>
    <t xml:space="preserve">   - pályázati támogatás, önrész pályázati támogatása</t>
  </si>
  <si>
    <t xml:space="preserve">   - Polgármesteri Hivatal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</si>
  <si>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</si>
  <si>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</si>
  <si>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</si>
  <si>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</si>
  <si>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</si>
  <si>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</si>
  <si>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</si>
  <si>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</si>
  <si>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</si>
  <si>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Támogató szolgálat</t>
  </si>
  <si>
    <t xml:space="preserve">   - Kuckó Család- és Gyermekjólét Szolgálat</t>
  </si>
  <si>
    <t>Közalakmazotti létszámkeret (fő)</t>
  </si>
  <si>
    <t xml:space="preserve">   - ebből önként vállat feladat</t>
  </si>
  <si>
    <t xml:space="preserve">Választott tisztségviselők juttatásai </t>
  </si>
  <si>
    <t>Települési önkormányzatok szociális és gyermekjóléti  feladatainak támogatása</t>
  </si>
  <si>
    <t>Önkormányzatok működési támogatásai(1+2+….+7)</t>
  </si>
  <si>
    <t>Felhalmozási célú támogatások államháztartáson belülről(10+12)</t>
  </si>
  <si>
    <t>Működési célú támogatások államháztartáson belülről (8+9)</t>
  </si>
  <si>
    <t>Vagyoni tipusú adók (13+14)</t>
  </si>
  <si>
    <t>Értékesítési és forgalmi adók (16)</t>
  </si>
  <si>
    <t xml:space="preserve">Egyéb áruhasználati és szolgáltatási adók (19) </t>
  </si>
  <si>
    <t>Közhatalmi bevételek (12+15+17+18+20)</t>
  </si>
  <si>
    <t>Működési bevételek (21+….+25)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</si>
  <si>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</si>
  <si>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</si>
  <si>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</si>
  <si>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Finansízrozási bevételek (34)</t>
  </si>
  <si>
    <t>Bevételek mindösszesen (33+B8)</t>
  </si>
  <si>
    <t>Mindösszesen (28+34)</t>
  </si>
  <si>
    <t>Választott tisztségviselői keret (fő)</t>
  </si>
  <si>
    <t>Ft-ban</t>
  </si>
  <si>
    <t>adatok Ft-ban</t>
  </si>
  <si>
    <t>adatok Ft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</si>
  <si>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</si>
  <si>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</si>
  <si>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</si>
  <si>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</si>
  <si>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</si>
  <si>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</si>
  <si>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</si>
  <si>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Egyéb működési célú kiadások  (12+13+14)</t>
  </si>
  <si>
    <t>ÁHB megelőlegezések visszafizetése</t>
  </si>
  <si>
    <t>Finanszírozási kiadások (16+17)</t>
  </si>
  <si>
    <t>Kiadások mindösszesen (15+K9)</t>
  </si>
  <si>
    <t>Felhalmozási célú kiadások összesen (K6+K7+K8)</t>
  </si>
  <si>
    <t xml:space="preserve">   - ÁHB megelőlegezés visszafizetése</t>
  </si>
  <si>
    <t xml:space="preserve">   - Vitéz S. Antal Városi Könyvtár </t>
  </si>
  <si>
    <t xml:space="preserve">         - polcok, állványok, bútorzat</t>
  </si>
  <si>
    <t xml:space="preserve">        - könyvbeszerzés</t>
  </si>
  <si>
    <t xml:space="preserve">   - általános tartalék </t>
  </si>
  <si>
    <t>Sor-szám</t>
  </si>
  <si>
    <t>Önállóan működő intézmények</t>
  </si>
  <si>
    <t>Önkormányzatok működési támogatási</t>
  </si>
  <si>
    <t>Önkormányzati kiegészítő támogatás</t>
  </si>
  <si>
    <t>Polgármesteri Hivatal</t>
  </si>
  <si>
    <t>Zengő Óvoda és Bölcsőde</t>
  </si>
  <si>
    <t>Gondozási Központ</t>
  </si>
  <si>
    <t>IV.</t>
  </si>
  <si>
    <t>Vitéz Sághy Antal Városi Könyvtár</t>
  </si>
  <si>
    <t>Kuckó Család-és Gyermekjóléti Szolgálat</t>
  </si>
  <si>
    <t>V.</t>
  </si>
  <si>
    <t>Mindösszesen</t>
  </si>
  <si>
    <t>Létszám (fő)</t>
  </si>
  <si>
    <t>Személyi jellegű kiadás</t>
  </si>
  <si>
    <t>Munkaadót terhelő járulék</t>
  </si>
  <si>
    <t>Dologi jellegű kiadás</t>
  </si>
  <si>
    <t>Pénzügyi lízing</t>
  </si>
  <si>
    <t>Finanszírozási kiadások (16+17+18)</t>
  </si>
  <si>
    <t xml:space="preserve">   - Gondozási Központ</t>
  </si>
  <si>
    <t xml:space="preserve">   - Pénzügyi lízing</t>
  </si>
  <si>
    <t xml:space="preserve">   - Ökoturisztikai központ </t>
  </si>
  <si>
    <t xml:space="preserve">   - ebből Önk kapott műk. Kuckó</t>
  </si>
  <si>
    <t xml:space="preserve"> - ebből felhalmozási cél (önként vállat feladat)</t>
  </si>
  <si>
    <t>Finanszírozási kiadások (pénzügyi lízing)</t>
  </si>
  <si>
    <t>2019. évi előirányzat</t>
  </si>
  <si>
    <t xml:space="preserve">   - ebből Dunamente Ökotúrisztikai Látokató Központ Top pályázat</t>
  </si>
  <si>
    <t>Lábatlan Város Önkormányzatának  2019. évi bevételei és kiadásai</t>
  </si>
  <si>
    <t>Lábatlan Város Önkormányzatának  2019. évi működési célú bevételei és kiadásai</t>
  </si>
  <si>
    <t>Lábatlan Város Önkormányzatának  2019. évi felhalmozási célú bevételei és kiadásai</t>
  </si>
  <si>
    <t>Lábatlan Város Önkormányzat által írányított költségvetési szervek  2019. évi bevételei és kiadásai</t>
  </si>
  <si>
    <t>Lábatlan Város Önkormányzatának 2019. évi bevételei és kiadásai</t>
  </si>
  <si>
    <t xml:space="preserve">  2019. évi fejlesztés és felújítás kiadásai feladatonként / célonként </t>
  </si>
  <si>
    <t xml:space="preserve">   - Település rendezési terv</t>
  </si>
  <si>
    <t xml:space="preserve">   - Rendezési terv módósítás Dunapart</t>
  </si>
  <si>
    <t xml:space="preserve">   - Zengó Óvoda és Bölcsőde</t>
  </si>
  <si>
    <t xml:space="preserve">   - Somogyiu. Felújítás</t>
  </si>
  <si>
    <t xml:space="preserve">   - Gondozási Központ energetikai felújítás</t>
  </si>
  <si>
    <t xml:space="preserve">   - Önk.-i lakás ablakcsere Rákóczi 87.</t>
  </si>
  <si>
    <t xml:space="preserve">  - ebből Humán közszolgáltatás fejlesztése EFOP pályázat (önként vállalt feladat)</t>
  </si>
  <si>
    <t>Egyéb felhalmozási célú támogatások bevételei államháztartáson belülről (önként vállat feladat)</t>
  </si>
  <si>
    <t xml:space="preserve">   - Cementgyári lakótlep parkoló létesítés</t>
  </si>
  <si>
    <t xml:space="preserve">   - Szemétgyűjtők a boltok környékén, főbb utakon</t>
  </si>
  <si>
    <t xml:space="preserve">   - ebből Közmunka támogatás</t>
  </si>
  <si>
    <t xml:space="preserve">   - ebből EMVA erőgép pályázat</t>
  </si>
  <si>
    <t>EFOP-1.5.-16 pályázat létszámkeret (2018.04.01-től-2020. 07. 31-ig) (fő)</t>
  </si>
  <si>
    <t xml:space="preserve">   - ebből 2018. évi "Mobilitás Hét" (önként vállat feladat)</t>
  </si>
  <si>
    <t xml:space="preserve">   - ebből Kulturális célú támogatás (Duna-part) (önként vállalt feladat)</t>
  </si>
  <si>
    <t xml:space="preserve">   - ebből EP választás</t>
  </si>
  <si>
    <t>Előző évi pénzmaradvány</t>
  </si>
  <si>
    <t xml:space="preserve">Helyi önk, elszámolásból származó kiadások </t>
  </si>
  <si>
    <t xml:space="preserve"> Kötelező feladat (normatíva visszafizetés)</t>
  </si>
  <si>
    <t xml:space="preserve">   - ebből Nyári muka diákok</t>
  </si>
  <si>
    <r>
      <t xml:space="preserve">   - Önkormányzat </t>
    </r>
    <r>
      <rPr>
        <sz val="8"/>
        <color indexed="8"/>
        <rFont val="Times New Roman"/>
        <family val="1"/>
      </rPr>
      <t xml:space="preserve"> (Ford Ranger csere, ágdaráló)</t>
    </r>
  </si>
  <si>
    <t xml:space="preserve">   - Gerenday Ház kiállítótér világítás felújítás</t>
  </si>
  <si>
    <t xml:space="preserve">   - Viziközmű felújítás</t>
  </si>
  <si>
    <t xml:space="preserve">   - Kuckó számítógép</t>
  </si>
  <si>
    <t xml:space="preserve">  - Egészségház szerver</t>
  </si>
  <si>
    <t xml:space="preserve">   -  Windows10 4 db Egészségház</t>
  </si>
  <si>
    <t xml:space="preserve">   - ebből Gerenday Ház kiállító tér világítás korszerűsítés (önként vállalt feladat)</t>
  </si>
  <si>
    <t xml:space="preserve">   - ebből Könyvtár érdekeltségnövelő támogatás (önként vállat feladat)</t>
  </si>
  <si>
    <t xml:space="preserve">   - ebből Dunamente Fesztivál támogatás (önként vállalt feladat)</t>
  </si>
  <si>
    <t xml:space="preserve">   - ebből Városi Napok támogatás (önként vállalt feladat)</t>
  </si>
  <si>
    <t>IV. rendelet módosítás</t>
  </si>
  <si>
    <t xml:space="preserve">   - ebből Helyi választás</t>
  </si>
  <si>
    <t xml:space="preserve">Egyéb felhalmozási célú átvett pénzeszközök </t>
  </si>
  <si>
    <t>IV. rendelet mósosítás</t>
  </si>
  <si>
    <t>Egyéb működési célú átvett pénzeszközök</t>
  </si>
  <si>
    <t xml:space="preserve">Előző év pénzmaradvány igénybevétele </t>
  </si>
  <si>
    <t xml:space="preserve">   - Rákóczi -Dózsa út csatlakozásában járda létesítés terv</t>
  </si>
  <si>
    <t>Változás</t>
  </si>
  <si>
    <t>Lábatlan Város Önkormányzatának  2019. évi céltartaléka,</t>
  </si>
  <si>
    <t>működési tartaléka</t>
  </si>
  <si>
    <t>adato Ft-ban</t>
  </si>
  <si>
    <t>Feladat/cél</t>
  </si>
  <si>
    <t>%</t>
  </si>
  <si>
    <t>Az átcsoportosítás jogát gyakorolja</t>
  </si>
  <si>
    <t>Céltartalék</t>
  </si>
  <si>
    <t>képviselő testület</t>
  </si>
  <si>
    <t>Általános tartalék</t>
  </si>
  <si>
    <t>Összesen:</t>
  </si>
  <si>
    <t xml:space="preserve">   - Adventi díszkivilágítás</t>
  </si>
  <si>
    <t xml:space="preserve">   - Hótolólap, sószóró, hólánc</t>
  </si>
  <si>
    <t>V. rendelet módosítás</t>
  </si>
  <si>
    <t xml:space="preserve">   - ebből OEP járóbeteg szakellátás műk. Tám</t>
  </si>
  <si>
    <t xml:space="preserve">   -  ebből Kultúrálsi fejlesztési támogatás</t>
  </si>
  <si>
    <t xml:space="preserve">   - ebből OEP járóbeteg szakellátás felh. Tám</t>
  </si>
  <si>
    <t>V. renelet módosítás</t>
  </si>
  <si>
    <t xml:space="preserve">   - Kulturális eszközbeszérzés</t>
  </si>
  <si>
    <t xml:space="preserve">   - OEP eszközbeszerzés</t>
  </si>
  <si>
    <t>V. rendelet mósosítás</t>
  </si>
  <si>
    <t xml:space="preserve">  - ebből Kulturális eszköz fejlesztés támogatás (önként vállat feladat)</t>
  </si>
  <si>
    <t xml:space="preserve">   -  ebből Kultúrálsi fejlesztési támogatás (önként vállat feladat)</t>
  </si>
  <si>
    <t>1. sz.  melléklet a 1/2020. (II.12.)  önkormányzati rendelethez</t>
  </si>
  <si>
    <t>1. sz.  melléklet folytatása a 1/2020. (II.12.)  önkormányzati rendelethez</t>
  </si>
  <si>
    <t>2. sz.  melléklet a 1/2020. (II.12.)  önkormányzati rendelethez</t>
  </si>
  <si>
    <t>2. sz.  melléklet folytatása a 1/2020. (II.12.)  önkormányzati rendelethez</t>
  </si>
  <si>
    <t>3. sz.  melléklet a 1/2020. (II.12.)  önkormányzati rendelethez</t>
  </si>
  <si>
    <t>4. sz.  melléklet a 1/2020. (II.12.)  önkormányzati rendelethez</t>
  </si>
  <si>
    <t>4. sz.  melléklet folytatása a 1/2020. (II.12.)  önkormányzati rendelethez</t>
  </si>
  <si>
    <t>5. sz.  melléklet  a 1/2020. (II.12.)  önkormányzati rendelethez</t>
  </si>
  <si>
    <t>6. sz.  melléklet  a 1/2020. (II.12.)  önkormányzati rendelethez</t>
  </si>
  <si>
    <t>7. sz. melléklet a 1/2020. (II..)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</si>
</sst>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&quot; Ft&quot;;[Red]\-#,##0.00&quot; Ft&quot;"/>
    <numFmt numFmtId="167" formatCode="#,##0&quot; Ft&quot;;[Red]\-#,##0&quot; Ft&quot;"/>
    <numFmt numFmtId="168" formatCode="00"/>
    <numFmt numFmtId="169" formatCode="\ ##########"/>
    <numFmt numFmtId="170" formatCode="#,##0.0"/>
    <numFmt numFmtId="171" formatCode="#,##0_ ;[Red]\-#,##0\ "/>
    <numFmt numFmtId="172" formatCode="_-* #,##0.0\ _F_t_-;\-* #,##0.0\ _F_t_-;_-* &quot;-&quot;??\ _F_t_-;_-@_-"/>
    <numFmt numFmtId="173" formatCode="_-* #,##0\ _F_t_-;\-* #,##0\ _F_t_-;_-* &quot;-&quot;??\ _F_t_-;_-@_-"/>
    <numFmt numFmtId="174" formatCode="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#,##0\ &quot;Ft&quot;;[Red]#,##0\ &quot;Ft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0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47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125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5" xfId="125" applyFont="1" applyFill="1" applyBorder="1" applyAlignment="1">
      <alignment horizontal="center" vertical="center"/>
      <protection/>
    </xf>
    <xf numFmtId="0" fontId="27" fillId="0" borderId="16" xfId="125" applyFont="1" applyFill="1" applyBorder="1" applyAlignment="1">
      <alignment vertical="center" wrapText="1"/>
      <protection/>
    </xf>
    <xf numFmtId="0" fontId="28" fillId="0" borderId="15" xfId="125" applyFont="1" applyFill="1" applyBorder="1" applyAlignment="1">
      <alignment horizontal="center" vertical="center"/>
      <protection/>
    </xf>
    <xf numFmtId="0" fontId="28" fillId="0" borderId="16" xfId="125" applyFont="1" applyFill="1" applyBorder="1" applyAlignment="1">
      <alignment vertical="center" wrapText="1"/>
      <protection/>
    </xf>
    <xf numFmtId="0" fontId="29" fillId="0" borderId="16" xfId="125" applyFont="1" applyFill="1" applyBorder="1" applyAlignment="1">
      <alignment vertical="center" wrapText="1"/>
      <protection/>
    </xf>
    <xf numFmtId="1" fontId="27" fillId="5" borderId="15" xfId="124" applyNumberFormat="1" applyFont="1" applyFill="1" applyBorder="1" applyAlignment="1">
      <alignment horizontal="center" vertical="center"/>
      <protection/>
    </xf>
    <xf numFmtId="168" fontId="27" fillId="0" borderId="15" xfId="124" applyNumberFormat="1" applyFont="1" applyFill="1" applyBorder="1" applyAlignment="1">
      <alignment horizontal="center" vertical="center"/>
      <protection/>
    </xf>
    <xf numFmtId="0" fontId="27" fillId="0" borderId="16" xfId="124" applyFont="1" applyFill="1" applyBorder="1" applyAlignment="1">
      <alignment horizontal="left" vertical="center" wrapText="1"/>
      <protection/>
    </xf>
    <xf numFmtId="168" fontId="28" fillId="0" borderId="15" xfId="124" applyNumberFormat="1" applyFont="1" applyFill="1" applyBorder="1" applyAlignment="1">
      <alignment horizontal="center" vertical="center"/>
      <protection/>
    </xf>
    <xf numFmtId="0" fontId="28" fillId="0" borderId="16" xfId="124" applyFont="1" applyFill="1" applyBorder="1" applyAlignment="1">
      <alignment vertical="center" wrapText="1"/>
      <protection/>
    </xf>
    <xf numFmtId="0" fontId="28" fillId="0" borderId="16" xfId="124" applyFont="1" applyFill="1" applyBorder="1" applyAlignment="1">
      <alignment horizontal="left" vertical="center" wrapText="1"/>
      <protection/>
    </xf>
    <xf numFmtId="0" fontId="29" fillId="0" borderId="16" xfId="124" applyFont="1" applyFill="1" applyBorder="1" applyAlignment="1">
      <alignment horizontal="left" vertical="center" wrapText="1"/>
      <protection/>
    </xf>
    <xf numFmtId="0" fontId="29" fillId="0" borderId="16" xfId="124" applyFont="1" applyFill="1" applyBorder="1" applyAlignment="1">
      <alignment vertical="center" wrapText="1"/>
      <protection/>
    </xf>
    <xf numFmtId="0" fontId="23" fillId="22" borderId="17" xfId="124" applyFont="1" applyFill="1" applyBorder="1" applyAlignment="1">
      <alignment horizontal="left" vertical="center" wrapText="1"/>
      <protection/>
    </xf>
    <xf numFmtId="168" fontId="21" fillId="22" borderId="18" xfId="125" applyNumberFormat="1" applyFont="1" applyFill="1" applyBorder="1" applyAlignment="1">
      <alignment vertical="center" wrapText="1"/>
      <protection/>
    </xf>
    <xf numFmtId="0" fontId="21" fillId="22" borderId="19" xfId="125" applyFont="1" applyFill="1" applyBorder="1" applyAlignment="1">
      <alignment horizontal="center" vertical="center"/>
      <protection/>
    </xf>
    <xf numFmtId="168" fontId="21" fillId="22" borderId="18" xfId="124" applyNumberFormat="1" applyFont="1" applyFill="1" applyBorder="1" applyAlignment="1">
      <alignment horizontal="center" vertical="center" wrapText="1"/>
      <protection/>
    </xf>
    <xf numFmtId="0" fontId="21" fillId="22" borderId="19" xfId="124" applyFont="1" applyFill="1" applyBorder="1" applyAlignment="1">
      <alignment horizontal="center" vertical="center"/>
      <protection/>
    </xf>
    <xf numFmtId="0" fontId="30" fillId="5" borderId="16" xfId="125" applyFont="1" applyFill="1" applyBorder="1" applyAlignment="1">
      <alignment vertical="center"/>
      <protection/>
    </xf>
    <xf numFmtId="0" fontId="30" fillId="5" borderId="16" xfId="124" applyFont="1" applyFill="1" applyBorder="1" applyAlignment="1">
      <alignment horizontal="left" vertical="center"/>
      <protection/>
    </xf>
    <xf numFmtId="0" fontId="23" fillId="22" borderId="16" xfId="124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6" xfId="0" applyNumberFormat="1" applyFont="1" applyFill="1" applyBorder="1" applyAlignment="1">
      <alignment horizontal="center"/>
    </xf>
    <xf numFmtId="3" fontId="29" fillId="27" borderId="16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15" xfId="125" applyFont="1" applyFill="1" applyBorder="1" applyAlignment="1">
      <alignment horizontal="center" vertical="center"/>
      <protection/>
    </xf>
    <xf numFmtId="0" fontId="34" fillId="0" borderId="16" xfId="125" applyFont="1" applyFill="1" applyBorder="1" applyAlignment="1">
      <alignment vertical="center" wrapText="1"/>
      <protection/>
    </xf>
    <xf numFmtId="0" fontId="34" fillId="22" borderId="15" xfId="125" applyFont="1" applyFill="1" applyBorder="1" applyAlignment="1">
      <alignment horizontal="center" vertical="center"/>
      <protection/>
    </xf>
    <xf numFmtId="0" fontId="34" fillId="22" borderId="16" xfId="125" applyFont="1" applyFill="1" applyBorder="1" applyAlignment="1">
      <alignment vertical="center" wrapText="1"/>
      <protection/>
    </xf>
    <xf numFmtId="168" fontId="34" fillId="0" borderId="15" xfId="124" applyNumberFormat="1" applyFont="1" applyFill="1" applyBorder="1" applyAlignment="1">
      <alignment horizontal="center" vertical="center"/>
      <protection/>
    </xf>
    <xf numFmtId="0" fontId="34" fillId="0" borderId="16" xfId="124" applyFont="1" applyFill="1" applyBorder="1" applyAlignment="1">
      <alignment vertical="center" wrapText="1"/>
      <protection/>
    </xf>
    <xf numFmtId="168" fontId="34" fillId="22" borderId="15" xfId="124" applyNumberFormat="1" applyFont="1" applyFill="1" applyBorder="1" applyAlignment="1">
      <alignment horizontal="center" vertical="center"/>
      <protection/>
    </xf>
    <xf numFmtId="0" fontId="34" fillId="22" borderId="16" xfId="124" applyFont="1" applyFill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0" xfId="0" applyFont="1" applyFill="1" applyBorder="1" applyAlignment="1">
      <alignment horizontal="center"/>
    </xf>
    <xf numFmtId="1" fontId="27" fillId="22" borderId="15" xfId="124" applyNumberFormat="1" applyFont="1" applyFill="1" applyBorder="1" applyAlignment="1">
      <alignment horizontal="center" vertical="center"/>
      <protection/>
    </xf>
    <xf numFmtId="0" fontId="30" fillId="22" borderId="16" xfId="12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4" fillId="22" borderId="20" xfId="125" applyFont="1" applyFill="1" applyBorder="1" applyAlignment="1">
      <alignment horizontal="center" vertical="center"/>
      <protection/>
    </xf>
    <xf numFmtId="0" fontId="34" fillId="22" borderId="17" xfId="125" applyFont="1" applyFill="1" applyBorder="1" applyAlignment="1">
      <alignment vertical="center" wrapText="1"/>
      <protection/>
    </xf>
    <xf numFmtId="3" fontId="23" fillId="0" borderId="16" xfId="0" applyNumberFormat="1" applyFont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6" xfId="0" applyNumberFormat="1" applyFont="1" applyFill="1" applyBorder="1" applyAlignment="1">
      <alignment horizontal="right" vertical="center"/>
    </xf>
    <xf numFmtId="3" fontId="23" fillId="22" borderId="16" xfId="0" applyNumberFormat="1" applyFont="1" applyFill="1" applyBorder="1" applyAlignment="1">
      <alignment/>
    </xf>
    <xf numFmtId="3" fontId="23" fillId="0" borderId="16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2" fillId="22" borderId="19" xfId="124" applyFont="1" applyFill="1" applyBorder="1" applyAlignment="1">
      <alignment horizontal="center" vertical="center" wrapText="1"/>
      <protection/>
    </xf>
    <xf numFmtId="0" fontId="20" fillId="5" borderId="16" xfId="125" applyFont="1" applyFill="1" applyBorder="1" applyAlignment="1">
      <alignment vertical="center"/>
      <protection/>
    </xf>
    <xf numFmtId="3" fontId="27" fillId="0" borderId="16" xfId="125" applyNumberFormat="1" applyFont="1" applyFill="1" applyBorder="1" applyAlignment="1">
      <alignment vertical="center"/>
      <protection/>
    </xf>
    <xf numFmtId="0" fontId="27" fillId="5" borderId="16" xfId="12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8" fontId="21" fillId="22" borderId="15" xfId="124" applyNumberFormat="1" applyFont="1" applyFill="1" applyBorder="1" applyAlignment="1">
      <alignment horizontal="center" vertical="center" wrapText="1"/>
      <protection/>
    </xf>
    <xf numFmtId="0" fontId="21" fillId="22" borderId="16" xfId="124" applyFont="1" applyFill="1" applyBorder="1" applyAlignment="1">
      <alignment horizontal="center" vertical="center"/>
      <protection/>
    </xf>
    <xf numFmtId="3" fontId="28" fillId="0" borderId="16" xfId="125" applyNumberFormat="1" applyFont="1" applyFill="1" applyBorder="1" applyAlignment="1">
      <alignment vertical="center"/>
      <protection/>
    </xf>
    <xf numFmtId="3" fontId="34" fillId="0" borderId="16" xfId="125" applyNumberFormat="1" applyFont="1" applyFill="1" applyBorder="1" applyAlignment="1">
      <alignment vertical="center"/>
      <protection/>
    </xf>
    <xf numFmtId="3" fontId="34" fillId="22" borderId="16" xfId="125" applyNumberFormat="1" applyFont="1" applyFill="1" applyBorder="1" applyAlignment="1">
      <alignment vertical="center"/>
      <protection/>
    </xf>
    <xf numFmtId="3" fontId="34" fillId="22" borderId="17" xfId="125" applyNumberFormat="1" applyFont="1" applyFill="1" applyBorder="1" applyAlignment="1">
      <alignment vertical="center"/>
      <protection/>
    </xf>
    <xf numFmtId="3" fontId="27" fillId="0" borderId="16" xfId="124" applyNumberFormat="1" applyFont="1" applyFill="1" applyBorder="1" applyAlignment="1">
      <alignment vertical="center" wrapText="1"/>
      <protection/>
    </xf>
    <xf numFmtId="3" fontId="28" fillId="0" borderId="16" xfId="124" applyNumberFormat="1" applyFont="1" applyFill="1" applyBorder="1" applyAlignment="1">
      <alignment vertical="center" wrapText="1"/>
      <protection/>
    </xf>
    <xf numFmtId="3" fontId="34" fillId="0" borderId="16" xfId="124" applyNumberFormat="1" applyFont="1" applyFill="1" applyBorder="1" applyAlignment="1">
      <alignment vertical="center" wrapText="1"/>
      <protection/>
    </xf>
    <xf numFmtId="3" fontId="29" fillId="0" borderId="16" xfId="124" applyNumberFormat="1" applyFont="1" applyFill="1" applyBorder="1" applyAlignment="1">
      <alignment vertical="center" wrapText="1"/>
      <protection/>
    </xf>
    <xf numFmtId="3" fontId="34" fillId="22" borderId="16" xfId="124" applyNumberFormat="1" applyFont="1" applyFill="1" applyBorder="1" applyAlignment="1">
      <alignment vertical="center" wrapText="1"/>
      <protection/>
    </xf>
    <xf numFmtId="0" fontId="23" fillId="22" borderId="16" xfId="0" applyFont="1" applyFill="1" applyBorder="1" applyAlignment="1">
      <alignment/>
    </xf>
    <xf numFmtId="0" fontId="23" fillId="22" borderId="17" xfId="0" applyFont="1" applyFill="1" applyBorder="1" applyAlignment="1">
      <alignment/>
    </xf>
    <xf numFmtId="0" fontId="23" fillId="0" borderId="0" xfId="124" applyFont="1" applyFill="1" applyBorder="1" applyAlignment="1">
      <alignment horizontal="left" vertical="center" wrapText="1"/>
      <protection/>
    </xf>
    <xf numFmtId="168" fontId="28" fillId="0" borderId="0" xfId="124" applyNumberFormat="1" applyFont="1" applyFill="1" applyBorder="1" applyAlignment="1">
      <alignment horizontal="center" vertical="center"/>
      <protection/>
    </xf>
    <xf numFmtId="0" fontId="27" fillId="22" borderId="16" xfId="124" applyFont="1" applyFill="1" applyBorder="1" applyAlignment="1">
      <alignment horizontal="center" vertical="center"/>
      <protection/>
    </xf>
    <xf numFmtId="3" fontId="38" fillId="22" borderId="16" xfId="0" applyNumberFormat="1" applyFont="1" applyFill="1" applyBorder="1" applyAlignment="1">
      <alignment/>
    </xf>
    <xf numFmtId="3" fontId="38" fillId="22" borderId="17" xfId="0" applyNumberFormat="1" applyFont="1" applyFill="1" applyBorder="1" applyAlignment="1">
      <alignment/>
    </xf>
    <xf numFmtId="3" fontId="18" fillId="0" borderId="16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horizontal="right" vertical="center" wrapText="1"/>
    </xf>
    <xf numFmtId="3" fontId="26" fillId="22" borderId="16" xfId="0" applyNumberFormat="1" applyFont="1" applyFill="1" applyBorder="1" applyAlignment="1">
      <alignment vertical="center"/>
    </xf>
    <xf numFmtId="0" fontId="39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0" fontId="34" fillId="22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39" fillId="22" borderId="16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3" fontId="34" fillId="22" borderId="16" xfId="0" applyNumberFormat="1" applyFont="1" applyFill="1" applyBorder="1" applyAlignment="1">
      <alignment horizontal="right" vertical="center"/>
    </xf>
    <xf numFmtId="3" fontId="29" fillId="0" borderId="16" xfId="0" applyNumberFormat="1" applyFont="1" applyFill="1" applyBorder="1" applyAlignment="1">
      <alignment horizontal="right" vertical="center"/>
    </xf>
    <xf numFmtId="3" fontId="34" fillId="22" borderId="17" xfId="0" applyNumberFormat="1" applyFont="1" applyFill="1" applyBorder="1" applyAlignment="1">
      <alignment horizontal="right" vertical="center"/>
    </xf>
    <xf numFmtId="0" fontId="36" fillId="0" borderId="16" xfId="125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6" xfId="0" applyNumberFormat="1" applyFont="1" applyFill="1" applyBorder="1" applyAlignment="1">
      <alignment vertical="center"/>
    </xf>
    <xf numFmtId="3" fontId="36" fillId="0" borderId="16" xfId="125" applyNumberFormat="1" applyFont="1" applyFill="1" applyBorder="1" applyAlignment="1">
      <alignment vertical="center"/>
      <protection/>
    </xf>
    <xf numFmtId="0" fontId="36" fillId="0" borderId="15" xfId="125" applyFont="1" applyFill="1" applyBorder="1" applyAlignment="1">
      <alignment horizontal="center" vertical="center"/>
      <protection/>
    </xf>
    <xf numFmtId="3" fontId="28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/>
    </xf>
    <xf numFmtId="168" fontId="28" fillId="0" borderId="0" xfId="124" applyNumberFormat="1" applyFont="1" applyFill="1" applyBorder="1" applyAlignment="1">
      <alignment vertical="center"/>
      <protection/>
    </xf>
    <xf numFmtId="3" fontId="29" fillId="0" borderId="16" xfId="0" applyNumberFormat="1" applyFont="1" applyFill="1" applyBorder="1" applyAlignment="1">
      <alignment horizontal="left" vertical="center"/>
    </xf>
    <xf numFmtId="0" fontId="23" fillId="22" borderId="21" xfId="0" applyFont="1" applyFill="1" applyBorder="1" applyAlignment="1">
      <alignment horizontal="center"/>
    </xf>
    <xf numFmtId="0" fontId="23" fillId="22" borderId="22" xfId="124" applyFont="1" applyFill="1" applyBorder="1" applyAlignment="1">
      <alignment horizontal="left" vertical="center" wrapText="1"/>
      <protection/>
    </xf>
    <xf numFmtId="0" fontId="23" fillId="22" borderId="22" xfId="0" applyFont="1" applyFill="1" applyBorder="1" applyAlignment="1">
      <alignment/>
    </xf>
    <xf numFmtId="168" fontId="34" fillId="22" borderId="20" xfId="124" applyNumberFormat="1" applyFont="1" applyFill="1" applyBorder="1" applyAlignment="1">
      <alignment horizontal="center" vertical="center"/>
      <protection/>
    </xf>
    <xf numFmtId="0" fontId="34" fillId="22" borderId="17" xfId="124" applyFont="1" applyFill="1" applyBorder="1" applyAlignment="1">
      <alignment horizontal="left" vertical="center" wrapText="1"/>
      <protection/>
    </xf>
    <xf numFmtId="3" fontId="34" fillId="22" borderId="17" xfId="124" applyNumberFormat="1" applyFont="1" applyFill="1" applyBorder="1" applyAlignment="1">
      <alignment vertical="center" wrapText="1"/>
      <protection/>
    </xf>
    <xf numFmtId="3" fontId="36" fillId="0" borderId="16" xfId="0" applyNumberFormat="1" applyFont="1" applyFill="1" applyBorder="1" applyAlignment="1">
      <alignment vertical="center"/>
    </xf>
    <xf numFmtId="3" fontId="29" fillId="0" borderId="23" xfId="0" applyNumberFormat="1" applyFont="1" applyBorder="1" applyAlignment="1">
      <alignment horizontal="left" vertical="center"/>
    </xf>
    <xf numFmtId="3" fontId="29" fillId="0" borderId="24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horizontal="left" vertical="center"/>
    </xf>
    <xf numFmtId="0" fontId="0" fillId="0" borderId="0" xfId="123">
      <alignment/>
      <protection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0" fillId="0" borderId="0" xfId="123" applyBorder="1">
      <alignment/>
      <protection/>
    </xf>
    <xf numFmtId="0" fontId="26" fillId="0" borderId="0" xfId="123" applyFont="1" applyBorder="1" applyAlignment="1">
      <alignment horizontal="center"/>
      <protection/>
    </xf>
    <xf numFmtId="0" fontId="25" fillId="0" borderId="0" xfId="123" applyFont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 vertical="center" wrapText="1"/>
      <protection/>
    </xf>
    <xf numFmtId="0" fontId="23" fillId="0" borderId="16" xfId="123" applyNumberFormat="1" applyFont="1" applyBorder="1" applyAlignment="1">
      <alignment horizontal="center" vertical="center" wrapText="1"/>
      <protection/>
    </xf>
    <xf numFmtId="0" fontId="23" fillId="5" borderId="16" xfId="123" applyNumberFormat="1" applyFont="1" applyFill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/>
      <protection/>
    </xf>
    <xf numFmtId="0" fontId="23" fillId="0" borderId="16" xfId="123" applyFont="1" applyBorder="1" applyAlignment="1">
      <alignment horizontal="center"/>
      <protection/>
    </xf>
    <xf numFmtId="0" fontId="23" fillId="5" borderId="16" xfId="123" applyFont="1" applyFill="1" applyBorder="1" applyAlignment="1">
      <alignment horizontal="center"/>
      <protection/>
    </xf>
    <xf numFmtId="0" fontId="23" fillId="0" borderId="15" xfId="123" applyFont="1" applyBorder="1" applyAlignment="1">
      <alignment horizontal="center" vertical="center"/>
      <protection/>
    </xf>
    <xf numFmtId="3" fontId="23" fillId="0" borderId="16" xfId="123" applyNumberFormat="1" applyFont="1" applyBorder="1" applyAlignment="1">
      <alignment horizontal="right" vertical="center"/>
      <protection/>
    </xf>
    <xf numFmtId="3" fontId="23" fillId="5" borderId="16" xfId="123" applyNumberFormat="1" applyFont="1" applyFill="1" applyBorder="1" applyAlignment="1">
      <alignment horizontal="right" vertical="center"/>
      <protection/>
    </xf>
    <xf numFmtId="0" fontId="23" fillId="0" borderId="15" xfId="123" applyFont="1" applyBorder="1">
      <alignment/>
      <protection/>
    </xf>
    <xf numFmtId="3" fontId="29" fillId="0" borderId="16" xfId="123" applyNumberFormat="1" applyFont="1" applyBorder="1" applyAlignment="1">
      <alignment horizontal="right" vertical="center"/>
      <protection/>
    </xf>
    <xf numFmtId="3" fontId="29" fillId="5" borderId="16" xfId="123" applyNumberFormat="1" applyFont="1" applyFill="1" applyBorder="1" applyAlignment="1">
      <alignment horizontal="right" vertical="center"/>
      <protection/>
    </xf>
    <xf numFmtId="0" fontId="23" fillId="5" borderId="20" xfId="123" applyFont="1" applyFill="1" applyBorder="1" applyAlignment="1">
      <alignment horizontal="center" vertical="center"/>
      <protection/>
    </xf>
    <xf numFmtId="3" fontId="23" fillId="5" borderId="17" xfId="123" applyNumberFormat="1" applyFont="1" applyFill="1" applyBorder="1" applyAlignment="1">
      <alignment horizontal="right" vertical="center"/>
      <protection/>
    </xf>
    <xf numFmtId="0" fontId="25" fillId="0" borderId="0" xfId="123" applyFont="1" applyAlignment="1">
      <alignment/>
      <protection/>
    </xf>
    <xf numFmtId="0" fontId="26" fillId="0" borderId="0" xfId="123" applyFont="1" applyAlignment="1">
      <alignment wrapText="1"/>
      <protection/>
    </xf>
    <xf numFmtId="3" fontId="23" fillId="0" borderId="16" xfId="123" applyNumberFormat="1" applyFont="1" applyBorder="1" applyAlignment="1">
      <alignment vertical="center"/>
      <protection/>
    </xf>
    <xf numFmtId="3" fontId="23" fillId="5" borderId="16" xfId="123" applyNumberFormat="1" applyFont="1" applyFill="1" applyBorder="1" applyAlignment="1">
      <alignment vertical="center"/>
      <protection/>
    </xf>
    <xf numFmtId="170" fontId="23" fillId="0" borderId="16" xfId="123" applyNumberFormat="1" applyFont="1" applyFill="1" applyBorder="1" applyAlignment="1">
      <alignment vertical="center"/>
      <protection/>
    </xf>
    <xf numFmtId="3" fontId="29" fillId="0" borderId="16" xfId="123" applyNumberFormat="1" applyFont="1" applyBorder="1">
      <alignment/>
      <protection/>
    </xf>
    <xf numFmtId="3" fontId="29" fillId="5" borderId="16" xfId="123" applyNumberFormat="1" applyFont="1" applyFill="1" applyBorder="1">
      <alignment/>
      <protection/>
    </xf>
    <xf numFmtId="170" fontId="29" fillId="0" borderId="16" xfId="123" applyNumberFormat="1" applyFont="1" applyFill="1" applyBorder="1" applyAlignment="1">
      <alignment vertical="center"/>
      <protection/>
    </xf>
    <xf numFmtId="0" fontId="23" fillId="22" borderId="20" xfId="123" applyFont="1" applyFill="1" applyBorder="1" applyAlignment="1">
      <alignment horizontal="center" vertical="center"/>
      <protection/>
    </xf>
    <xf numFmtId="3" fontId="23" fillId="5" borderId="17" xfId="123" applyNumberFormat="1" applyFont="1" applyFill="1" applyBorder="1">
      <alignment/>
      <protection/>
    </xf>
    <xf numFmtId="170" fontId="23" fillId="5" borderId="17" xfId="123" applyNumberFormat="1" applyFont="1" applyFill="1" applyBorder="1">
      <alignment/>
      <protection/>
    </xf>
    <xf numFmtId="0" fontId="28" fillId="26" borderId="15" xfId="0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right"/>
    </xf>
    <xf numFmtId="0" fontId="19" fillId="0" borderId="27" xfId="124" applyFont="1" applyFill="1" applyBorder="1" applyAlignment="1">
      <alignment horizontal="right" vertical="center" wrapText="1"/>
      <protection/>
    </xf>
    <xf numFmtId="0" fontId="25" fillId="0" borderId="27" xfId="123" applyFont="1" applyBorder="1" applyAlignment="1">
      <alignment horizontal="right"/>
      <protection/>
    </xf>
    <xf numFmtId="0" fontId="29" fillId="0" borderId="18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20" xfId="0" applyFont="1" applyBorder="1" applyAlignment="1">
      <alignment/>
    </xf>
    <xf numFmtId="3" fontId="29" fillId="0" borderId="28" xfId="0" applyNumberFormat="1" applyFont="1" applyBorder="1" applyAlignment="1">
      <alignment/>
    </xf>
    <xf numFmtId="3" fontId="29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5" borderId="31" xfId="123" applyNumberFormat="1" applyFont="1" applyFill="1" applyBorder="1" applyAlignment="1">
      <alignment horizontal="right" vertical="center"/>
      <protection/>
    </xf>
    <xf numFmtId="3" fontId="29" fillId="5" borderId="31" xfId="123" applyNumberFormat="1" applyFont="1" applyFill="1" applyBorder="1" applyAlignment="1">
      <alignment horizontal="right" vertical="center"/>
      <protection/>
    </xf>
    <xf numFmtId="3" fontId="23" fillId="5" borderId="32" xfId="123" applyNumberFormat="1" applyFont="1" applyFill="1" applyBorder="1" applyAlignment="1">
      <alignment horizontal="right" vertical="center"/>
      <protection/>
    </xf>
    <xf numFmtId="0" fontId="21" fillId="0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2" fillId="22" borderId="28" xfId="124" applyFont="1" applyFill="1" applyBorder="1" applyAlignment="1">
      <alignment horizontal="center" vertical="center" wrapText="1"/>
      <protection/>
    </xf>
    <xf numFmtId="0" fontId="20" fillId="5" borderId="29" xfId="125" applyFont="1" applyFill="1" applyBorder="1" applyAlignment="1">
      <alignment vertical="center"/>
      <protection/>
    </xf>
    <xf numFmtId="3" fontId="27" fillId="0" borderId="29" xfId="125" applyNumberFormat="1" applyFont="1" applyFill="1" applyBorder="1" applyAlignment="1">
      <alignment vertical="center"/>
      <protection/>
    </xf>
    <xf numFmtId="3" fontId="28" fillId="0" borderId="29" xfId="125" applyNumberFormat="1" applyFont="1" applyFill="1" applyBorder="1" applyAlignment="1">
      <alignment vertical="center"/>
      <protection/>
    </xf>
    <xf numFmtId="3" fontId="36" fillId="0" borderId="29" xfId="125" applyNumberFormat="1" applyFont="1" applyFill="1" applyBorder="1" applyAlignment="1">
      <alignment vertical="center"/>
      <protection/>
    </xf>
    <xf numFmtId="3" fontId="34" fillId="0" borderId="29" xfId="125" applyNumberFormat="1" applyFont="1" applyFill="1" applyBorder="1" applyAlignment="1">
      <alignment vertical="center"/>
      <protection/>
    </xf>
    <xf numFmtId="3" fontId="34" fillId="22" borderId="29" xfId="125" applyNumberFormat="1" applyFont="1" applyFill="1" applyBorder="1" applyAlignment="1">
      <alignment vertical="center"/>
      <protection/>
    </xf>
    <xf numFmtId="3" fontId="34" fillId="22" borderId="30" xfId="125" applyNumberFormat="1" applyFont="1" applyFill="1" applyBorder="1" applyAlignment="1">
      <alignment vertical="center"/>
      <protection/>
    </xf>
    <xf numFmtId="0" fontId="27" fillId="5" borderId="29" xfId="124" applyFont="1" applyFill="1" applyBorder="1" applyAlignment="1">
      <alignment horizontal="center" vertical="center"/>
      <protection/>
    </xf>
    <xf numFmtId="3" fontId="27" fillId="0" borderId="29" xfId="124" applyNumberFormat="1" applyFont="1" applyFill="1" applyBorder="1" applyAlignment="1">
      <alignment vertical="center" wrapText="1"/>
      <protection/>
    </xf>
    <xf numFmtId="3" fontId="28" fillId="0" borderId="29" xfId="124" applyNumberFormat="1" applyFont="1" applyFill="1" applyBorder="1" applyAlignment="1">
      <alignment vertical="center" wrapText="1"/>
      <protection/>
    </xf>
    <xf numFmtId="3" fontId="34" fillId="0" borderId="29" xfId="124" applyNumberFormat="1" applyFont="1" applyFill="1" applyBorder="1" applyAlignment="1">
      <alignment vertical="center" wrapText="1"/>
      <protection/>
    </xf>
    <xf numFmtId="3" fontId="29" fillId="0" borderId="29" xfId="124" applyNumberFormat="1" applyFont="1" applyFill="1" applyBorder="1" applyAlignment="1">
      <alignment vertical="center" wrapText="1"/>
      <protection/>
    </xf>
    <xf numFmtId="3" fontId="34" fillId="22" borderId="29" xfId="124" applyNumberFormat="1" applyFont="1" applyFill="1" applyBorder="1" applyAlignment="1">
      <alignment vertical="center" wrapText="1"/>
      <protection/>
    </xf>
    <xf numFmtId="0" fontId="23" fillId="22" borderId="29" xfId="0" applyFont="1" applyFill="1" applyBorder="1" applyAlignment="1">
      <alignment/>
    </xf>
    <xf numFmtId="0" fontId="23" fillId="22" borderId="33" xfId="0" applyFont="1" applyFill="1" applyBorder="1" applyAlignment="1">
      <alignment/>
    </xf>
    <xf numFmtId="0" fontId="23" fillId="22" borderId="30" xfId="0" applyFont="1" applyFill="1" applyBorder="1" applyAlignment="1">
      <alignment/>
    </xf>
    <xf numFmtId="168" fontId="27" fillId="0" borderId="15" xfId="124" applyNumberFormat="1" applyFont="1" applyBorder="1" applyAlignment="1">
      <alignment horizontal="center" vertical="center"/>
      <protection/>
    </xf>
    <xf numFmtId="0" fontId="27" fillId="0" borderId="16" xfId="124" applyFont="1" applyBorder="1" applyAlignment="1">
      <alignment vertical="center" wrapText="1"/>
      <protection/>
    </xf>
    <xf numFmtId="3" fontId="27" fillId="0" borderId="16" xfId="124" applyNumberFormat="1" applyFont="1" applyBorder="1" applyAlignment="1">
      <alignment vertical="center" wrapText="1"/>
      <protection/>
    </xf>
    <xf numFmtId="3" fontId="27" fillId="0" borderId="29" xfId="124" applyNumberFormat="1" applyFont="1" applyBorder="1" applyAlignment="1">
      <alignment vertical="center" wrapText="1"/>
      <protection/>
    </xf>
    <xf numFmtId="0" fontId="27" fillId="22" borderId="29" xfId="124" applyFont="1" applyFill="1" applyBorder="1" applyAlignment="1">
      <alignment horizontal="center" vertical="center"/>
      <protection/>
    </xf>
    <xf numFmtId="3" fontId="34" fillId="22" borderId="30" xfId="124" applyNumberFormat="1" applyFont="1" applyFill="1" applyBorder="1" applyAlignment="1">
      <alignment vertical="center" wrapText="1"/>
      <protection/>
    </xf>
    <xf numFmtId="3" fontId="38" fillId="22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3" fontId="38" fillId="22" borderId="30" xfId="0" applyNumberFormat="1" applyFont="1" applyFill="1" applyBorder="1" applyAlignment="1">
      <alignment/>
    </xf>
    <xf numFmtId="0" fontId="23" fillId="5" borderId="29" xfId="123" applyNumberFormat="1" applyFont="1" applyFill="1" applyBorder="1" applyAlignment="1">
      <alignment horizontal="center" vertical="center" wrapText="1"/>
      <protection/>
    </xf>
    <xf numFmtId="0" fontId="23" fillId="5" borderId="29" xfId="123" applyFont="1" applyFill="1" applyBorder="1" applyAlignment="1">
      <alignment horizontal="center"/>
      <protection/>
    </xf>
    <xf numFmtId="0" fontId="23" fillId="0" borderId="29" xfId="123" applyNumberFormat="1" applyFont="1" applyBorder="1" applyAlignment="1">
      <alignment horizontal="center" vertical="center" wrapText="1"/>
      <protection/>
    </xf>
    <xf numFmtId="0" fontId="23" fillId="0" borderId="29" xfId="123" applyFont="1" applyBorder="1" applyAlignment="1">
      <alignment horizontal="center"/>
      <protection/>
    </xf>
    <xf numFmtId="170" fontId="23" fillId="0" borderId="29" xfId="123" applyNumberFormat="1" applyFont="1" applyFill="1" applyBorder="1" applyAlignment="1">
      <alignment vertical="center"/>
      <protection/>
    </xf>
    <xf numFmtId="170" fontId="29" fillId="0" borderId="29" xfId="123" applyNumberFormat="1" applyFont="1" applyFill="1" applyBorder="1" applyAlignment="1">
      <alignment vertical="center"/>
      <protection/>
    </xf>
    <xf numFmtId="170" fontId="23" fillId="5" borderId="30" xfId="123" applyNumberFormat="1" applyFont="1" applyFill="1" applyBorder="1">
      <alignment/>
      <protection/>
    </xf>
    <xf numFmtId="3" fontId="29" fillId="27" borderId="29" xfId="0" applyNumberFormat="1" applyFont="1" applyFill="1" applyBorder="1" applyAlignment="1">
      <alignment/>
    </xf>
    <xf numFmtId="0" fontId="21" fillId="0" borderId="29" xfId="0" applyFont="1" applyFill="1" applyBorder="1" applyAlignment="1">
      <alignment horizontal="center"/>
    </xf>
    <xf numFmtId="3" fontId="39" fillId="22" borderId="29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vertical="center"/>
    </xf>
    <xf numFmtId="3" fontId="29" fillId="0" borderId="29" xfId="0" applyNumberFormat="1" applyFont="1" applyFill="1" applyBorder="1" applyAlignment="1">
      <alignment horizontal="right" vertical="center"/>
    </xf>
    <xf numFmtId="3" fontId="27" fillId="0" borderId="29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/>
    </xf>
    <xf numFmtId="3" fontId="35" fillId="0" borderId="29" xfId="0" applyNumberFormat="1" applyFont="1" applyFill="1" applyBorder="1" applyAlignment="1">
      <alignment vertical="center"/>
    </xf>
    <xf numFmtId="3" fontId="36" fillId="0" borderId="29" xfId="0" applyNumberFormat="1" applyFont="1" applyFill="1" applyBorder="1" applyAlignment="1">
      <alignment vertical="center"/>
    </xf>
    <xf numFmtId="3" fontId="34" fillId="22" borderId="29" xfId="0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horizontal="right" vertical="center"/>
    </xf>
    <xf numFmtId="3" fontId="34" fillId="22" borderId="30" xfId="0" applyNumberFormat="1" applyFont="1" applyFill="1" applyBorder="1" applyAlignment="1">
      <alignment horizontal="right" vertical="center"/>
    </xf>
    <xf numFmtId="3" fontId="29" fillId="0" borderId="29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horizontal="right" vertical="center" wrapText="1"/>
    </xf>
    <xf numFmtId="3" fontId="23" fillId="0" borderId="29" xfId="0" applyNumberFormat="1" applyFont="1" applyBorder="1" applyAlignment="1">
      <alignment vertical="center"/>
    </xf>
    <xf numFmtId="3" fontId="26" fillId="22" borderId="29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168" fontId="28" fillId="0" borderId="0" xfId="124" applyNumberFormat="1" applyFont="1" applyFill="1" applyBorder="1" applyAlignment="1">
      <alignment horizontal="left" vertical="center"/>
      <protection/>
    </xf>
    <xf numFmtId="0" fontId="25" fillId="0" borderId="0" xfId="123" applyFont="1" applyBorder="1" applyAlignment="1">
      <alignment horizontal="right"/>
      <protection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36" fillId="0" borderId="0" xfId="0" applyFont="1" applyAlignment="1">
      <alignment/>
    </xf>
    <xf numFmtId="0" fontId="53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15" xfId="0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0" fontId="27" fillId="22" borderId="20" xfId="0" applyFont="1" applyFill="1" applyBorder="1" applyAlignment="1">
      <alignment/>
    </xf>
    <xf numFmtId="3" fontId="30" fillId="22" borderId="17" xfId="0" applyNumberFormat="1" applyFont="1" applyFill="1" applyBorder="1" applyAlignment="1">
      <alignment horizontal="center" vertical="center"/>
    </xf>
    <xf numFmtId="3" fontId="30" fillId="22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0" fontId="33" fillId="0" borderId="0" xfId="0" applyFont="1" applyBorder="1" applyAlignment="1">
      <alignment horizontal="right"/>
    </xf>
    <xf numFmtId="0" fontId="22" fillId="22" borderId="35" xfId="124" applyFont="1" applyFill="1" applyBorder="1" applyAlignment="1">
      <alignment horizontal="center" vertical="center" wrapText="1"/>
      <protection/>
    </xf>
    <xf numFmtId="0" fontId="20" fillId="5" borderId="25" xfId="125" applyFont="1" applyFill="1" applyBorder="1" applyAlignment="1">
      <alignment vertical="center"/>
      <protection/>
    </xf>
    <xf numFmtId="3" fontId="27" fillId="0" borderId="25" xfId="125" applyNumberFormat="1" applyFont="1" applyFill="1" applyBorder="1" applyAlignment="1">
      <alignment vertical="center"/>
      <protection/>
    </xf>
    <xf numFmtId="3" fontId="28" fillId="0" borderId="25" xfId="125" applyNumberFormat="1" applyFont="1" applyFill="1" applyBorder="1" applyAlignment="1">
      <alignment vertical="center"/>
      <protection/>
    </xf>
    <xf numFmtId="3" fontId="36" fillId="0" borderId="25" xfId="125" applyNumberFormat="1" applyFont="1" applyFill="1" applyBorder="1" applyAlignment="1">
      <alignment vertical="center"/>
      <protection/>
    </xf>
    <xf numFmtId="3" fontId="34" fillId="0" borderId="25" xfId="125" applyNumberFormat="1" applyFont="1" applyFill="1" applyBorder="1" applyAlignment="1">
      <alignment vertical="center"/>
      <protection/>
    </xf>
    <xf numFmtId="3" fontId="34" fillId="22" borderId="25" xfId="125" applyNumberFormat="1" applyFont="1" applyFill="1" applyBorder="1" applyAlignment="1">
      <alignment vertical="center"/>
      <protection/>
    </xf>
    <xf numFmtId="3" fontId="34" fillId="22" borderId="34" xfId="125" applyNumberFormat="1" applyFont="1" applyFill="1" applyBorder="1" applyAlignment="1">
      <alignment vertical="center"/>
      <protection/>
    </xf>
    <xf numFmtId="3" fontId="38" fillId="22" borderId="25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18" fillId="0" borderId="27" xfId="0" applyFont="1" applyBorder="1" applyAlignment="1">
      <alignment horizontal="right"/>
    </xf>
    <xf numFmtId="0" fontId="18" fillId="0" borderId="2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168" fontId="28" fillId="0" borderId="0" xfId="124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168" fontId="28" fillId="0" borderId="0" xfId="124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wrapText="1"/>
    </xf>
    <xf numFmtId="0" fontId="25" fillId="0" borderId="0" xfId="123" applyFont="1" applyAlignment="1">
      <alignment horizontal="center"/>
      <protection/>
    </xf>
    <xf numFmtId="0" fontId="26" fillId="0" borderId="0" xfId="123" applyFont="1" applyAlignment="1">
      <alignment horizontal="center" wrapText="1"/>
      <protection/>
    </xf>
    <xf numFmtId="0" fontId="23" fillId="0" borderId="18" xfId="123" applyFont="1" applyBorder="1" applyAlignment="1">
      <alignment horizontal="center" vertical="center" wrapText="1"/>
      <protection/>
    </xf>
    <xf numFmtId="0" fontId="23" fillId="0" borderId="15" xfId="123" applyFont="1" applyBorder="1" applyAlignment="1">
      <alignment horizontal="center" vertical="center" wrapText="1"/>
      <protection/>
    </xf>
    <xf numFmtId="0" fontId="23" fillId="0" borderId="19" xfId="123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 vertical="center" wrapText="1"/>
      <protection/>
    </xf>
    <xf numFmtId="0" fontId="23" fillId="0" borderId="16" xfId="123" applyFont="1" applyBorder="1" applyAlignment="1">
      <alignment horizontal="center"/>
      <protection/>
    </xf>
    <xf numFmtId="0" fontId="23" fillId="0" borderId="36" xfId="123" applyFont="1" applyBorder="1" applyAlignment="1">
      <alignment horizontal="center" vertical="center" wrapText="1"/>
      <protection/>
    </xf>
    <xf numFmtId="0" fontId="23" fillId="0" borderId="37" xfId="123" applyFont="1" applyBorder="1" applyAlignment="1">
      <alignment horizontal="center" vertical="center" wrapText="1"/>
      <protection/>
    </xf>
    <xf numFmtId="0" fontId="23" fillId="0" borderId="38" xfId="123" applyFont="1" applyBorder="1" applyAlignment="1">
      <alignment horizontal="center" vertical="center" wrapText="1"/>
      <protection/>
    </xf>
    <xf numFmtId="0" fontId="23" fillId="0" borderId="39" xfId="123" applyFont="1" applyBorder="1" applyAlignment="1">
      <alignment horizontal="center" vertical="center" wrapText="1"/>
      <protection/>
    </xf>
    <xf numFmtId="0" fontId="23" fillId="0" borderId="40" xfId="123" applyFont="1" applyBorder="1" applyAlignment="1">
      <alignment horizontal="center" vertical="center" wrapText="1"/>
      <protection/>
    </xf>
    <xf numFmtId="0" fontId="23" fillId="0" borderId="41" xfId="123" applyFont="1" applyBorder="1" applyAlignment="1">
      <alignment horizontal="center" vertical="center" wrapText="1"/>
      <protection/>
    </xf>
    <xf numFmtId="0" fontId="29" fillId="0" borderId="16" xfId="123" applyFont="1" applyBorder="1" applyAlignment="1">
      <alignment horizontal="left" vertical="center" wrapText="1"/>
      <protection/>
    </xf>
    <xf numFmtId="0" fontId="23" fillId="0" borderId="16" xfId="123" applyFont="1" applyBorder="1" applyAlignment="1">
      <alignment horizontal="left" vertical="center" wrapText="1"/>
      <protection/>
    </xf>
    <xf numFmtId="0" fontId="23" fillId="5" borderId="42" xfId="123" applyFont="1" applyFill="1" applyBorder="1" applyAlignment="1">
      <alignment horizontal="center" vertical="center"/>
      <protection/>
    </xf>
    <xf numFmtId="0" fontId="23" fillId="5" borderId="0" xfId="123" applyFont="1" applyFill="1" applyBorder="1" applyAlignment="1">
      <alignment horizontal="center" vertical="center"/>
      <protection/>
    </xf>
    <xf numFmtId="0" fontId="23" fillId="5" borderId="43" xfId="123" applyFont="1" applyFill="1" applyBorder="1" applyAlignment="1">
      <alignment horizontal="center" vertical="center"/>
      <protection/>
    </xf>
    <xf numFmtId="0" fontId="23" fillId="5" borderId="39" xfId="123" applyFont="1" applyFill="1" applyBorder="1" applyAlignment="1">
      <alignment horizontal="center" vertical="center"/>
      <protection/>
    </xf>
    <xf numFmtId="0" fontId="23" fillId="5" borderId="40" xfId="123" applyFont="1" applyFill="1" applyBorder="1" applyAlignment="1">
      <alignment horizontal="center" vertical="center"/>
      <protection/>
    </xf>
    <xf numFmtId="0" fontId="23" fillId="5" borderId="44" xfId="123" applyFont="1" applyFill="1" applyBorder="1" applyAlignment="1">
      <alignment horizontal="center" vertical="center"/>
      <protection/>
    </xf>
    <xf numFmtId="0" fontId="23" fillId="0" borderId="45" xfId="123" applyFont="1" applyBorder="1" applyAlignment="1">
      <alignment horizontal="center" vertical="center" wrapText="1"/>
      <protection/>
    </xf>
    <xf numFmtId="0" fontId="23" fillId="0" borderId="26" xfId="123" applyFont="1" applyBorder="1" applyAlignment="1">
      <alignment horizontal="center" vertical="center" wrapText="1"/>
      <protection/>
    </xf>
    <xf numFmtId="0" fontId="23" fillId="0" borderId="46" xfId="123" applyFont="1" applyBorder="1" applyAlignment="1">
      <alignment horizontal="center" vertical="center" wrapText="1"/>
      <protection/>
    </xf>
    <xf numFmtId="0" fontId="23" fillId="5" borderId="17" xfId="123" applyFont="1" applyFill="1" applyBorder="1" applyAlignment="1">
      <alignment horizontal="left" vertical="center" wrapText="1"/>
      <protection/>
    </xf>
    <xf numFmtId="0" fontId="23" fillId="0" borderId="36" xfId="123" applyNumberFormat="1" applyFont="1" applyBorder="1" applyAlignment="1">
      <alignment horizontal="center" vertical="center" wrapText="1"/>
      <protection/>
    </xf>
    <xf numFmtId="0" fontId="23" fillId="0" borderId="37" xfId="123" applyNumberFormat="1" applyFont="1" applyBorder="1" applyAlignment="1">
      <alignment horizontal="center" vertical="center" wrapText="1"/>
      <protection/>
    </xf>
    <xf numFmtId="0" fontId="23" fillId="0" borderId="38" xfId="123" applyNumberFormat="1" applyFont="1" applyBorder="1" applyAlignment="1">
      <alignment horizontal="center" vertical="center" wrapText="1"/>
      <protection/>
    </xf>
    <xf numFmtId="0" fontId="23" fillId="0" borderId="39" xfId="123" applyNumberFormat="1" applyFont="1" applyBorder="1" applyAlignment="1">
      <alignment horizontal="center" vertical="center" wrapText="1"/>
      <protection/>
    </xf>
    <xf numFmtId="0" fontId="23" fillId="0" borderId="40" xfId="123" applyNumberFormat="1" applyFont="1" applyBorder="1" applyAlignment="1">
      <alignment horizontal="center" vertical="center" wrapText="1"/>
      <protection/>
    </xf>
    <xf numFmtId="0" fontId="23" fillId="0" borderId="41" xfId="123" applyNumberFormat="1" applyFont="1" applyBorder="1" applyAlignment="1">
      <alignment horizontal="center" vertical="center" wrapText="1"/>
      <protection/>
    </xf>
    <xf numFmtId="0" fontId="23" fillId="5" borderId="42" xfId="123" applyNumberFormat="1" applyFont="1" applyFill="1" applyBorder="1" applyAlignment="1">
      <alignment horizontal="center" vertical="center" wrapText="1"/>
      <protection/>
    </xf>
    <xf numFmtId="0" fontId="23" fillId="5" borderId="0" xfId="123" applyNumberFormat="1" applyFont="1" applyFill="1" applyBorder="1" applyAlignment="1">
      <alignment horizontal="center" vertical="center" wrapText="1"/>
      <protection/>
    </xf>
    <xf numFmtId="0" fontId="23" fillId="5" borderId="47" xfId="123" applyNumberFormat="1" applyFont="1" applyFill="1" applyBorder="1" applyAlignment="1">
      <alignment horizontal="center" vertical="center" wrapText="1"/>
      <protection/>
    </xf>
    <xf numFmtId="0" fontId="23" fillId="5" borderId="39" xfId="123" applyNumberFormat="1" applyFont="1" applyFill="1" applyBorder="1" applyAlignment="1">
      <alignment horizontal="center" vertical="center" wrapText="1"/>
      <protection/>
    </xf>
    <xf numFmtId="0" fontId="23" fillId="5" borderId="40" xfId="123" applyNumberFormat="1" applyFont="1" applyFill="1" applyBorder="1" applyAlignment="1">
      <alignment horizontal="center" vertical="center" wrapText="1"/>
      <protection/>
    </xf>
    <xf numFmtId="0" fontId="23" fillId="5" borderId="41" xfId="123" applyNumberFormat="1" applyFont="1" applyFill="1" applyBorder="1" applyAlignment="1">
      <alignment horizontal="center" vertical="center" wrapText="1"/>
      <protection/>
    </xf>
    <xf numFmtId="0" fontId="23" fillId="0" borderId="48" xfId="123" applyFont="1" applyBorder="1" applyAlignment="1">
      <alignment horizontal="center" vertical="center" wrapText="1"/>
      <protection/>
    </xf>
    <xf numFmtId="0" fontId="23" fillId="0" borderId="49" xfId="123" applyFont="1" applyBorder="1" applyAlignment="1">
      <alignment horizontal="center" vertical="center" wrapText="1"/>
      <protection/>
    </xf>
    <xf numFmtId="0" fontId="23" fillId="0" borderId="35" xfId="123" applyFont="1" applyBorder="1" applyAlignment="1">
      <alignment horizontal="center" vertical="center" wrapText="1"/>
      <protection/>
    </xf>
    <xf numFmtId="0" fontId="25" fillId="0" borderId="0" xfId="123" applyFont="1" applyBorder="1" applyAlignment="1">
      <alignment horizontal="right"/>
      <protection/>
    </xf>
    <xf numFmtId="0" fontId="23" fillId="0" borderId="45" xfId="123" applyFont="1" applyFill="1" applyBorder="1" applyAlignment="1">
      <alignment horizontal="center" vertical="center" wrapText="1"/>
      <protection/>
    </xf>
    <xf numFmtId="0" fontId="23" fillId="0" borderId="26" xfId="123" applyFont="1" applyFill="1" applyBorder="1" applyAlignment="1">
      <alignment horizontal="center" vertical="center" wrapText="1"/>
      <protection/>
    </xf>
    <xf numFmtId="0" fontId="23" fillId="0" borderId="46" xfId="123" applyFont="1" applyFill="1" applyBorder="1" applyAlignment="1">
      <alignment horizontal="center" vertical="center" wrapText="1"/>
      <protection/>
    </xf>
    <xf numFmtId="0" fontId="23" fillId="0" borderId="42" xfId="123" applyFont="1" applyFill="1" applyBorder="1" applyAlignment="1">
      <alignment horizontal="center"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23" fillId="0" borderId="43" xfId="123" applyFont="1" applyFill="1" applyBorder="1" applyAlignment="1">
      <alignment horizontal="center" vertical="center" wrapText="1"/>
      <protection/>
    </xf>
    <xf numFmtId="0" fontId="23" fillId="0" borderId="39" xfId="123" applyFont="1" applyFill="1" applyBorder="1" applyAlignment="1">
      <alignment horizontal="center" vertical="center" wrapText="1"/>
      <protection/>
    </xf>
    <xf numFmtId="0" fontId="23" fillId="0" borderId="40" xfId="123" applyFont="1" applyFill="1" applyBorder="1" applyAlignment="1">
      <alignment horizontal="center" vertical="center" wrapText="1"/>
      <protection/>
    </xf>
    <xf numFmtId="0" fontId="23" fillId="0" borderId="44" xfId="123" applyFont="1" applyFill="1" applyBorder="1" applyAlignment="1">
      <alignment horizontal="center" vertical="center" wrapText="1"/>
      <protection/>
    </xf>
    <xf numFmtId="0" fontId="23" fillId="0" borderId="42" xfId="123" applyNumberFormat="1" applyFont="1" applyBorder="1" applyAlignment="1">
      <alignment horizontal="center" vertical="center" wrapText="1"/>
      <protection/>
    </xf>
    <xf numFmtId="0" fontId="23" fillId="0" borderId="0" xfId="123" applyNumberFormat="1" applyFont="1" applyBorder="1" applyAlignment="1">
      <alignment horizontal="center" vertical="center" wrapText="1"/>
      <protection/>
    </xf>
    <xf numFmtId="0" fontId="23" fillId="0" borderId="47" xfId="123" applyNumberFormat="1" applyFont="1" applyBorder="1" applyAlignment="1">
      <alignment horizontal="center" vertical="center" wrapText="1"/>
      <protection/>
    </xf>
    <xf numFmtId="0" fontId="23" fillId="22" borderId="50" xfId="0" applyFont="1" applyFill="1" applyBorder="1" applyAlignment="1">
      <alignment horizontal="center" vertical="center" wrapText="1"/>
    </xf>
    <xf numFmtId="0" fontId="23" fillId="22" borderId="51" xfId="0" applyFont="1" applyFill="1" applyBorder="1" applyAlignment="1">
      <alignment horizontal="center" vertical="center" wrapText="1"/>
    </xf>
    <xf numFmtId="0" fontId="23" fillId="22" borderId="28" xfId="0" applyFont="1" applyFill="1" applyBorder="1" applyAlignment="1">
      <alignment horizontal="center" vertical="center" wrapText="1"/>
    </xf>
    <xf numFmtId="0" fontId="23" fillId="22" borderId="29" xfId="0" applyFont="1" applyFill="1" applyBorder="1" applyAlignment="1">
      <alignment horizontal="center" vertical="center" wrapText="1"/>
    </xf>
    <xf numFmtId="3" fontId="26" fillId="22" borderId="23" xfId="0" applyNumberFormat="1" applyFont="1" applyFill="1" applyBorder="1" applyAlignment="1">
      <alignment horizontal="right" vertical="center"/>
    </xf>
    <xf numFmtId="3" fontId="26" fillId="22" borderId="24" xfId="0" applyNumberFormat="1" applyFont="1" applyFill="1" applyBorder="1" applyAlignment="1">
      <alignment horizontal="right" vertical="center"/>
    </xf>
    <xf numFmtId="3" fontId="26" fillId="22" borderId="29" xfId="0" applyNumberFormat="1" applyFont="1" applyFill="1" applyBorder="1" applyAlignment="1">
      <alignment horizontal="right" vertical="center"/>
    </xf>
    <xf numFmtId="3" fontId="29" fillId="0" borderId="16" xfId="0" applyNumberFormat="1" applyFont="1" applyBorder="1" applyAlignment="1">
      <alignment horizontal="left" vertical="center" wrapText="1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3" fontId="26" fillId="22" borderId="52" xfId="0" applyNumberFormat="1" applyFont="1" applyFill="1" applyBorder="1" applyAlignment="1">
      <alignment horizontal="left" vertical="center"/>
    </xf>
    <xf numFmtId="3" fontId="26" fillId="22" borderId="24" xfId="0" applyNumberFormat="1" applyFont="1" applyFill="1" applyBorder="1" applyAlignment="1">
      <alignment horizontal="left" vertical="center"/>
    </xf>
    <xf numFmtId="3" fontId="26" fillId="22" borderId="25" xfId="0" applyNumberFormat="1" applyFont="1" applyFill="1" applyBorder="1" applyAlignment="1">
      <alignment horizontal="left" vertical="center"/>
    </xf>
    <xf numFmtId="3" fontId="26" fillId="22" borderId="53" xfId="0" applyNumberFormat="1" applyFont="1" applyFill="1" applyBorder="1" applyAlignment="1">
      <alignment horizontal="right" vertical="center"/>
    </xf>
    <xf numFmtId="3" fontId="26" fillId="22" borderId="54" xfId="0" applyNumberFormat="1" applyFont="1" applyFill="1" applyBorder="1" applyAlignment="1">
      <alignment horizontal="right" vertical="center"/>
    </xf>
    <xf numFmtId="3" fontId="26" fillId="22" borderId="30" xfId="0" applyNumberFormat="1" applyFont="1" applyFill="1" applyBorder="1" applyAlignment="1">
      <alignment horizontal="right" vertical="center"/>
    </xf>
    <xf numFmtId="3" fontId="26" fillId="22" borderId="55" xfId="0" applyNumberFormat="1" applyFont="1" applyFill="1" applyBorder="1" applyAlignment="1">
      <alignment horizontal="left" vertical="center"/>
    </xf>
    <xf numFmtId="3" fontId="26" fillId="22" borderId="54" xfId="0" applyNumberFormat="1" applyFont="1" applyFill="1" applyBorder="1" applyAlignment="1">
      <alignment horizontal="left" vertical="center"/>
    </xf>
    <xf numFmtId="3" fontId="26" fillId="22" borderId="34" xfId="0" applyNumberFormat="1" applyFont="1" applyFill="1" applyBorder="1" applyAlignment="1">
      <alignment horizontal="left" vertical="center"/>
    </xf>
    <xf numFmtId="3" fontId="29" fillId="0" borderId="23" xfId="0" applyNumberFormat="1" applyFont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3" fontId="29" fillId="0" borderId="25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left" vertical="center"/>
    </xf>
    <xf numFmtId="3" fontId="29" fillId="0" borderId="23" xfId="0" applyNumberFormat="1" applyFont="1" applyBorder="1" applyAlignment="1">
      <alignment horizontal="left" vertical="center" wrapText="1"/>
    </xf>
    <xf numFmtId="3" fontId="29" fillId="0" borderId="24" xfId="0" applyNumberFormat="1" applyFont="1" applyBorder="1" applyAlignment="1">
      <alignment horizontal="left" vertical="center" wrapText="1"/>
    </xf>
    <xf numFmtId="3" fontId="29" fillId="0" borderId="2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0" fontId="23" fillId="22" borderId="19" xfId="0" applyFont="1" applyFill="1" applyBorder="1" applyAlignment="1">
      <alignment horizontal="center" vertical="center"/>
    </xf>
    <xf numFmtId="0" fontId="23" fillId="22" borderId="16" xfId="0" applyFont="1" applyFill="1" applyBorder="1" applyAlignment="1">
      <alignment horizontal="center" vertical="center"/>
    </xf>
    <xf numFmtId="3" fontId="29" fillId="0" borderId="23" xfId="0" applyNumberFormat="1" applyFont="1" applyBorder="1" applyAlignment="1">
      <alignment horizontal="left" vertical="center"/>
    </xf>
    <xf numFmtId="3" fontId="29" fillId="0" borderId="24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horizontal="left" vertical="center"/>
    </xf>
    <xf numFmtId="3" fontId="23" fillId="27" borderId="16" xfId="0" applyNumberFormat="1" applyFont="1" applyFill="1" applyBorder="1" applyAlignment="1">
      <alignment horizontal="left" vertical="center"/>
    </xf>
    <xf numFmtId="3" fontId="18" fillId="0" borderId="23" xfId="0" applyNumberFormat="1" applyFont="1" applyFill="1" applyBorder="1" applyAlignment="1">
      <alignment horizontal="left" vertical="center"/>
    </xf>
    <xf numFmtId="3" fontId="18" fillId="0" borderId="24" xfId="0" applyNumberFormat="1" applyFont="1" applyFill="1" applyBorder="1" applyAlignment="1">
      <alignment horizontal="left" vertical="center"/>
    </xf>
    <xf numFmtId="3" fontId="18" fillId="0" borderId="25" xfId="0" applyNumberFormat="1" applyFont="1" applyFill="1" applyBorder="1" applyAlignment="1">
      <alignment horizontal="left" vertical="center"/>
    </xf>
    <xf numFmtId="3" fontId="23" fillId="0" borderId="23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23" fillId="0" borderId="23" xfId="0" applyNumberFormat="1" applyFont="1" applyFill="1" applyBorder="1" applyAlignment="1">
      <alignment horizontal="left" vertical="center"/>
    </xf>
    <xf numFmtId="3" fontId="23" fillId="0" borderId="24" xfId="0" applyNumberFormat="1" applyFont="1" applyFill="1" applyBorder="1" applyAlignment="1">
      <alignment horizontal="left" vertical="center"/>
    </xf>
    <xf numFmtId="3" fontId="23" fillId="0" borderId="25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27" fillId="26" borderId="16" xfId="0" applyFont="1" applyFill="1" applyBorder="1" applyAlignment="1">
      <alignment horizontal="left" vertical="center" wrapText="1"/>
    </xf>
    <xf numFmtId="0" fontId="21" fillId="22" borderId="50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51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left" vertical="center"/>
    </xf>
    <xf numFmtId="0" fontId="21" fillId="22" borderId="46" xfId="0" applyFont="1" applyFill="1" applyBorder="1" applyAlignment="1">
      <alignment horizontal="center" vertical="center" wrapText="1"/>
    </xf>
    <xf numFmtId="0" fontId="21" fillId="22" borderId="43" xfId="0" applyFont="1" applyFill="1" applyBorder="1" applyAlignment="1">
      <alignment horizontal="center" vertical="center" wrapText="1"/>
    </xf>
    <xf numFmtId="0" fontId="21" fillId="22" borderId="4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8" fillId="26" borderId="16" xfId="0" applyFont="1" applyFill="1" applyBorder="1" applyAlignment="1">
      <alignment horizontal="left" vertical="center"/>
    </xf>
    <xf numFmtId="0" fontId="27" fillId="26" borderId="23" xfId="0" applyFont="1" applyFill="1" applyBorder="1" applyAlignment="1">
      <alignment horizontal="left" vertical="center" wrapText="1"/>
    </xf>
    <xf numFmtId="0" fontId="27" fillId="26" borderId="24" xfId="0" applyFont="1" applyFill="1" applyBorder="1" applyAlignment="1">
      <alignment horizontal="left" vertical="center" wrapText="1"/>
    </xf>
    <xf numFmtId="0" fontId="27" fillId="26" borderId="25" xfId="0" applyFont="1" applyFill="1" applyBorder="1" applyAlignment="1">
      <alignment horizontal="left" vertical="center" wrapText="1"/>
    </xf>
    <xf numFmtId="0" fontId="36" fillId="26" borderId="16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27" xfId="0" applyFont="1" applyBorder="1" applyAlignment="1">
      <alignment horizontal="right"/>
    </xf>
    <xf numFmtId="0" fontId="21" fillId="22" borderId="18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19" xfId="0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34" fillId="22" borderId="23" xfId="0" applyFont="1" applyFill="1" applyBorder="1" applyAlignment="1">
      <alignment horizontal="left" vertical="center"/>
    </xf>
    <xf numFmtId="0" fontId="34" fillId="22" borderId="24" xfId="0" applyFont="1" applyFill="1" applyBorder="1" applyAlignment="1">
      <alignment horizontal="left" vertical="center"/>
    </xf>
    <xf numFmtId="0" fontId="34" fillId="22" borderId="25" xfId="0" applyFont="1" applyFill="1" applyBorder="1" applyAlignment="1">
      <alignment horizontal="left" vertical="center"/>
    </xf>
    <xf numFmtId="0" fontId="34" fillId="22" borderId="53" xfId="0" applyFont="1" applyFill="1" applyBorder="1" applyAlignment="1">
      <alignment horizontal="left" vertical="center"/>
    </xf>
    <xf numFmtId="0" fontId="34" fillId="22" borderId="54" xfId="0" applyFont="1" applyFill="1" applyBorder="1" applyAlignment="1">
      <alignment horizontal="left" vertical="center"/>
    </xf>
    <xf numFmtId="0" fontId="34" fillId="22" borderId="34" xfId="0" applyFont="1" applyFill="1" applyBorder="1" applyAlignment="1">
      <alignment horizontal="left" vertical="center"/>
    </xf>
    <xf numFmtId="0" fontId="28" fillId="26" borderId="23" xfId="0" applyFont="1" applyFill="1" applyBorder="1" applyAlignment="1">
      <alignment horizontal="left" vertical="center"/>
    </xf>
    <xf numFmtId="0" fontId="28" fillId="26" borderId="24" xfId="0" applyFont="1" applyFill="1" applyBorder="1" applyAlignment="1">
      <alignment horizontal="left" vertical="center"/>
    </xf>
    <xf numFmtId="0" fontId="28" fillId="26" borderId="25" xfId="0" applyFont="1" applyFill="1" applyBorder="1" applyAlignment="1">
      <alignment horizontal="left" vertical="center"/>
    </xf>
    <xf numFmtId="0" fontId="28" fillId="26" borderId="23" xfId="0" applyFont="1" applyFill="1" applyBorder="1" applyAlignment="1">
      <alignment horizontal="left" vertical="center" wrapText="1"/>
    </xf>
    <xf numFmtId="0" fontId="28" fillId="26" borderId="24" xfId="0" applyFont="1" applyFill="1" applyBorder="1" applyAlignment="1">
      <alignment horizontal="left" vertical="center" wrapText="1"/>
    </xf>
    <xf numFmtId="0" fontId="28" fillId="26" borderId="25" xfId="0" applyFont="1" applyFill="1" applyBorder="1" applyAlignment="1">
      <alignment horizontal="left" vertical="center" wrapText="1"/>
    </xf>
    <xf numFmtId="0" fontId="39" fillId="22" borderId="16" xfId="0" applyFont="1" applyFill="1" applyBorder="1" applyAlignment="1">
      <alignment horizontal="left" vertical="center"/>
    </xf>
    <xf numFmtId="0" fontId="28" fillId="22" borderId="18" xfId="0" applyFont="1" applyFill="1" applyBorder="1" applyAlignment="1">
      <alignment horizontal="center" vertical="center" wrapText="1"/>
    </xf>
    <xf numFmtId="0" fontId="28" fillId="22" borderId="15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22" borderId="57" xfId="0" applyFont="1" applyFill="1" applyBorder="1" applyAlignment="1">
      <alignment horizontal="center" vertical="center" wrapText="1"/>
    </xf>
    <xf numFmtId="0" fontId="28" fillId="22" borderId="47" xfId="0" applyFont="1" applyFill="1" applyBorder="1" applyAlignment="1">
      <alignment horizontal="center" vertical="center" wrapText="1"/>
    </xf>
    <xf numFmtId="0" fontId="28" fillId="22" borderId="41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  <xf numFmtId="0" fontId="28" fillId="22" borderId="58" xfId="0" applyFont="1" applyFill="1" applyBorder="1" applyAlignment="1">
      <alignment horizontal="center" vertical="center" wrapText="1"/>
    </xf>
    <xf numFmtId="0" fontId="28" fillId="22" borderId="31" xfId="0" applyFont="1" applyFill="1" applyBorder="1" applyAlignment="1">
      <alignment horizontal="center" vertical="center" wrapText="1"/>
    </xf>
    <xf numFmtId="0" fontId="28" fillId="22" borderId="50" xfId="0" applyFont="1" applyFill="1" applyBorder="1" applyAlignment="1">
      <alignment horizontal="center" vertical="center" wrapText="1"/>
    </xf>
    <xf numFmtId="0" fontId="28" fillId="22" borderId="56" xfId="0" applyFont="1" applyFill="1" applyBorder="1" applyAlignment="1">
      <alignment horizontal="center" vertical="center" wrapText="1"/>
    </xf>
    <xf numFmtId="0" fontId="28" fillId="22" borderId="5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right"/>
    </xf>
    <xf numFmtId="0" fontId="30" fillId="22" borderId="17" xfId="0" applyFont="1" applyFill="1" applyBorder="1" applyAlignment="1">
      <alignment horizontal="left" vertical="center"/>
    </xf>
    <xf numFmtId="0" fontId="28" fillId="22" borderId="17" xfId="0" applyFont="1" applyFill="1" applyBorder="1" applyAlignment="1">
      <alignment horizontal="center" vertical="center"/>
    </xf>
    <xf numFmtId="0" fontId="28" fillId="22" borderId="32" xfId="0" applyFont="1" applyFill="1" applyBorder="1" applyAlignment="1">
      <alignment horizontal="center" vertical="center"/>
    </xf>
  </cellXfs>
  <cellStyles count="13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inked Cell" xfId="119"/>
    <cellStyle name="Magyarázó szöveg" xfId="120"/>
    <cellStyle name="Magyarázó szöveg 2" xfId="121"/>
    <cellStyle name="Neutral" xfId="122"/>
    <cellStyle name="Normál 2" xfId="123"/>
    <cellStyle name="Normál_Munka1" xfId="124"/>
    <cellStyle name="Normál_Munka2" xfId="125"/>
    <cellStyle name="Note" xfId="126"/>
    <cellStyle name="Note 2" xfId="127"/>
    <cellStyle name="Output" xfId="128"/>
    <cellStyle name="Összesen" xfId="129"/>
    <cellStyle name="Összesen 2" xfId="130"/>
    <cellStyle name="Currency" xfId="131"/>
    <cellStyle name="Currency [0]" xfId="132"/>
    <cellStyle name="Rossz" xfId="133"/>
    <cellStyle name="Rossz 2" xfId="134"/>
    <cellStyle name="Semleges" xfId="135"/>
    <cellStyle name="Semleges 2" xfId="136"/>
    <cellStyle name="Számítás" xfId="137"/>
    <cellStyle name="Számítás 2" xfId="138"/>
    <cellStyle name="Percent" xfId="139"/>
    <cellStyle name="Százalék 2" xfId="140"/>
    <cellStyle name="Title" xfId="141"/>
    <cellStyle name="Total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4"/>
  <sheetViews>
    <sheetView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6.00390625" style="1" customWidth="1"/>
    <col min="3" max="3" width="55.7109375" style="1" customWidth="1"/>
    <col min="4" max="5" width="15.421875" style="1" customWidth="1"/>
    <col min="6" max="6" width="13.00390625" style="1" customWidth="1"/>
    <col min="7" max="7" width="15.421875" style="1" customWidth="1"/>
    <col min="8" max="16384" width="9.140625" style="1" customWidth="1"/>
  </cols>
  <sheetData>
    <row r="1" spans="2:10" ht="12.75" customHeight="1">
      <c r="B1" s="249" t="s">
        <v>293</v>
      </c>
      <c r="C1" s="249"/>
      <c r="D1" s="249"/>
      <c r="E1" s="249"/>
      <c r="F1" s="249"/>
      <c r="G1" s="249"/>
      <c r="H1" s="249"/>
      <c r="I1" s="4"/>
      <c r="J1"/>
    </row>
    <row r="2" spans="3:10" ht="16.5">
      <c r="C2" s="252" t="s">
        <v>227</v>
      </c>
      <c r="D2" s="252"/>
      <c r="E2" s="252"/>
      <c r="F2" s="252"/>
      <c r="G2" s="252"/>
      <c r="H2" s="5"/>
      <c r="I2" s="5"/>
      <c r="J2" s="5"/>
    </row>
    <row r="3" spans="4:7" ht="13.5" thickBot="1">
      <c r="D3" s="250" t="s">
        <v>184</v>
      </c>
      <c r="E3" s="250"/>
      <c r="F3" s="170"/>
      <c r="G3" s="170"/>
    </row>
    <row r="4" spans="2:7" ht="46.5" customHeight="1" thickTop="1">
      <c r="B4" s="20" t="s">
        <v>5</v>
      </c>
      <c r="C4" s="21" t="s">
        <v>6</v>
      </c>
      <c r="D4" s="63" t="s">
        <v>225</v>
      </c>
      <c r="E4" s="63" t="s">
        <v>263</v>
      </c>
      <c r="F4" s="240" t="s">
        <v>270</v>
      </c>
      <c r="G4" s="171" t="s">
        <v>283</v>
      </c>
    </row>
    <row r="5" spans="2:7" ht="15" customHeight="1">
      <c r="B5" s="2"/>
      <c r="C5" s="24" t="s">
        <v>24</v>
      </c>
      <c r="D5" s="64"/>
      <c r="E5" s="64"/>
      <c r="F5" s="241"/>
      <c r="G5" s="172"/>
    </row>
    <row r="6" spans="2:7" ht="15" customHeight="1">
      <c r="B6" s="6" t="s">
        <v>2</v>
      </c>
      <c r="C6" s="7" t="s">
        <v>9</v>
      </c>
      <c r="D6" s="65">
        <v>88608166</v>
      </c>
      <c r="E6" s="65">
        <v>92209385</v>
      </c>
      <c r="F6" s="242">
        <f>G6-E6</f>
        <v>190591</v>
      </c>
      <c r="G6" s="173">
        <v>92399976</v>
      </c>
    </row>
    <row r="7" spans="2:7" ht="15" customHeight="1">
      <c r="B7" s="6" t="s">
        <v>3</v>
      </c>
      <c r="C7" s="7" t="s">
        <v>10</v>
      </c>
      <c r="D7" s="65">
        <v>108072450</v>
      </c>
      <c r="E7" s="65">
        <v>110412450</v>
      </c>
      <c r="F7" s="242">
        <f aca="true" t="shared" si="0" ref="F7:F73">G7-E7</f>
        <v>588000</v>
      </c>
      <c r="G7" s="173">
        <v>111000450</v>
      </c>
    </row>
    <row r="8" spans="2:7" ht="33" customHeight="1">
      <c r="B8" s="6" t="s">
        <v>4</v>
      </c>
      <c r="C8" s="7" t="s">
        <v>165</v>
      </c>
      <c r="D8" s="65">
        <v>94087685</v>
      </c>
      <c r="E8" s="65">
        <v>105335239</v>
      </c>
      <c r="F8" s="242">
        <f t="shared" si="0"/>
        <v>1306954</v>
      </c>
      <c r="G8" s="173">
        <v>106642193</v>
      </c>
    </row>
    <row r="9" spans="2:7" ht="15" customHeight="1">
      <c r="B9" s="6" t="s">
        <v>1</v>
      </c>
      <c r="C9" s="7" t="s">
        <v>160</v>
      </c>
      <c r="D9" s="65">
        <v>9400000</v>
      </c>
      <c r="E9" s="65">
        <v>9400000</v>
      </c>
      <c r="F9" s="242">
        <f t="shared" si="0"/>
        <v>0</v>
      </c>
      <c r="G9" s="173">
        <v>9400000</v>
      </c>
    </row>
    <row r="10" spans="2:7" ht="15" customHeight="1">
      <c r="B10" s="6" t="s">
        <v>7</v>
      </c>
      <c r="C10" s="7" t="s">
        <v>11</v>
      </c>
      <c r="D10" s="65">
        <v>6116550</v>
      </c>
      <c r="E10" s="65">
        <v>7256262</v>
      </c>
      <c r="F10" s="242">
        <f t="shared" si="0"/>
        <v>298741</v>
      </c>
      <c r="G10" s="173">
        <v>7555003</v>
      </c>
    </row>
    <row r="11" spans="2:7" ht="15" customHeight="1">
      <c r="B11" s="6" t="s">
        <v>28</v>
      </c>
      <c r="C11" s="7" t="s">
        <v>12</v>
      </c>
      <c r="D11" s="65">
        <v>0</v>
      </c>
      <c r="E11" s="65">
        <v>0</v>
      </c>
      <c r="F11" s="242">
        <f t="shared" si="0"/>
        <v>0</v>
      </c>
      <c r="G11" s="173">
        <v>0</v>
      </c>
    </row>
    <row r="12" spans="2:7" ht="15" customHeight="1">
      <c r="B12" s="6" t="s">
        <v>29</v>
      </c>
      <c r="C12" s="7" t="s">
        <v>13</v>
      </c>
      <c r="D12" s="65">
        <v>0</v>
      </c>
      <c r="E12" s="65">
        <v>12974400</v>
      </c>
      <c r="F12" s="242">
        <f t="shared" si="0"/>
        <v>0</v>
      </c>
      <c r="G12" s="173">
        <v>12974400</v>
      </c>
    </row>
    <row r="13" spans="2:7" ht="15" customHeight="1">
      <c r="B13" s="8" t="s">
        <v>30</v>
      </c>
      <c r="C13" s="9" t="s">
        <v>166</v>
      </c>
      <c r="D13" s="71">
        <f>D6+D7+D8+D10+D9</f>
        <v>306284851</v>
      </c>
      <c r="E13" s="71">
        <f>E6+E7+E8+E10+E9+E12</f>
        <v>337587736</v>
      </c>
      <c r="F13" s="243">
        <f t="shared" si="0"/>
        <v>2384286</v>
      </c>
      <c r="G13" s="174">
        <f>G6+G7+G8+G10+G9+G12</f>
        <v>339972022</v>
      </c>
    </row>
    <row r="14" spans="2:7" ht="30.75" customHeight="1">
      <c r="B14" s="6" t="s">
        <v>31</v>
      </c>
      <c r="C14" s="7" t="s">
        <v>14</v>
      </c>
      <c r="D14" s="65">
        <f>SUM(D15:D18)</f>
        <v>83811476</v>
      </c>
      <c r="E14" s="65">
        <f>SUM(E15:E25)</f>
        <v>113611688</v>
      </c>
      <c r="F14" s="242">
        <f t="shared" si="0"/>
        <v>-1477705</v>
      </c>
      <c r="G14" s="173">
        <f>SUM(G15:G27)</f>
        <v>112133983</v>
      </c>
    </row>
    <row r="15" spans="2:7" ht="16.5" customHeight="1">
      <c r="B15" s="6"/>
      <c r="C15" s="100" t="s">
        <v>139</v>
      </c>
      <c r="D15" s="103">
        <v>50000000</v>
      </c>
      <c r="E15" s="103">
        <v>50000000</v>
      </c>
      <c r="F15" s="244">
        <f t="shared" si="0"/>
        <v>0</v>
      </c>
      <c r="G15" s="175">
        <v>50000000</v>
      </c>
    </row>
    <row r="16" spans="2:7" ht="16.5" customHeight="1">
      <c r="B16" s="6"/>
      <c r="C16" s="100" t="s">
        <v>222</v>
      </c>
      <c r="D16" s="103">
        <v>12220708</v>
      </c>
      <c r="E16" s="103">
        <v>12220708</v>
      </c>
      <c r="F16" s="244">
        <f t="shared" si="0"/>
        <v>0</v>
      </c>
      <c r="G16" s="175">
        <v>12220708</v>
      </c>
    </row>
    <row r="17" spans="2:7" ht="16.5" customHeight="1">
      <c r="B17" s="6"/>
      <c r="C17" s="100" t="s">
        <v>243</v>
      </c>
      <c r="D17" s="103">
        <v>0</v>
      </c>
      <c r="E17" s="103">
        <v>6947264</v>
      </c>
      <c r="F17" s="244">
        <f t="shared" si="0"/>
        <v>1538533</v>
      </c>
      <c r="G17" s="175">
        <v>8485797</v>
      </c>
    </row>
    <row r="18" spans="2:7" ht="24.75" customHeight="1">
      <c r="B18" s="6"/>
      <c r="C18" s="100" t="s">
        <v>239</v>
      </c>
      <c r="D18" s="103">
        <v>21590768</v>
      </c>
      <c r="E18" s="103">
        <v>26385271</v>
      </c>
      <c r="F18" s="244">
        <f t="shared" si="0"/>
        <v>-13810582</v>
      </c>
      <c r="G18" s="175">
        <v>12574689</v>
      </c>
    </row>
    <row r="19" spans="2:7" ht="16.5" customHeight="1">
      <c r="B19" s="6"/>
      <c r="C19" s="100" t="s">
        <v>246</v>
      </c>
      <c r="D19" s="103">
        <v>0</v>
      </c>
      <c r="E19" s="103">
        <v>306000</v>
      </c>
      <c r="F19" s="244">
        <f t="shared" si="0"/>
        <v>0</v>
      </c>
      <c r="G19" s="175">
        <v>306000</v>
      </c>
    </row>
    <row r="20" spans="2:7" ht="16.5" customHeight="1">
      <c r="B20" s="6"/>
      <c r="C20" s="100" t="s">
        <v>247</v>
      </c>
      <c r="D20" s="103">
        <v>0</v>
      </c>
      <c r="E20" s="103">
        <v>2500000</v>
      </c>
      <c r="F20" s="244">
        <f t="shared" si="0"/>
        <v>0</v>
      </c>
      <c r="G20" s="175">
        <v>2500000</v>
      </c>
    </row>
    <row r="21" spans="2:7" ht="16.5" customHeight="1">
      <c r="B21" s="6"/>
      <c r="C21" s="100" t="s">
        <v>248</v>
      </c>
      <c r="D21" s="103">
        <v>0</v>
      </c>
      <c r="E21" s="103">
        <v>1373825</v>
      </c>
      <c r="F21" s="244">
        <f t="shared" si="0"/>
        <v>0</v>
      </c>
      <c r="G21" s="175">
        <v>1373825</v>
      </c>
    </row>
    <row r="22" spans="2:7" ht="16.5" customHeight="1">
      <c r="B22" s="6"/>
      <c r="C22" s="100" t="s">
        <v>264</v>
      </c>
      <c r="D22" s="103">
        <v>0</v>
      </c>
      <c r="E22" s="103">
        <v>1628172</v>
      </c>
      <c r="F22" s="244">
        <f t="shared" si="0"/>
        <v>0</v>
      </c>
      <c r="G22" s="175">
        <v>1628172</v>
      </c>
    </row>
    <row r="23" spans="2:7" ht="16.5" customHeight="1">
      <c r="B23" s="6"/>
      <c r="C23" s="100" t="s">
        <v>252</v>
      </c>
      <c r="D23" s="103">
        <v>0</v>
      </c>
      <c r="E23" s="103">
        <v>1050448</v>
      </c>
      <c r="F23" s="244">
        <f t="shared" si="0"/>
        <v>0</v>
      </c>
      <c r="G23" s="175">
        <v>1050448</v>
      </c>
    </row>
    <row r="24" spans="2:7" ht="16.5" customHeight="1">
      <c r="B24" s="6"/>
      <c r="C24" s="100" t="s">
        <v>261</v>
      </c>
      <c r="D24" s="103">
        <v>0</v>
      </c>
      <c r="E24" s="103">
        <v>10000000</v>
      </c>
      <c r="F24" s="244">
        <f t="shared" si="0"/>
        <v>0</v>
      </c>
      <c r="G24" s="175">
        <v>10000000</v>
      </c>
    </row>
    <row r="25" spans="2:7" ht="16.5" customHeight="1">
      <c r="B25" s="6"/>
      <c r="C25" s="100" t="s">
        <v>262</v>
      </c>
      <c r="D25" s="103">
        <v>0</v>
      </c>
      <c r="E25" s="103">
        <v>1200000</v>
      </c>
      <c r="F25" s="244">
        <f t="shared" si="0"/>
        <v>0</v>
      </c>
      <c r="G25" s="175">
        <v>1200000</v>
      </c>
    </row>
    <row r="26" spans="2:7" ht="16.5" customHeight="1">
      <c r="B26" s="6"/>
      <c r="C26" s="100" t="s">
        <v>284</v>
      </c>
      <c r="D26" s="103">
        <v>0</v>
      </c>
      <c r="E26" s="103">
        <v>0</v>
      </c>
      <c r="F26" s="244">
        <f t="shared" si="0"/>
        <v>3948500</v>
      </c>
      <c r="G26" s="175">
        <v>3948500</v>
      </c>
    </row>
    <row r="27" spans="2:7" ht="16.5" customHeight="1">
      <c r="B27" s="6"/>
      <c r="C27" s="100" t="s">
        <v>292</v>
      </c>
      <c r="D27" s="103">
        <v>0</v>
      </c>
      <c r="E27" s="103">
        <v>0</v>
      </c>
      <c r="F27" s="244">
        <f t="shared" si="0"/>
        <v>6845844</v>
      </c>
      <c r="G27" s="175">
        <v>6845844</v>
      </c>
    </row>
    <row r="28" spans="2:7" ht="30" customHeight="1">
      <c r="B28" s="37" t="s">
        <v>85</v>
      </c>
      <c r="C28" s="38" t="s">
        <v>168</v>
      </c>
      <c r="D28" s="72">
        <f>D13+D14</f>
        <v>390096327</v>
      </c>
      <c r="E28" s="72">
        <f>E13+E14</f>
        <v>451199424</v>
      </c>
      <c r="F28" s="245">
        <f t="shared" si="0"/>
        <v>906581</v>
      </c>
      <c r="G28" s="176">
        <f>G13+G14</f>
        <v>452106005</v>
      </c>
    </row>
    <row r="29" spans="2:7" ht="15" customHeight="1">
      <c r="B29" s="6" t="s">
        <v>32</v>
      </c>
      <c r="C29" s="7" t="s">
        <v>15</v>
      </c>
      <c r="D29" s="65">
        <v>0</v>
      </c>
      <c r="E29" s="65">
        <v>0</v>
      </c>
      <c r="F29" s="242">
        <f t="shared" si="0"/>
        <v>0</v>
      </c>
      <c r="G29" s="173">
        <v>0</v>
      </c>
    </row>
    <row r="30" spans="2:7" ht="30" customHeight="1">
      <c r="B30" s="6" t="s">
        <v>33</v>
      </c>
      <c r="C30" s="7" t="s">
        <v>240</v>
      </c>
      <c r="D30" s="65">
        <f>D31+D32</f>
        <v>35000000</v>
      </c>
      <c r="E30" s="65">
        <f>E31+E32+E33+E34</f>
        <v>43093789</v>
      </c>
      <c r="F30" s="242">
        <f t="shared" si="0"/>
        <v>75223738</v>
      </c>
      <c r="G30" s="173">
        <f>G31+G32+G33+G34+G35+G36+G37+G38</f>
        <v>118317527</v>
      </c>
    </row>
    <row r="31" spans="2:7" ht="18.75" customHeight="1">
      <c r="B31" s="6"/>
      <c r="C31" s="100" t="s">
        <v>244</v>
      </c>
      <c r="D31" s="103">
        <v>0</v>
      </c>
      <c r="E31" s="103">
        <v>6001873</v>
      </c>
      <c r="F31" s="244">
        <f t="shared" si="0"/>
        <v>0</v>
      </c>
      <c r="G31" s="175">
        <v>6001873</v>
      </c>
    </row>
    <row r="32" spans="2:7" ht="18.75" customHeight="1">
      <c r="B32" s="6"/>
      <c r="C32" s="100" t="s">
        <v>226</v>
      </c>
      <c r="D32" s="103">
        <v>35000000</v>
      </c>
      <c r="E32" s="103">
        <v>35000000</v>
      </c>
      <c r="F32" s="244">
        <f t="shared" si="0"/>
        <v>0</v>
      </c>
      <c r="G32" s="175">
        <v>35000000</v>
      </c>
    </row>
    <row r="33" spans="2:7" ht="25.5" customHeight="1">
      <c r="B33" s="6"/>
      <c r="C33" s="100" t="s">
        <v>259</v>
      </c>
      <c r="D33" s="103">
        <v>0</v>
      </c>
      <c r="E33" s="103">
        <v>1998916</v>
      </c>
      <c r="F33" s="244">
        <f t="shared" si="0"/>
        <v>0</v>
      </c>
      <c r="G33" s="175">
        <v>1998916</v>
      </c>
    </row>
    <row r="34" spans="2:7" ht="18.75" customHeight="1">
      <c r="B34" s="6"/>
      <c r="C34" s="100" t="s">
        <v>260</v>
      </c>
      <c r="D34" s="103">
        <v>0</v>
      </c>
      <c r="E34" s="103">
        <v>93000</v>
      </c>
      <c r="F34" s="244">
        <f t="shared" si="0"/>
        <v>-93000</v>
      </c>
      <c r="G34" s="175">
        <v>0</v>
      </c>
    </row>
    <row r="35" spans="2:7" ht="26.25" customHeight="1">
      <c r="B35" s="6"/>
      <c r="C35" s="100" t="s">
        <v>239</v>
      </c>
      <c r="D35" s="103">
        <v>0</v>
      </c>
      <c r="E35" s="103">
        <v>0</v>
      </c>
      <c r="F35" s="244">
        <f t="shared" si="0"/>
        <v>13810582</v>
      </c>
      <c r="G35" s="175">
        <v>13810582</v>
      </c>
    </row>
    <row r="36" spans="2:7" ht="18.75" customHeight="1">
      <c r="B36" s="6"/>
      <c r="C36" s="100" t="s">
        <v>286</v>
      </c>
      <c r="D36" s="103">
        <v>0</v>
      </c>
      <c r="E36" s="103">
        <v>0</v>
      </c>
      <c r="F36" s="244">
        <f t="shared" si="0"/>
        <v>7352000</v>
      </c>
      <c r="G36" s="175">
        <v>7352000</v>
      </c>
    </row>
    <row r="37" spans="2:7" ht="18.75" customHeight="1">
      <c r="B37" s="6"/>
      <c r="C37" s="100" t="s">
        <v>292</v>
      </c>
      <c r="D37" s="103">
        <v>0</v>
      </c>
      <c r="E37" s="103">
        <v>0</v>
      </c>
      <c r="F37" s="244">
        <f t="shared" si="0"/>
        <v>4154156</v>
      </c>
      <c r="G37" s="175">
        <v>4154156</v>
      </c>
    </row>
    <row r="38" spans="2:7" ht="18.75" customHeight="1">
      <c r="B38" s="6"/>
      <c r="C38" s="100" t="s">
        <v>291</v>
      </c>
      <c r="D38" s="103">
        <v>0</v>
      </c>
      <c r="E38" s="103">
        <v>0</v>
      </c>
      <c r="F38" s="244">
        <f t="shared" si="0"/>
        <v>50000000</v>
      </c>
      <c r="G38" s="175">
        <v>50000000</v>
      </c>
    </row>
    <row r="39" spans="2:7" ht="30" customHeight="1">
      <c r="B39" s="37" t="s">
        <v>86</v>
      </c>
      <c r="C39" s="38" t="s">
        <v>167</v>
      </c>
      <c r="D39" s="72">
        <f>D30+D29</f>
        <v>35000000</v>
      </c>
      <c r="E39" s="72">
        <f>E30+E29</f>
        <v>43093789</v>
      </c>
      <c r="F39" s="245">
        <f t="shared" si="0"/>
        <v>75223738</v>
      </c>
      <c r="G39" s="176">
        <f>G30+G29</f>
        <v>118317527</v>
      </c>
    </row>
    <row r="40" spans="2:7" ht="15" customHeight="1">
      <c r="B40" s="6" t="s">
        <v>34</v>
      </c>
      <c r="C40" s="7" t="s">
        <v>169</v>
      </c>
      <c r="D40" s="65">
        <f>SUM(D41:D42)</f>
        <v>59500000</v>
      </c>
      <c r="E40" s="65">
        <f>SUM(E41:E42)</f>
        <v>59500000</v>
      </c>
      <c r="F40" s="242">
        <f t="shared" si="0"/>
        <v>0</v>
      </c>
      <c r="G40" s="173">
        <f>SUM(G41:G42)</f>
        <v>59500000</v>
      </c>
    </row>
    <row r="41" spans="2:7" ht="15" customHeight="1">
      <c r="B41" s="6" t="s">
        <v>35</v>
      </c>
      <c r="C41" s="7" t="s">
        <v>26</v>
      </c>
      <c r="D41" s="65">
        <v>52000000</v>
      </c>
      <c r="E41" s="65">
        <v>52000000</v>
      </c>
      <c r="F41" s="242">
        <f t="shared" si="0"/>
        <v>0</v>
      </c>
      <c r="G41" s="173">
        <v>52000000</v>
      </c>
    </row>
    <row r="42" spans="2:7" ht="15" customHeight="1">
      <c r="B42" s="6" t="s">
        <v>36</v>
      </c>
      <c r="C42" s="7" t="s">
        <v>27</v>
      </c>
      <c r="D42" s="65">
        <v>7500000</v>
      </c>
      <c r="E42" s="65">
        <v>7500000</v>
      </c>
      <c r="F42" s="242">
        <f t="shared" si="0"/>
        <v>0</v>
      </c>
      <c r="G42" s="173">
        <v>7500000</v>
      </c>
    </row>
    <row r="43" spans="2:7" ht="15" customHeight="1">
      <c r="B43" s="6" t="s">
        <v>37</v>
      </c>
      <c r="C43" s="7" t="s">
        <v>170</v>
      </c>
      <c r="D43" s="65">
        <v>190000000</v>
      </c>
      <c r="E43" s="65">
        <v>190000000</v>
      </c>
      <c r="F43" s="242">
        <f t="shared" si="0"/>
        <v>0</v>
      </c>
      <c r="G43" s="173">
        <v>190000000</v>
      </c>
    </row>
    <row r="44" spans="2:7" ht="15" customHeight="1">
      <c r="B44" s="6" t="s">
        <v>38</v>
      </c>
      <c r="C44" s="7" t="s">
        <v>110</v>
      </c>
      <c r="D44" s="65">
        <v>190000000</v>
      </c>
      <c r="E44" s="65">
        <v>190000000</v>
      </c>
      <c r="F44" s="242">
        <f t="shared" si="0"/>
        <v>0</v>
      </c>
      <c r="G44" s="173">
        <v>190000000</v>
      </c>
    </row>
    <row r="45" spans="2:7" ht="15" customHeight="1">
      <c r="B45" s="6" t="s">
        <v>39</v>
      </c>
      <c r="C45" s="7" t="s">
        <v>17</v>
      </c>
      <c r="D45" s="65">
        <v>20800000</v>
      </c>
      <c r="E45" s="65">
        <v>20800000</v>
      </c>
      <c r="F45" s="242">
        <f t="shared" si="0"/>
        <v>0</v>
      </c>
      <c r="G45" s="173">
        <v>20800000</v>
      </c>
    </row>
    <row r="46" spans="2:7" ht="15" customHeight="1">
      <c r="B46" s="6" t="s">
        <v>40</v>
      </c>
      <c r="C46" s="7" t="s">
        <v>171</v>
      </c>
      <c r="D46" s="65">
        <v>50000</v>
      </c>
      <c r="E46" s="65">
        <v>50000</v>
      </c>
      <c r="F46" s="242">
        <f t="shared" si="0"/>
        <v>0</v>
      </c>
      <c r="G46" s="173">
        <v>50000</v>
      </c>
    </row>
    <row r="47" spans="2:7" ht="15" customHeight="1">
      <c r="B47" s="6" t="s">
        <v>41</v>
      </c>
      <c r="C47" s="7" t="s">
        <v>94</v>
      </c>
      <c r="D47" s="65">
        <v>50000</v>
      </c>
      <c r="E47" s="65">
        <v>50000</v>
      </c>
      <c r="F47" s="242">
        <f t="shared" si="0"/>
        <v>0</v>
      </c>
      <c r="G47" s="173">
        <v>50000</v>
      </c>
    </row>
    <row r="48" spans="2:7" ht="28.5" customHeight="1">
      <c r="B48" s="6" t="s">
        <v>42</v>
      </c>
      <c r="C48" s="7" t="s">
        <v>109</v>
      </c>
      <c r="D48" s="65">
        <v>500000</v>
      </c>
      <c r="E48" s="65">
        <v>500000</v>
      </c>
      <c r="F48" s="242">
        <f t="shared" si="0"/>
        <v>0</v>
      </c>
      <c r="G48" s="173">
        <v>500000</v>
      </c>
    </row>
    <row r="49" spans="2:7" ht="30" customHeight="1">
      <c r="B49" s="37" t="s">
        <v>87</v>
      </c>
      <c r="C49" s="38" t="s">
        <v>172</v>
      </c>
      <c r="D49" s="72">
        <f>D40+D43+D45+D46+D48</f>
        <v>270850000</v>
      </c>
      <c r="E49" s="72">
        <f>E40+E43+E45+E46+E48</f>
        <v>270850000</v>
      </c>
      <c r="F49" s="245">
        <f t="shared" si="0"/>
        <v>0</v>
      </c>
      <c r="G49" s="176">
        <f>G40+G43+G45+G46+G48</f>
        <v>270850000</v>
      </c>
    </row>
    <row r="50" spans="2:7" ht="15" customHeight="1">
      <c r="B50" s="6" t="s">
        <v>43</v>
      </c>
      <c r="C50" s="10" t="s">
        <v>95</v>
      </c>
      <c r="D50" s="65">
        <v>3000000</v>
      </c>
      <c r="E50" s="65">
        <v>3700000</v>
      </c>
      <c r="F50" s="242">
        <f t="shared" si="0"/>
        <v>0</v>
      </c>
      <c r="G50" s="173">
        <v>3700000</v>
      </c>
    </row>
    <row r="51" spans="2:7" ht="15" customHeight="1">
      <c r="B51" s="6" t="s">
        <v>44</v>
      </c>
      <c r="C51" s="10" t="s">
        <v>96</v>
      </c>
      <c r="D51" s="65">
        <v>11864000</v>
      </c>
      <c r="E51" s="65">
        <v>11864000</v>
      </c>
      <c r="F51" s="242">
        <f t="shared" si="0"/>
        <v>16503993</v>
      </c>
      <c r="G51" s="173">
        <v>28367993</v>
      </c>
    </row>
    <row r="52" spans="2:7" ht="15" customHeight="1">
      <c r="B52" s="6" t="s">
        <v>45</v>
      </c>
      <c r="C52" s="10" t="s">
        <v>97</v>
      </c>
      <c r="D52" s="65">
        <v>11500000</v>
      </c>
      <c r="E52" s="65">
        <v>11500000</v>
      </c>
      <c r="F52" s="242">
        <f t="shared" si="0"/>
        <v>0</v>
      </c>
      <c r="G52" s="173">
        <v>11500000</v>
      </c>
    </row>
    <row r="53" spans="2:7" ht="15" customHeight="1">
      <c r="B53" s="6" t="s">
        <v>46</v>
      </c>
      <c r="C53" s="10" t="s">
        <v>18</v>
      </c>
      <c r="D53" s="65">
        <v>2000000</v>
      </c>
      <c r="E53" s="65">
        <v>2000000</v>
      </c>
      <c r="F53" s="242">
        <f t="shared" si="0"/>
        <v>0</v>
      </c>
      <c r="G53" s="173">
        <v>2000000</v>
      </c>
    </row>
    <row r="54" spans="2:7" ht="15" customHeight="1">
      <c r="B54" s="6" t="s">
        <v>47</v>
      </c>
      <c r="C54" s="10" t="s">
        <v>19</v>
      </c>
      <c r="D54" s="65"/>
      <c r="E54" s="65"/>
      <c r="F54" s="242">
        <f t="shared" si="0"/>
        <v>0</v>
      </c>
      <c r="G54" s="173"/>
    </row>
    <row r="55" spans="2:7" ht="15" customHeight="1">
      <c r="B55" s="6"/>
      <c r="C55" s="10" t="s">
        <v>142</v>
      </c>
      <c r="D55" s="65">
        <v>6075000</v>
      </c>
      <c r="E55" s="65">
        <v>6075000</v>
      </c>
      <c r="F55" s="242">
        <f t="shared" si="0"/>
        <v>4402079</v>
      </c>
      <c r="G55" s="173">
        <v>10477079</v>
      </c>
    </row>
    <row r="56" spans="2:7" ht="30" customHeight="1">
      <c r="B56" s="37" t="s">
        <v>88</v>
      </c>
      <c r="C56" s="38" t="s">
        <v>173</v>
      </c>
      <c r="D56" s="72">
        <f>D50+D51+D52+D53+D55</f>
        <v>34439000</v>
      </c>
      <c r="E56" s="72">
        <f>E50+E51+E52+E53+E55</f>
        <v>35139000</v>
      </c>
      <c r="F56" s="245">
        <f t="shared" si="0"/>
        <v>20906072</v>
      </c>
      <c r="G56" s="176">
        <f>G50+G51+G52+G53+G55</f>
        <v>56045072</v>
      </c>
    </row>
    <row r="57" spans="2:7" ht="15" customHeight="1">
      <c r="B57" s="6" t="s">
        <v>48</v>
      </c>
      <c r="C57" s="10" t="s">
        <v>20</v>
      </c>
      <c r="D57" s="65">
        <v>0</v>
      </c>
      <c r="E57" s="65">
        <v>21107280</v>
      </c>
      <c r="F57" s="242">
        <f t="shared" si="0"/>
        <v>0</v>
      </c>
      <c r="G57" s="173">
        <v>21107280</v>
      </c>
    </row>
    <row r="58" spans="2:7" ht="15" customHeight="1">
      <c r="B58" s="6" t="s">
        <v>49</v>
      </c>
      <c r="C58" s="10" t="s">
        <v>21</v>
      </c>
      <c r="D58" s="65">
        <v>0</v>
      </c>
      <c r="E58" s="65">
        <v>9499999</v>
      </c>
      <c r="F58" s="242">
        <f t="shared" si="0"/>
        <v>0</v>
      </c>
      <c r="G58" s="173">
        <v>9499999</v>
      </c>
    </row>
    <row r="59" spans="2:7" ht="30" customHeight="1">
      <c r="B59" s="37" t="s">
        <v>89</v>
      </c>
      <c r="C59" s="38" t="s">
        <v>174</v>
      </c>
      <c r="D59" s="72">
        <f>D57+D58</f>
        <v>0</v>
      </c>
      <c r="E59" s="72">
        <f>E57+E58</f>
        <v>30607279</v>
      </c>
      <c r="F59" s="245">
        <f t="shared" si="0"/>
        <v>0</v>
      </c>
      <c r="G59" s="176">
        <f>G57+G58</f>
        <v>30607279</v>
      </c>
    </row>
    <row r="60" spans="2:7" ht="29.25" customHeight="1">
      <c r="B60" s="6" t="s">
        <v>50</v>
      </c>
      <c r="C60" s="7" t="s">
        <v>98</v>
      </c>
      <c r="D60" s="65">
        <v>210000</v>
      </c>
      <c r="E60" s="65">
        <v>210000</v>
      </c>
      <c r="F60" s="242">
        <f t="shared" si="0"/>
        <v>0</v>
      </c>
      <c r="G60" s="173">
        <v>210000</v>
      </c>
    </row>
    <row r="61" spans="2:7" ht="18.75" customHeight="1">
      <c r="B61" s="6" t="s">
        <v>51</v>
      </c>
      <c r="C61" s="10" t="s">
        <v>267</v>
      </c>
      <c r="D61" s="65">
        <v>0</v>
      </c>
      <c r="E61" s="65">
        <v>280000</v>
      </c>
      <c r="F61" s="242">
        <f t="shared" si="0"/>
        <v>0</v>
      </c>
      <c r="G61" s="173">
        <v>280000</v>
      </c>
    </row>
    <row r="62" spans="2:7" ht="30" customHeight="1">
      <c r="B62" s="37" t="s">
        <v>90</v>
      </c>
      <c r="C62" s="38" t="s">
        <v>175</v>
      </c>
      <c r="D62" s="72">
        <f>D60+D61</f>
        <v>210000</v>
      </c>
      <c r="E62" s="72">
        <f>E60+E61</f>
        <v>490000</v>
      </c>
      <c r="F62" s="245">
        <f t="shared" si="0"/>
        <v>0</v>
      </c>
      <c r="G62" s="176">
        <f>G60+G61</f>
        <v>490000</v>
      </c>
    </row>
    <row r="63" spans="2:7" ht="30" customHeight="1">
      <c r="B63" s="6" t="s">
        <v>52</v>
      </c>
      <c r="C63" s="7" t="s">
        <v>22</v>
      </c>
      <c r="D63" s="65">
        <v>460000</v>
      </c>
      <c r="E63" s="65">
        <v>460000</v>
      </c>
      <c r="F63" s="242">
        <f t="shared" si="0"/>
        <v>0</v>
      </c>
      <c r="G63" s="173">
        <v>460000</v>
      </c>
    </row>
    <row r="64" spans="2:7" ht="15" customHeight="1">
      <c r="B64" s="6" t="s">
        <v>53</v>
      </c>
      <c r="C64" s="10" t="s">
        <v>265</v>
      </c>
      <c r="D64" s="65"/>
      <c r="E64" s="65">
        <v>1726764</v>
      </c>
      <c r="F64" s="242">
        <f t="shared" si="0"/>
        <v>0</v>
      </c>
      <c r="G64" s="173">
        <v>1726764</v>
      </c>
    </row>
    <row r="65" spans="2:7" ht="15" customHeight="1">
      <c r="B65" s="6"/>
      <c r="C65" s="10" t="s">
        <v>147</v>
      </c>
      <c r="D65" s="65"/>
      <c r="E65" s="65">
        <v>1726764</v>
      </c>
      <c r="F65" s="242">
        <f t="shared" si="0"/>
        <v>0</v>
      </c>
      <c r="G65" s="173">
        <v>1726764</v>
      </c>
    </row>
    <row r="66" spans="2:7" ht="15" customHeight="1">
      <c r="B66" s="6"/>
      <c r="C66" s="10" t="s">
        <v>149</v>
      </c>
      <c r="D66" s="65"/>
      <c r="E66" s="65">
        <v>0</v>
      </c>
      <c r="F66" s="242">
        <f t="shared" si="0"/>
        <v>0</v>
      </c>
      <c r="G66" s="173">
        <v>0</v>
      </c>
    </row>
    <row r="67" spans="2:7" ht="30" customHeight="1">
      <c r="B67" s="37" t="s">
        <v>91</v>
      </c>
      <c r="C67" s="38" t="s">
        <v>176</v>
      </c>
      <c r="D67" s="72"/>
      <c r="E67" s="72">
        <f>E63+E64</f>
        <v>2186764</v>
      </c>
      <c r="F67" s="245">
        <f t="shared" si="0"/>
        <v>0</v>
      </c>
      <c r="G67" s="176">
        <f>G63+G64</f>
        <v>2186764</v>
      </c>
    </row>
    <row r="68" spans="2:7" ht="30" customHeight="1">
      <c r="B68" s="39" t="s">
        <v>54</v>
      </c>
      <c r="C68" s="40" t="s">
        <v>92</v>
      </c>
      <c r="D68" s="73">
        <f>D28+D39+D49+D56+D59+D62+D67</f>
        <v>730595327</v>
      </c>
      <c r="E68" s="73">
        <f>E28+E39+E49+E56+E59+E62+E67</f>
        <v>833566256</v>
      </c>
      <c r="F68" s="246">
        <f t="shared" si="0"/>
        <v>97036391</v>
      </c>
      <c r="G68" s="177">
        <f>G28+G39+G49+G56+G59+G62+G67</f>
        <v>930602647</v>
      </c>
    </row>
    <row r="69" spans="2:7" ht="30" customHeight="1">
      <c r="B69" s="6" t="s">
        <v>55</v>
      </c>
      <c r="C69" s="7" t="s">
        <v>268</v>
      </c>
      <c r="D69" s="65">
        <v>415845328</v>
      </c>
      <c r="E69" s="65">
        <v>443947909</v>
      </c>
      <c r="F69" s="242">
        <f t="shared" si="0"/>
        <v>0</v>
      </c>
      <c r="G69" s="173">
        <v>443947909</v>
      </c>
    </row>
    <row r="70" spans="2:7" ht="12" customHeight="1">
      <c r="B70" s="104"/>
      <c r="C70" s="100" t="s">
        <v>146</v>
      </c>
      <c r="D70" s="103">
        <v>115806870</v>
      </c>
      <c r="E70" s="103">
        <v>189736599</v>
      </c>
      <c r="F70" s="244">
        <f t="shared" si="0"/>
        <v>-2638057</v>
      </c>
      <c r="G70" s="175">
        <v>187098542</v>
      </c>
    </row>
    <row r="71" spans="2:7" ht="12" customHeight="1">
      <c r="B71" s="104"/>
      <c r="C71" s="100" t="s">
        <v>223</v>
      </c>
      <c r="D71" s="103">
        <v>300038458</v>
      </c>
      <c r="E71" s="103">
        <v>254211310</v>
      </c>
      <c r="F71" s="244">
        <f t="shared" si="0"/>
        <v>2638057</v>
      </c>
      <c r="G71" s="175">
        <v>256849367</v>
      </c>
    </row>
    <row r="72" spans="2:7" ht="30" customHeight="1">
      <c r="B72" s="37" t="s">
        <v>93</v>
      </c>
      <c r="C72" s="38" t="s">
        <v>177</v>
      </c>
      <c r="D72" s="72">
        <f>D69</f>
        <v>415845328</v>
      </c>
      <c r="E72" s="72">
        <f>E69</f>
        <v>443947909</v>
      </c>
      <c r="F72" s="245">
        <f t="shared" si="0"/>
        <v>0</v>
      </c>
      <c r="G72" s="176">
        <f>G69</f>
        <v>443947909</v>
      </c>
    </row>
    <row r="73" spans="2:7" ht="30" customHeight="1" thickBot="1">
      <c r="B73" s="51" t="s">
        <v>56</v>
      </c>
      <c r="C73" s="52" t="s">
        <v>178</v>
      </c>
      <c r="D73" s="74">
        <f>D68+D72</f>
        <v>1146440655</v>
      </c>
      <c r="E73" s="74">
        <f>E68+E72</f>
        <v>1277514165</v>
      </c>
      <c r="F73" s="247">
        <f t="shared" si="0"/>
        <v>97036391</v>
      </c>
      <c r="G73" s="178">
        <f>G68+G72</f>
        <v>1374550556</v>
      </c>
    </row>
    <row r="74" spans="2:7" ht="36" customHeight="1" thickTop="1">
      <c r="B74" s="251"/>
      <c r="C74" s="251"/>
      <c r="D74" s="251"/>
      <c r="E74" s="153"/>
      <c r="F74" s="153"/>
      <c r="G74" s="153"/>
    </row>
  </sheetData>
  <sheetProtection/>
  <mergeCells count="4">
    <mergeCell ref="B1:H1"/>
    <mergeCell ref="D3:E3"/>
    <mergeCell ref="B74:D74"/>
    <mergeCell ref="C2:G2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4.00390625" style="0" customWidth="1"/>
    <col min="5" max="5" width="4.28125" style="0" customWidth="1"/>
    <col min="6" max="7" width="8.00390625" style="0" hidden="1" customWidth="1"/>
    <col min="8" max="8" width="17.140625" style="0" customWidth="1"/>
    <col min="9" max="11" width="18.140625" style="0" customWidth="1"/>
    <col min="12" max="12" width="12.140625" style="0" customWidth="1"/>
  </cols>
  <sheetData>
    <row r="1" spans="2:15" ht="15.75">
      <c r="B1" s="36"/>
      <c r="C1" s="36"/>
      <c r="D1" s="36"/>
      <c r="E1" s="36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2:15" ht="12.75">
      <c r="B2" s="36"/>
      <c r="C2" s="36"/>
      <c r="D2" s="36"/>
      <c r="E2" s="3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2:15" ht="12.75">
      <c r="B3" s="36"/>
      <c r="C3" s="36"/>
      <c r="D3" s="36"/>
      <c r="E3" s="3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15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27"/>
    </row>
    <row r="5" spans="2:15" ht="15" customHeight="1">
      <c r="B5" s="422" t="s">
        <v>302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</row>
    <row r="6" spans="2:15" ht="15" customHeight="1">
      <c r="B6" s="382" t="s">
        <v>271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</row>
    <row r="7" spans="2:15" ht="15" customHeight="1">
      <c r="B7" s="382" t="s">
        <v>272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2:15" ht="12.75" customHeight="1"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2:15" ht="12.75" customHeight="1"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</row>
    <row r="10" spans="2:15" ht="16.5" thickBot="1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423" t="s">
        <v>273</v>
      </c>
      <c r="O10" s="423"/>
    </row>
    <row r="11" spans="2:15" ht="13.5" customHeight="1" thickTop="1">
      <c r="B11" s="404" t="s">
        <v>68</v>
      </c>
      <c r="C11" s="414" t="s">
        <v>274</v>
      </c>
      <c r="D11" s="414"/>
      <c r="E11" s="414"/>
      <c r="F11" s="414"/>
      <c r="G11" s="409"/>
      <c r="H11" s="418" t="s">
        <v>225</v>
      </c>
      <c r="I11" s="418" t="s">
        <v>263</v>
      </c>
      <c r="J11" s="418" t="s">
        <v>270</v>
      </c>
      <c r="K11" s="418" t="s">
        <v>283</v>
      </c>
      <c r="L11" s="418" t="s">
        <v>275</v>
      </c>
      <c r="M11" s="414" t="s">
        <v>276</v>
      </c>
      <c r="N11" s="414"/>
      <c r="O11" s="416"/>
    </row>
    <row r="12" spans="2:15" ht="12.75" customHeight="1">
      <c r="B12" s="405"/>
      <c r="C12" s="415"/>
      <c r="D12" s="415"/>
      <c r="E12" s="415"/>
      <c r="F12" s="415"/>
      <c r="G12" s="410"/>
      <c r="H12" s="419"/>
      <c r="I12" s="419"/>
      <c r="J12" s="419"/>
      <c r="K12" s="419"/>
      <c r="L12" s="419"/>
      <c r="M12" s="415"/>
      <c r="N12" s="415"/>
      <c r="O12" s="417"/>
    </row>
    <row r="13" spans="2:15" ht="12.75" customHeight="1">
      <c r="B13" s="405"/>
      <c r="C13" s="415"/>
      <c r="D13" s="415"/>
      <c r="E13" s="415"/>
      <c r="F13" s="415"/>
      <c r="G13" s="410"/>
      <c r="H13" s="419"/>
      <c r="I13" s="419"/>
      <c r="J13" s="419"/>
      <c r="K13" s="419"/>
      <c r="L13" s="419"/>
      <c r="M13" s="415"/>
      <c r="N13" s="415"/>
      <c r="O13" s="417"/>
    </row>
    <row r="14" spans="2:15" ht="12.75" customHeight="1">
      <c r="B14" s="405"/>
      <c r="C14" s="415"/>
      <c r="D14" s="415"/>
      <c r="E14" s="415"/>
      <c r="F14" s="415"/>
      <c r="G14" s="411"/>
      <c r="H14" s="420"/>
      <c r="I14" s="420"/>
      <c r="J14" s="420"/>
      <c r="K14" s="420"/>
      <c r="L14" s="420"/>
      <c r="M14" s="415"/>
      <c r="N14" s="415"/>
      <c r="O14" s="417"/>
    </row>
    <row r="15" spans="2:15" ht="19.5" customHeight="1">
      <c r="B15" s="230" t="s">
        <v>2</v>
      </c>
      <c r="C15" s="406" t="s">
        <v>277</v>
      </c>
      <c r="D15" s="407"/>
      <c r="E15" s="408"/>
      <c r="F15" s="231"/>
      <c r="G15" s="232"/>
      <c r="H15" s="231">
        <v>12135986</v>
      </c>
      <c r="I15" s="231">
        <v>43666565</v>
      </c>
      <c r="J15" s="231">
        <f>K15-I15</f>
        <v>9100000</v>
      </c>
      <c r="K15" s="231">
        <v>52766565</v>
      </c>
      <c r="L15" s="231">
        <v>0</v>
      </c>
      <c r="M15" s="412" t="s">
        <v>278</v>
      </c>
      <c r="N15" s="412"/>
      <c r="O15" s="413"/>
    </row>
    <row r="16" spans="2:15" ht="19.5" customHeight="1">
      <c r="B16" s="230" t="s">
        <v>3</v>
      </c>
      <c r="C16" s="406" t="s">
        <v>279</v>
      </c>
      <c r="D16" s="407"/>
      <c r="E16" s="408"/>
      <c r="F16" s="231"/>
      <c r="G16" s="232"/>
      <c r="H16" s="231">
        <v>1800000</v>
      </c>
      <c r="I16" s="231">
        <v>1800000</v>
      </c>
      <c r="J16" s="231">
        <v>0</v>
      </c>
      <c r="K16" s="231">
        <v>1800000</v>
      </c>
      <c r="L16" s="231">
        <v>0</v>
      </c>
      <c r="M16" s="412" t="s">
        <v>278</v>
      </c>
      <c r="N16" s="412"/>
      <c r="O16" s="413"/>
    </row>
    <row r="17" spans="2:15" ht="24.75" customHeight="1" thickBot="1">
      <c r="B17" s="233"/>
      <c r="C17" s="424" t="s">
        <v>280</v>
      </c>
      <c r="D17" s="424"/>
      <c r="E17" s="424"/>
      <c r="F17" s="234"/>
      <c r="G17" s="235"/>
      <c r="H17" s="234">
        <f>SUM(H15:H16)</f>
        <v>13935986</v>
      </c>
      <c r="I17" s="234">
        <f>SUM(I15:I16)</f>
        <v>45466565</v>
      </c>
      <c r="J17" s="234">
        <f>SUM(J15:J16)</f>
        <v>9100000</v>
      </c>
      <c r="K17" s="234">
        <f>SUM(K15:K16)</f>
        <v>54566565</v>
      </c>
      <c r="L17" s="234">
        <f>SUM(L15:L16)</f>
        <v>0</v>
      </c>
      <c r="M17" s="425"/>
      <c r="N17" s="425"/>
      <c r="O17" s="426"/>
    </row>
    <row r="18" ht="16.5" customHeight="1" thickTop="1"/>
    <row r="19" ht="16.5" customHeight="1"/>
    <row r="52" ht="12.75">
      <c r="O52" s="236"/>
    </row>
  </sheetData>
  <sheetProtection/>
  <mergeCells count="21">
    <mergeCell ref="C17:E17"/>
    <mergeCell ref="M17:O17"/>
    <mergeCell ref="J11:J14"/>
    <mergeCell ref="I11:I14"/>
    <mergeCell ref="K11:K14"/>
    <mergeCell ref="F11:F14"/>
    <mergeCell ref="F1:O1"/>
    <mergeCell ref="B5:O5"/>
    <mergeCell ref="B6:O6"/>
    <mergeCell ref="B7:O7"/>
    <mergeCell ref="N10:O10"/>
    <mergeCell ref="B11:B14"/>
    <mergeCell ref="C15:E15"/>
    <mergeCell ref="G11:G14"/>
    <mergeCell ref="C16:E16"/>
    <mergeCell ref="M16:O16"/>
    <mergeCell ref="C11:E14"/>
    <mergeCell ref="M11:O14"/>
    <mergeCell ref="H11:H14"/>
    <mergeCell ref="M15:O15"/>
    <mergeCell ref="L11:L14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0"/>
  <sheetViews>
    <sheetView workbookViewId="0" topLeftCell="A1">
      <selection activeCell="K13" sqref="K13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5.28125" style="0" customWidth="1"/>
    <col min="5" max="7" width="15.140625" style="0" customWidth="1"/>
  </cols>
  <sheetData>
    <row r="3" spans="2:8" ht="16.5">
      <c r="B3" s="249" t="s">
        <v>294</v>
      </c>
      <c r="C3" s="249"/>
      <c r="D3" s="249"/>
      <c r="E3" s="249"/>
      <c r="F3" s="249"/>
      <c r="G3" s="249"/>
      <c r="H3" s="249"/>
    </row>
    <row r="4" spans="2:8" ht="16.5">
      <c r="B4" s="252" t="s">
        <v>227</v>
      </c>
      <c r="C4" s="252"/>
      <c r="D4" s="252"/>
      <c r="E4" s="252"/>
      <c r="F4" s="252"/>
      <c r="G4" s="252"/>
      <c r="H4" s="252"/>
    </row>
    <row r="5" spans="3:7" ht="17.25" thickBot="1">
      <c r="C5" s="3"/>
      <c r="D5" s="3"/>
      <c r="E5" s="3"/>
      <c r="F5" s="3"/>
      <c r="G5" s="3" t="s">
        <v>184</v>
      </c>
    </row>
    <row r="6" spans="2:7" ht="29.25" thickTop="1">
      <c r="B6" s="22" t="s">
        <v>5</v>
      </c>
      <c r="C6" s="23" t="s">
        <v>6</v>
      </c>
      <c r="D6" s="63" t="s">
        <v>225</v>
      </c>
      <c r="E6" s="63" t="s">
        <v>263</v>
      </c>
      <c r="F6" s="63" t="s">
        <v>270</v>
      </c>
      <c r="G6" s="171" t="s">
        <v>283</v>
      </c>
    </row>
    <row r="7" spans="2:7" ht="18.75">
      <c r="B7" s="11"/>
      <c r="C7" s="25" t="s">
        <v>25</v>
      </c>
      <c r="D7" s="66"/>
      <c r="E7" s="66"/>
      <c r="F7" s="66"/>
      <c r="G7" s="179"/>
    </row>
    <row r="8" spans="2:7" ht="15.75">
      <c r="B8" s="12" t="s">
        <v>2</v>
      </c>
      <c r="C8" s="13" t="s">
        <v>58</v>
      </c>
      <c r="D8" s="75">
        <v>104018364</v>
      </c>
      <c r="E8" s="75">
        <v>116498035</v>
      </c>
      <c r="F8" s="75">
        <f>G8-E8</f>
        <v>5813898</v>
      </c>
      <c r="G8" s="180">
        <v>122311933</v>
      </c>
    </row>
    <row r="9" spans="2:7" ht="15.75">
      <c r="B9" s="12" t="s">
        <v>3</v>
      </c>
      <c r="C9" s="13" t="s">
        <v>65</v>
      </c>
      <c r="D9" s="75">
        <v>195738591</v>
      </c>
      <c r="E9" s="75">
        <v>224932568</v>
      </c>
      <c r="F9" s="75">
        <f aca="true" t="shared" si="0" ref="F9:F40">G9-E9</f>
        <v>3439224</v>
      </c>
      <c r="G9" s="180">
        <v>228371792</v>
      </c>
    </row>
    <row r="10" spans="2:7" ht="15.75">
      <c r="B10" s="14" t="s">
        <v>4</v>
      </c>
      <c r="C10" s="15" t="s">
        <v>186</v>
      </c>
      <c r="D10" s="76">
        <f>SUM(D8:D9)</f>
        <v>299756955</v>
      </c>
      <c r="E10" s="76">
        <f>SUM(E8:E9)</f>
        <v>341430603</v>
      </c>
      <c r="F10" s="76">
        <f t="shared" si="0"/>
        <v>9253122</v>
      </c>
      <c r="G10" s="181">
        <f>SUM(G8:G9)</f>
        <v>350683725</v>
      </c>
    </row>
    <row r="11" spans="2:7" ht="15.75">
      <c r="B11" s="12" t="s">
        <v>1</v>
      </c>
      <c r="C11" s="13" t="s">
        <v>164</v>
      </c>
      <c r="D11" s="75">
        <v>19181400</v>
      </c>
      <c r="E11" s="75">
        <v>20545600</v>
      </c>
      <c r="F11" s="75">
        <f t="shared" si="0"/>
        <v>0</v>
      </c>
      <c r="G11" s="180">
        <v>20545600</v>
      </c>
    </row>
    <row r="12" spans="2:7" ht="31.5">
      <c r="B12" s="12" t="s">
        <v>7</v>
      </c>
      <c r="C12" s="13" t="s">
        <v>148</v>
      </c>
      <c r="D12" s="75">
        <v>11614200</v>
      </c>
      <c r="E12" s="75">
        <v>12414374</v>
      </c>
      <c r="F12" s="75">
        <f t="shared" si="0"/>
        <v>-2411945</v>
      </c>
      <c r="G12" s="180">
        <v>10002429</v>
      </c>
    </row>
    <row r="13" spans="2:7" ht="15.75">
      <c r="B13" s="14" t="s">
        <v>28</v>
      </c>
      <c r="C13" s="16" t="s">
        <v>187</v>
      </c>
      <c r="D13" s="76">
        <f>SUM(D11:D12)</f>
        <v>30795600</v>
      </c>
      <c r="E13" s="76">
        <f>SUM(E11:E12)</f>
        <v>32959974</v>
      </c>
      <c r="F13" s="76">
        <f t="shared" si="0"/>
        <v>-2411945</v>
      </c>
      <c r="G13" s="181">
        <f>SUM(G11:G12)</f>
        <v>30548029</v>
      </c>
    </row>
    <row r="14" spans="2:7" ht="15.75">
      <c r="B14" s="41" t="s">
        <v>99</v>
      </c>
      <c r="C14" s="42" t="s">
        <v>188</v>
      </c>
      <c r="D14" s="77">
        <f>D10+D13</f>
        <v>330552555</v>
      </c>
      <c r="E14" s="77">
        <f>E10+E13</f>
        <v>374390577</v>
      </c>
      <c r="F14" s="77">
        <f t="shared" si="0"/>
        <v>6841177</v>
      </c>
      <c r="G14" s="182">
        <f>G10+G13</f>
        <v>381231754</v>
      </c>
    </row>
    <row r="15" spans="2:7" ht="15.75">
      <c r="B15" s="12" t="s">
        <v>29</v>
      </c>
      <c r="C15" s="13" t="s">
        <v>58</v>
      </c>
      <c r="D15" s="75">
        <v>23090253</v>
      </c>
      <c r="E15" s="75">
        <v>25691547</v>
      </c>
      <c r="F15" s="75">
        <f t="shared" si="0"/>
        <v>-1216082</v>
      </c>
      <c r="G15" s="180">
        <v>24475465</v>
      </c>
    </row>
    <row r="16" spans="2:7" ht="15.75">
      <c r="B16" s="12" t="s">
        <v>30</v>
      </c>
      <c r="C16" s="13" t="s">
        <v>65</v>
      </c>
      <c r="D16" s="75">
        <v>45172023</v>
      </c>
      <c r="E16" s="75">
        <v>50201438</v>
      </c>
      <c r="F16" s="75">
        <f t="shared" si="0"/>
        <v>537275</v>
      </c>
      <c r="G16" s="180">
        <v>50738713</v>
      </c>
    </row>
    <row r="17" spans="2:7" ht="31.5">
      <c r="B17" s="41" t="s">
        <v>100</v>
      </c>
      <c r="C17" s="42" t="s">
        <v>189</v>
      </c>
      <c r="D17" s="77">
        <f>SUM(D15:D16)</f>
        <v>68262276</v>
      </c>
      <c r="E17" s="77">
        <f>SUM(E15:E16)</f>
        <v>75892985</v>
      </c>
      <c r="F17" s="77">
        <f t="shared" si="0"/>
        <v>-678807</v>
      </c>
      <c r="G17" s="182">
        <f>SUM(G15:G16)</f>
        <v>75214178</v>
      </c>
    </row>
    <row r="18" spans="2:7" ht="15.75">
      <c r="B18" s="12" t="s">
        <v>31</v>
      </c>
      <c r="C18" s="13" t="s">
        <v>58</v>
      </c>
      <c r="D18" s="78">
        <v>15514000</v>
      </c>
      <c r="E18" s="78">
        <v>15735571</v>
      </c>
      <c r="F18" s="78">
        <f t="shared" si="0"/>
        <v>0</v>
      </c>
      <c r="G18" s="183">
        <v>15735571</v>
      </c>
    </row>
    <row r="19" spans="2:7" ht="15.75">
      <c r="B19" s="12" t="s">
        <v>32</v>
      </c>
      <c r="C19" s="13" t="s">
        <v>60</v>
      </c>
      <c r="D19" s="78">
        <v>340635109</v>
      </c>
      <c r="E19" s="78">
        <v>383239296</v>
      </c>
      <c r="F19" s="78">
        <f t="shared" si="0"/>
        <v>7766951</v>
      </c>
      <c r="G19" s="183">
        <v>391006247</v>
      </c>
    </row>
    <row r="20" spans="2:7" ht="15.75">
      <c r="B20" s="12" t="s">
        <v>33</v>
      </c>
      <c r="C20" s="13" t="s">
        <v>59</v>
      </c>
      <c r="D20" s="78">
        <v>12615000</v>
      </c>
      <c r="E20" s="78">
        <v>19460844</v>
      </c>
      <c r="F20" s="78">
        <f t="shared" si="0"/>
        <v>0</v>
      </c>
      <c r="G20" s="183">
        <v>19460844</v>
      </c>
    </row>
    <row r="21" spans="2:7" ht="15.75">
      <c r="B21" s="41" t="s">
        <v>101</v>
      </c>
      <c r="C21" s="42" t="s">
        <v>190</v>
      </c>
      <c r="D21" s="77">
        <f>D18+D19+D20</f>
        <v>368764109</v>
      </c>
      <c r="E21" s="77">
        <f>E18+E19+E20</f>
        <v>418435711</v>
      </c>
      <c r="F21" s="77">
        <f t="shared" si="0"/>
        <v>7766951</v>
      </c>
      <c r="G21" s="182">
        <f>G18+G19+G20</f>
        <v>426202662</v>
      </c>
    </row>
    <row r="22" spans="2:7" ht="15.75">
      <c r="B22" s="41" t="s">
        <v>102</v>
      </c>
      <c r="C22" s="42" t="s">
        <v>140</v>
      </c>
      <c r="D22" s="77">
        <v>10698000</v>
      </c>
      <c r="E22" s="77">
        <v>9698000</v>
      </c>
      <c r="F22" s="77">
        <f t="shared" si="0"/>
        <v>-3854725</v>
      </c>
      <c r="G22" s="182">
        <v>5843275</v>
      </c>
    </row>
    <row r="23" spans="2:7" ht="15.75">
      <c r="B23" s="188" t="s">
        <v>34</v>
      </c>
      <c r="C23" s="189" t="s">
        <v>250</v>
      </c>
      <c r="D23" s="190">
        <v>0</v>
      </c>
      <c r="E23" s="190">
        <v>858568</v>
      </c>
      <c r="F23" s="190">
        <f t="shared" si="0"/>
        <v>0</v>
      </c>
      <c r="G23" s="191">
        <v>858568</v>
      </c>
    </row>
    <row r="24" spans="2:7" ht="31.5">
      <c r="B24" s="12" t="s">
        <v>35</v>
      </c>
      <c r="C24" s="18" t="s">
        <v>121</v>
      </c>
      <c r="D24" s="78">
        <v>8400000</v>
      </c>
      <c r="E24" s="78">
        <v>11883346</v>
      </c>
      <c r="F24" s="78">
        <f t="shared" si="0"/>
        <v>0</v>
      </c>
      <c r="G24" s="183">
        <v>11883346</v>
      </c>
    </row>
    <row r="25" spans="2:7" ht="15.75">
      <c r="B25" s="12" t="s">
        <v>36</v>
      </c>
      <c r="C25" s="18" t="s">
        <v>0</v>
      </c>
      <c r="D25" s="78">
        <f>D26+D27</f>
        <v>13935986</v>
      </c>
      <c r="E25" s="78">
        <f>E26+E27</f>
        <v>45466565</v>
      </c>
      <c r="F25" s="78">
        <f t="shared" si="0"/>
        <v>9100000</v>
      </c>
      <c r="G25" s="183">
        <f>G26+G27</f>
        <v>54566565</v>
      </c>
    </row>
    <row r="26" spans="2:7" ht="15.75">
      <c r="B26" s="12"/>
      <c r="C26" s="13" t="s">
        <v>151</v>
      </c>
      <c r="D26" s="78">
        <v>12135986</v>
      </c>
      <c r="E26" s="78">
        <v>43666565</v>
      </c>
      <c r="F26" s="78">
        <f t="shared" si="0"/>
        <v>9100000</v>
      </c>
      <c r="G26" s="183">
        <v>52766565</v>
      </c>
    </row>
    <row r="27" spans="2:7" ht="15.75">
      <c r="B27" s="12"/>
      <c r="C27" s="13" t="s">
        <v>200</v>
      </c>
      <c r="D27" s="78">
        <v>1800000</v>
      </c>
      <c r="E27" s="78">
        <v>1800000</v>
      </c>
      <c r="F27" s="78">
        <f t="shared" si="0"/>
        <v>0</v>
      </c>
      <c r="G27" s="183">
        <v>1800000</v>
      </c>
    </row>
    <row r="28" spans="2:7" ht="15.75">
      <c r="B28" s="41" t="s">
        <v>103</v>
      </c>
      <c r="C28" s="42" t="s">
        <v>191</v>
      </c>
      <c r="D28" s="77">
        <f>SUM(D24:D25)</f>
        <v>22335986</v>
      </c>
      <c r="E28" s="77">
        <f>SUM(E23:E25)</f>
        <v>58208479</v>
      </c>
      <c r="F28" s="77">
        <f t="shared" si="0"/>
        <v>9100000</v>
      </c>
      <c r="G28" s="182">
        <f>SUM(G23:G25)</f>
        <v>67308479</v>
      </c>
    </row>
    <row r="29" spans="2:7" ht="15.75">
      <c r="B29" s="41" t="s">
        <v>104</v>
      </c>
      <c r="C29" s="42" t="s">
        <v>79</v>
      </c>
      <c r="D29" s="77">
        <v>294442674</v>
      </c>
      <c r="E29" s="77">
        <v>277594333</v>
      </c>
      <c r="F29" s="77">
        <f t="shared" si="0"/>
        <v>53822000</v>
      </c>
      <c r="G29" s="182">
        <v>331416333</v>
      </c>
    </row>
    <row r="30" spans="2:7" ht="15.75">
      <c r="B30" s="41" t="s">
        <v>105</v>
      </c>
      <c r="C30" s="42" t="s">
        <v>80</v>
      </c>
      <c r="D30" s="77">
        <v>40288999</v>
      </c>
      <c r="E30" s="77">
        <v>50011260</v>
      </c>
      <c r="F30" s="77">
        <f t="shared" si="0"/>
        <v>15652224</v>
      </c>
      <c r="G30" s="182">
        <v>65663484</v>
      </c>
    </row>
    <row r="31" spans="2:7" ht="31.5">
      <c r="B31" s="41" t="s">
        <v>106</v>
      </c>
      <c r="C31" s="42" t="s">
        <v>81</v>
      </c>
      <c r="D31" s="77">
        <v>0</v>
      </c>
      <c r="E31" s="77">
        <v>1726764</v>
      </c>
      <c r="F31" s="77">
        <f t="shared" si="0"/>
        <v>8387571</v>
      </c>
      <c r="G31" s="182">
        <v>10114335</v>
      </c>
    </row>
    <row r="32" spans="2:7" s="45" customFormat="1" ht="31.5">
      <c r="B32" s="43" t="s">
        <v>37</v>
      </c>
      <c r="C32" s="44" t="s">
        <v>108</v>
      </c>
      <c r="D32" s="79">
        <f>D14+D17+D21+D22+D28+D29+D30+D31</f>
        <v>1135344599</v>
      </c>
      <c r="E32" s="79">
        <f>E14+E17+E21+E22+E28+E29+E30+E31</f>
        <v>1265958109</v>
      </c>
      <c r="F32" s="79">
        <f t="shared" si="0"/>
        <v>97036391</v>
      </c>
      <c r="G32" s="184">
        <f>G14+G17+G21+G22+G28+G29+G30+G31</f>
        <v>1362994500</v>
      </c>
    </row>
    <row r="33" spans="2:7" ht="31.5">
      <c r="B33" s="12" t="s">
        <v>38</v>
      </c>
      <c r="C33" s="17" t="s">
        <v>141</v>
      </c>
      <c r="D33" s="78">
        <v>0</v>
      </c>
      <c r="E33" s="78">
        <v>0</v>
      </c>
      <c r="F33" s="78">
        <f t="shared" si="0"/>
        <v>0</v>
      </c>
      <c r="G33" s="183">
        <v>0</v>
      </c>
    </row>
    <row r="34" spans="2:7" ht="15.75">
      <c r="B34" s="12" t="s">
        <v>39</v>
      </c>
      <c r="C34" s="17" t="s">
        <v>192</v>
      </c>
      <c r="D34" s="78">
        <v>10789271</v>
      </c>
      <c r="E34" s="78">
        <v>10789271</v>
      </c>
      <c r="F34" s="78">
        <f t="shared" si="0"/>
        <v>0</v>
      </c>
      <c r="G34" s="183">
        <v>10789271</v>
      </c>
    </row>
    <row r="35" spans="2:7" ht="15.75">
      <c r="B35" s="12" t="s">
        <v>40</v>
      </c>
      <c r="C35" s="17" t="s">
        <v>217</v>
      </c>
      <c r="D35" s="78">
        <v>766785</v>
      </c>
      <c r="E35" s="78">
        <v>766785</v>
      </c>
      <c r="F35" s="78">
        <f t="shared" si="0"/>
        <v>0</v>
      </c>
      <c r="G35" s="183">
        <v>766785</v>
      </c>
    </row>
    <row r="36" spans="2:7" ht="15.75">
      <c r="B36" s="41" t="s">
        <v>107</v>
      </c>
      <c r="C36" s="42" t="s">
        <v>218</v>
      </c>
      <c r="D36" s="77">
        <f>D35+D34</f>
        <v>11556056</v>
      </c>
      <c r="E36" s="77">
        <f>E35+E34</f>
        <v>11556056</v>
      </c>
      <c r="F36" s="77">
        <f t="shared" si="0"/>
        <v>0</v>
      </c>
      <c r="G36" s="182">
        <f>G35+G34</f>
        <v>11556056</v>
      </c>
    </row>
    <row r="37" spans="2:7" s="45" customFormat="1" ht="15.75">
      <c r="B37" s="43" t="s">
        <v>40</v>
      </c>
      <c r="C37" s="44" t="s">
        <v>194</v>
      </c>
      <c r="D37" s="79">
        <f>D32+D36</f>
        <v>1146900655</v>
      </c>
      <c r="E37" s="79">
        <f>E32+E36</f>
        <v>1277514165</v>
      </c>
      <c r="F37" s="79">
        <f t="shared" si="0"/>
        <v>97036391</v>
      </c>
      <c r="G37" s="184">
        <f>G32+G36</f>
        <v>1374550556</v>
      </c>
    </row>
    <row r="38" spans="2:7" ht="15.75">
      <c r="B38" s="46" t="s">
        <v>41</v>
      </c>
      <c r="C38" s="26" t="s">
        <v>66</v>
      </c>
      <c r="D38" s="80">
        <v>84.5</v>
      </c>
      <c r="E38" s="80">
        <v>88.5</v>
      </c>
      <c r="F38" s="80">
        <f t="shared" si="0"/>
        <v>0</v>
      </c>
      <c r="G38" s="185">
        <v>88.5</v>
      </c>
    </row>
    <row r="39" spans="2:7" ht="15.75">
      <c r="B39" s="109" t="s">
        <v>42</v>
      </c>
      <c r="C39" s="110" t="s">
        <v>185</v>
      </c>
      <c r="D39" s="111">
        <v>9</v>
      </c>
      <c r="E39" s="111">
        <v>9</v>
      </c>
      <c r="F39" s="111">
        <f t="shared" si="0"/>
        <v>0</v>
      </c>
      <c r="G39" s="186">
        <v>9</v>
      </c>
    </row>
    <row r="40" spans="2:7" ht="16.5" thickBot="1">
      <c r="B40" s="47" t="s">
        <v>43</v>
      </c>
      <c r="C40" s="19" t="s">
        <v>67</v>
      </c>
      <c r="D40" s="81">
        <v>25</v>
      </c>
      <c r="E40" s="81">
        <v>25</v>
      </c>
      <c r="F40" s="81">
        <f t="shared" si="0"/>
        <v>0</v>
      </c>
      <c r="G40" s="187">
        <v>25</v>
      </c>
    </row>
    <row r="41" ht="13.5" thickTop="1"/>
  </sheetData>
  <sheetProtection/>
  <mergeCells count="2">
    <mergeCell ref="B3:H3"/>
    <mergeCell ref="B4:H4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5"/>
  <sheetViews>
    <sheetView workbookViewId="0" topLeftCell="A1">
      <selection activeCell="L9" sqref="L9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6" width="12.57421875" style="0" customWidth="1"/>
    <col min="7" max="7" width="13.57421875" style="0" customWidth="1"/>
  </cols>
  <sheetData>
    <row r="2" spans="3:7" ht="16.5">
      <c r="C2" s="249" t="s">
        <v>295</v>
      </c>
      <c r="D2" s="249"/>
      <c r="E2" s="249"/>
      <c r="F2" s="249"/>
      <c r="G2" s="249"/>
    </row>
    <row r="3" spans="2:6" ht="33.75" customHeight="1">
      <c r="B3" s="253" t="s">
        <v>228</v>
      </c>
      <c r="C3" s="253"/>
      <c r="D3" s="253"/>
      <c r="E3" s="253"/>
      <c r="F3" s="221"/>
    </row>
    <row r="4" spans="3:7" ht="17.25" thickBot="1">
      <c r="C4" s="3"/>
      <c r="D4" s="3"/>
      <c r="E4" s="154"/>
      <c r="F4" s="154"/>
      <c r="G4" s="154" t="s">
        <v>184</v>
      </c>
    </row>
    <row r="5" spans="2:7" s="1" customFormat="1" ht="46.5" customHeight="1" thickTop="1">
      <c r="B5" s="20" t="s">
        <v>5</v>
      </c>
      <c r="C5" s="21" t="s">
        <v>6</v>
      </c>
      <c r="D5" s="63" t="s">
        <v>225</v>
      </c>
      <c r="E5" s="63" t="s">
        <v>263</v>
      </c>
      <c r="F5" s="63" t="s">
        <v>270</v>
      </c>
      <c r="G5" s="171" t="s">
        <v>283</v>
      </c>
    </row>
    <row r="6" spans="2:7" s="1" customFormat="1" ht="15" customHeight="1">
      <c r="B6" s="2"/>
      <c r="C6" s="24" t="s">
        <v>24</v>
      </c>
      <c r="D6" s="64"/>
      <c r="E6" s="64"/>
      <c r="F6" s="64"/>
      <c r="G6" s="172"/>
    </row>
    <row r="7" spans="2:7" s="1" customFormat="1" ht="15" customHeight="1">
      <c r="B7" s="6" t="s">
        <v>2</v>
      </c>
      <c r="C7" s="7" t="s">
        <v>9</v>
      </c>
      <c r="D7" s="65">
        <v>88608166</v>
      </c>
      <c r="E7" s="65">
        <v>92209385</v>
      </c>
      <c r="F7" s="242">
        <f>G7-E7</f>
        <v>190591</v>
      </c>
      <c r="G7" s="173">
        <v>92399976</v>
      </c>
    </row>
    <row r="8" spans="2:7" s="1" customFormat="1" ht="15" customHeight="1">
      <c r="B8" s="6" t="s">
        <v>3</v>
      </c>
      <c r="C8" s="7" t="s">
        <v>10</v>
      </c>
      <c r="D8" s="65">
        <v>108072450</v>
      </c>
      <c r="E8" s="65">
        <v>110412450</v>
      </c>
      <c r="F8" s="242">
        <f aca="true" t="shared" si="0" ref="F8:F29">G8-E8</f>
        <v>588000</v>
      </c>
      <c r="G8" s="173">
        <v>111000450</v>
      </c>
    </row>
    <row r="9" spans="2:7" s="1" customFormat="1" ht="33" customHeight="1">
      <c r="B9" s="6" t="s">
        <v>4</v>
      </c>
      <c r="C9" s="7" t="s">
        <v>165</v>
      </c>
      <c r="D9" s="65">
        <v>94087685</v>
      </c>
      <c r="E9" s="65">
        <v>105335239</v>
      </c>
      <c r="F9" s="242">
        <f t="shared" si="0"/>
        <v>1306954</v>
      </c>
      <c r="G9" s="173">
        <v>106642193</v>
      </c>
    </row>
    <row r="10" spans="2:7" s="1" customFormat="1" ht="15" customHeight="1">
      <c r="B10" s="6" t="s">
        <v>1</v>
      </c>
      <c r="C10" s="7" t="s">
        <v>160</v>
      </c>
      <c r="D10" s="65">
        <v>9400000</v>
      </c>
      <c r="E10" s="65">
        <v>9400000</v>
      </c>
      <c r="F10" s="242">
        <f t="shared" si="0"/>
        <v>0</v>
      </c>
      <c r="G10" s="173">
        <v>9400000</v>
      </c>
    </row>
    <row r="11" spans="2:7" s="1" customFormat="1" ht="15" customHeight="1">
      <c r="B11" s="6" t="s">
        <v>7</v>
      </c>
      <c r="C11" s="7" t="s">
        <v>11</v>
      </c>
      <c r="D11" s="65">
        <v>6116550</v>
      </c>
      <c r="E11" s="65">
        <v>7256262</v>
      </c>
      <c r="F11" s="242">
        <f t="shared" si="0"/>
        <v>298741</v>
      </c>
      <c r="G11" s="173">
        <v>7555003</v>
      </c>
    </row>
    <row r="12" spans="2:7" s="1" customFormat="1" ht="15" customHeight="1">
      <c r="B12" s="6" t="s">
        <v>28</v>
      </c>
      <c r="C12" s="7" t="s">
        <v>12</v>
      </c>
      <c r="D12" s="65">
        <v>0</v>
      </c>
      <c r="E12" s="65">
        <v>0</v>
      </c>
      <c r="F12" s="242">
        <f t="shared" si="0"/>
        <v>0</v>
      </c>
      <c r="G12" s="173">
        <v>0</v>
      </c>
    </row>
    <row r="13" spans="2:7" s="1" customFormat="1" ht="15" customHeight="1">
      <c r="B13" s="6" t="s">
        <v>29</v>
      </c>
      <c r="C13" s="7" t="s">
        <v>13</v>
      </c>
      <c r="D13" s="65">
        <v>0</v>
      </c>
      <c r="E13" s="65">
        <v>12974400</v>
      </c>
      <c r="F13" s="242">
        <f t="shared" si="0"/>
        <v>0</v>
      </c>
      <c r="G13" s="173">
        <v>12974400</v>
      </c>
    </row>
    <row r="14" spans="2:7" s="1" customFormat="1" ht="15" customHeight="1">
      <c r="B14" s="8" t="s">
        <v>30</v>
      </c>
      <c r="C14" s="9" t="s">
        <v>166</v>
      </c>
      <c r="D14" s="71">
        <f>D7+D8+D9+D11+D10</f>
        <v>306284851</v>
      </c>
      <c r="E14" s="71">
        <f>E7+E8+E9+E11+E10+E13</f>
        <v>337587736</v>
      </c>
      <c r="F14" s="243">
        <f t="shared" si="0"/>
        <v>2384286</v>
      </c>
      <c r="G14" s="174">
        <f>G7+G8+G9+G11+G10+G13</f>
        <v>339972022</v>
      </c>
    </row>
    <row r="15" spans="2:7" s="1" customFormat="1" ht="30.75" customHeight="1">
      <c r="B15" s="6" t="s">
        <v>31</v>
      </c>
      <c r="C15" s="7" t="s">
        <v>14</v>
      </c>
      <c r="D15" s="65">
        <f>SUM(D16:D19)</f>
        <v>83811476</v>
      </c>
      <c r="E15" s="65">
        <f>SUM(E16:E26)</f>
        <v>113611688</v>
      </c>
      <c r="F15" s="242">
        <f t="shared" si="0"/>
        <v>-1477705</v>
      </c>
      <c r="G15" s="173">
        <f>SUM(G16:G28)</f>
        <v>112133983</v>
      </c>
    </row>
    <row r="16" spans="2:7" s="1" customFormat="1" ht="16.5" customHeight="1">
      <c r="B16" s="6"/>
      <c r="C16" s="100" t="s">
        <v>139</v>
      </c>
      <c r="D16" s="103">
        <v>50000000</v>
      </c>
      <c r="E16" s="103">
        <v>50000000</v>
      </c>
      <c r="F16" s="244">
        <f t="shared" si="0"/>
        <v>0</v>
      </c>
      <c r="G16" s="175">
        <v>50000000</v>
      </c>
    </row>
    <row r="17" spans="2:7" s="1" customFormat="1" ht="16.5" customHeight="1">
      <c r="B17" s="6"/>
      <c r="C17" s="100" t="s">
        <v>222</v>
      </c>
      <c r="D17" s="103">
        <v>12220708</v>
      </c>
      <c r="E17" s="103">
        <v>12220708</v>
      </c>
      <c r="F17" s="244">
        <f t="shared" si="0"/>
        <v>0</v>
      </c>
      <c r="G17" s="175">
        <v>12220708</v>
      </c>
    </row>
    <row r="18" spans="2:7" s="1" customFormat="1" ht="26.25" customHeight="1">
      <c r="B18" s="6"/>
      <c r="C18" s="100" t="s">
        <v>243</v>
      </c>
      <c r="D18" s="103">
        <v>0</v>
      </c>
      <c r="E18" s="103">
        <v>6947264</v>
      </c>
      <c r="F18" s="244">
        <f t="shared" si="0"/>
        <v>1538533</v>
      </c>
      <c r="G18" s="175">
        <v>8485797</v>
      </c>
    </row>
    <row r="19" spans="2:7" s="1" customFormat="1" ht="26.25" customHeight="1">
      <c r="B19" s="6"/>
      <c r="C19" s="100" t="s">
        <v>239</v>
      </c>
      <c r="D19" s="103">
        <v>21590768</v>
      </c>
      <c r="E19" s="103">
        <v>26385271</v>
      </c>
      <c r="F19" s="244">
        <f t="shared" si="0"/>
        <v>-13810582</v>
      </c>
      <c r="G19" s="175">
        <v>12574689</v>
      </c>
    </row>
    <row r="20" spans="2:7" s="1" customFormat="1" ht="16.5" customHeight="1">
      <c r="B20" s="6"/>
      <c r="C20" s="100" t="s">
        <v>246</v>
      </c>
      <c r="D20" s="103">
        <v>0</v>
      </c>
      <c r="E20" s="103">
        <v>306000</v>
      </c>
      <c r="F20" s="244">
        <f t="shared" si="0"/>
        <v>0</v>
      </c>
      <c r="G20" s="175">
        <v>306000</v>
      </c>
    </row>
    <row r="21" spans="2:7" s="1" customFormat="1" ht="16.5" customHeight="1">
      <c r="B21" s="6"/>
      <c r="C21" s="100" t="s">
        <v>247</v>
      </c>
      <c r="D21" s="103">
        <v>0</v>
      </c>
      <c r="E21" s="103">
        <v>2500000</v>
      </c>
      <c r="F21" s="244">
        <f t="shared" si="0"/>
        <v>0</v>
      </c>
      <c r="G21" s="175">
        <v>2500000</v>
      </c>
    </row>
    <row r="22" spans="2:7" s="1" customFormat="1" ht="16.5" customHeight="1">
      <c r="B22" s="6"/>
      <c r="C22" s="100" t="s">
        <v>248</v>
      </c>
      <c r="D22" s="103">
        <v>0</v>
      </c>
      <c r="E22" s="103">
        <v>1373825</v>
      </c>
      <c r="F22" s="244">
        <f t="shared" si="0"/>
        <v>0</v>
      </c>
      <c r="G22" s="175">
        <v>1373825</v>
      </c>
    </row>
    <row r="23" spans="2:7" s="1" customFormat="1" ht="16.5" customHeight="1">
      <c r="B23" s="6"/>
      <c r="C23" s="100" t="s">
        <v>264</v>
      </c>
      <c r="D23" s="103">
        <v>0</v>
      </c>
      <c r="E23" s="103">
        <v>1628172</v>
      </c>
      <c r="F23" s="244">
        <f t="shared" si="0"/>
        <v>0</v>
      </c>
      <c r="G23" s="175">
        <v>1628172</v>
      </c>
    </row>
    <row r="24" spans="2:7" s="1" customFormat="1" ht="16.5" customHeight="1">
      <c r="B24" s="6"/>
      <c r="C24" s="100" t="s">
        <v>252</v>
      </c>
      <c r="D24" s="103">
        <v>0</v>
      </c>
      <c r="E24" s="103">
        <v>1050448</v>
      </c>
      <c r="F24" s="244">
        <f t="shared" si="0"/>
        <v>0</v>
      </c>
      <c r="G24" s="175">
        <v>1050448</v>
      </c>
    </row>
    <row r="25" spans="2:7" s="1" customFormat="1" ht="16.5" customHeight="1">
      <c r="B25" s="6"/>
      <c r="C25" s="100" t="s">
        <v>261</v>
      </c>
      <c r="D25" s="103">
        <v>0</v>
      </c>
      <c r="E25" s="103">
        <v>10000000</v>
      </c>
      <c r="F25" s="244">
        <f t="shared" si="0"/>
        <v>0</v>
      </c>
      <c r="G25" s="175">
        <v>10000000</v>
      </c>
    </row>
    <row r="26" spans="2:7" s="1" customFormat="1" ht="24.75" customHeight="1">
      <c r="B26" s="6"/>
      <c r="C26" s="100" t="s">
        <v>262</v>
      </c>
      <c r="D26" s="103">
        <v>0</v>
      </c>
      <c r="E26" s="103">
        <v>1200000</v>
      </c>
      <c r="F26" s="244">
        <f t="shared" si="0"/>
        <v>0</v>
      </c>
      <c r="G26" s="175">
        <v>1200000</v>
      </c>
    </row>
    <row r="27" spans="2:7" s="1" customFormat="1" ht="24.75" customHeight="1">
      <c r="B27" s="6"/>
      <c r="C27" s="100" t="s">
        <v>284</v>
      </c>
      <c r="D27" s="103">
        <v>0</v>
      </c>
      <c r="E27" s="103">
        <v>0</v>
      </c>
      <c r="F27" s="244">
        <f t="shared" si="0"/>
        <v>3948500</v>
      </c>
      <c r="G27" s="175">
        <v>3948500</v>
      </c>
    </row>
    <row r="28" spans="2:7" s="1" customFormat="1" ht="24.75" customHeight="1">
      <c r="B28" s="6"/>
      <c r="C28" s="100" t="s">
        <v>285</v>
      </c>
      <c r="D28" s="103">
        <v>0</v>
      </c>
      <c r="E28" s="103">
        <v>0</v>
      </c>
      <c r="F28" s="244">
        <f t="shared" si="0"/>
        <v>6845844</v>
      </c>
      <c r="G28" s="175">
        <v>6845844</v>
      </c>
    </row>
    <row r="29" spans="2:7" s="1" customFormat="1" ht="30" customHeight="1">
      <c r="B29" s="37" t="s">
        <v>85</v>
      </c>
      <c r="C29" s="38" t="s">
        <v>168</v>
      </c>
      <c r="D29" s="72">
        <f>D14+D15</f>
        <v>390096327</v>
      </c>
      <c r="E29" s="72">
        <f>E14+E15</f>
        <v>451199424</v>
      </c>
      <c r="F29" s="245">
        <f t="shared" si="0"/>
        <v>906581</v>
      </c>
      <c r="G29" s="176">
        <f>G14+G15</f>
        <v>452106005</v>
      </c>
    </row>
    <row r="30" spans="2:7" s="1" customFormat="1" ht="15" customHeight="1">
      <c r="B30" s="6" t="s">
        <v>34</v>
      </c>
      <c r="C30" s="7" t="s">
        <v>169</v>
      </c>
      <c r="D30" s="65">
        <f>SUM(D31:D32)</f>
        <v>59500000</v>
      </c>
      <c r="E30" s="65">
        <f>SUM(E31:E32)</f>
        <v>59500000</v>
      </c>
      <c r="F30" s="65">
        <v>0</v>
      </c>
      <c r="G30" s="173">
        <f>SUM(G31:G32)</f>
        <v>59500000</v>
      </c>
    </row>
    <row r="31" spans="2:7" s="1" customFormat="1" ht="15" customHeight="1">
      <c r="B31" s="6" t="s">
        <v>35</v>
      </c>
      <c r="C31" s="7" t="s">
        <v>26</v>
      </c>
      <c r="D31" s="65">
        <v>52000000</v>
      </c>
      <c r="E31" s="65">
        <v>52000000</v>
      </c>
      <c r="F31" s="65">
        <v>0</v>
      </c>
      <c r="G31" s="173">
        <v>52000000</v>
      </c>
    </row>
    <row r="32" spans="2:7" s="1" customFormat="1" ht="15" customHeight="1">
      <c r="B32" s="6" t="s">
        <v>36</v>
      </c>
      <c r="C32" s="7" t="s">
        <v>27</v>
      </c>
      <c r="D32" s="65">
        <v>7500000</v>
      </c>
      <c r="E32" s="65">
        <v>7500000</v>
      </c>
      <c r="F32" s="65">
        <v>0</v>
      </c>
      <c r="G32" s="173">
        <v>7500000</v>
      </c>
    </row>
    <row r="33" spans="2:7" s="1" customFormat="1" ht="15" customHeight="1">
      <c r="B33" s="6" t="s">
        <v>37</v>
      </c>
      <c r="C33" s="7" t="s">
        <v>170</v>
      </c>
      <c r="D33" s="65">
        <v>190000000</v>
      </c>
      <c r="E33" s="65">
        <v>190000000</v>
      </c>
      <c r="F33" s="65">
        <v>0</v>
      </c>
      <c r="G33" s="173">
        <v>190000000</v>
      </c>
    </row>
    <row r="34" spans="2:7" s="1" customFormat="1" ht="15" customHeight="1">
      <c r="B34" s="6" t="s">
        <v>38</v>
      </c>
      <c r="C34" s="7" t="s">
        <v>110</v>
      </c>
      <c r="D34" s="65">
        <v>190000000</v>
      </c>
      <c r="E34" s="65">
        <v>190000000</v>
      </c>
      <c r="F34" s="65">
        <v>0</v>
      </c>
      <c r="G34" s="173">
        <v>190000000</v>
      </c>
    </row>
    <row r="35" spans="2:7" s="1" customFormat="1" ht="15" customHeight="1">
      <c r="B35" s="6" t="s">
        <v>39</v>
      </c>
      <c r="C35" s="7" t="s">
        <v>17</v>
      </c>
      <c r="D35" s="65">
        <v>20800000</v>
      </c>
      <c r="E35" s="65">
        <v>20800000</v>
      </c>
      <c r="F35" s="65">
        <v>0</v>
      </c>
      <c r="G35" s="173">
        <v>20800000</v>
      </c>
    </row>
    <row r="36" spans="2:7" s="1" customFormat="1" ht="15" customHeight="1">
      <c r="B36" s="6" t="s">
        <v>40</v>
      </c>
      <c r="C36" s="7" t="s">
        <v>171</v>
      </c>
      <c r="D36" s="65">
        <v>50000</v>
      </c>
      <c r="E36" s="65">
        <v>50000</v>
      </c>
      <c r="F36" s="65">
        <v>0</v>
      </c>
      <c r="G36" s="173">
        <v>50000</v>
      </c>
    </row>
    <row r="37" spans="2:7" s="1" customFormat="1" ht="15" customHeight="1">
      <c r="B37" s="6" t="s">
        <v>41</v>
      </c>
      <c r="C37" s="7" t="s">
        <v>94</v>
      </c>
      <c r="D37" s="65">
        <v>50000</v>
      </c>
      <c r="E37" s="65">
        <v>50000</v>
      </c>
      <c r="F37" s="65">
        <v>0</v>
      </c>
      <c r="G37" s="173">
        <v>50000</v>
      </c>
    </row>
    <row r="38" spans="2:7" s="1" customFormat="1" ht="28.5" customHeight="1">
      <c r="B38" s="6" t="s">
        <v>42</v>
      </c>
      <c r="C38" s="7" t="s">
        <v>109</v>
      </c>
      <c r="D38" s="65">
        <v>500000</v>
      </c>
      <c r="E38" s="65">
        <v>500000</v>
      </c>
      <c r="F38" s="65">
        <v>0</v>
      </c>
      <c r="G38" s="173">
        <v>500000</v>
      </c>
    </row>
    <row r="39" spans="2:7" s="1" customFormat="1" ht="30" customHeight="1">
      <c r="B39" s="37" t="s">
        <v>87</v>
      </c>
      <c r="C39" s="38" t="s">
        <v>172</v>
      </c>
      <c r="D39" s="72">
        <f>D30+D33+D35+D36+D38</f>
        <v>270850000</v>
      </c>
      <c r="E39" s="72">
        <f>E30+E33+E35+E36+E38</f>
        <v>270850000</v>
      </c>
      <c r="F39" s="72">
        <v>0</v>
      </c>
      <c r="G39" s="176">
        <f>G30+G33+G35+G36+G38</f>
        <v>270850000</v>
      </c>
    </row>
    <row r="40" spans="2:7" s="1" customFormat="1" ht="15" customHeight="1">
      <c r="B40" s="6" t="s">
        <v>43</v>
      </c>
      <c r="C40" s="10" t="s">
        <v>95</v>
      </c>
      <c r="D40" s="65">
        <v>3000000</v>
      </c>
      <c r="E40" s="65">
        <v>3700000</v>
      </c>
      <c r="F40" s="242">
        <f aca="true" t="shared" si="1" ref="F40:F53">G40-E40</f>
        <v>0</v>
      </c>
      <c r="G40" s="173">
        <v>3700000</v>
      </c>
    </row>
    <row r="41" spans="2:7" s="1" customFormat="1" ht="15" customHeight="1">
      <c r="B41" s="6" t="s">
        <v>44</v>
      </c>
      <c r="C41" s="10" t="s">
        <v>96</v>
      </c>
      <c r="D41" s="65">
        <v>11864000</v>
      </c>
      <c r="E41" s="65">
        <v>11864000</v>
      </c>
      <c r="F41" s="242">
        <f t="shared" si="1"/>
        <v>16503993</v>
      </c>
      <c r="G41" s="173">
        <v>28367993</v>
      </c>
    </row>
    <row r="42" spans="2:7" s="1" customFormat="1" ht="15" customHeight="1">
      <c r="B42" s="6" t="s">
        <v>45</v>
      </c>
      <c r="C42" s="10" t="s">
        <v>97</v>
      </c>
      <c r="D42" s="65">
        <v>11500000</v>
      </c>
      <c r="E42" s="65">
        <v>11500000</v>
      </c>
      <c r="F42" s="242">
        <f t="shared" si="1"/>
        <v>0</v>
      </c>
      <c r="G42" s="173">
        <v>11500000</v>
      </c>
    </row>
    <row r="43" spans="2:7" s="1" customFormat="1" ht="15" customHeight="1">
      <c r="B43" s="6" t="s">
        <v>46</v>
      </c>
      <c r="C43" s="10" t="s">
        <v>18</v>
      </c>
      <c r="D43" s="65">
        <v>2000000</v>
      </c>
      <c r="E43" s="65">
        <v>2000000</v>
      </c>
      <c r="F43" s="242">
        <f t="shared" si="1"/>
        <v>0</v>
      </c>
      <c r="G43" s="173">
        <v>2000000</v>
      </c>
    </row>
    <row r="44" spans="2:7" s="1" customFormat="1" ht="15" customHeight="1">
      <c r="B44" s="6" t="s">
        <v>47</v>
      </c>
      <c r="C44" s="10" t="s">
        <v>19</v>
      </c>
      <c r="D44" s="65"/>
      <c r="E44" s="65"/>
      <c r="F44" s="242">
        <f t="shared" si="1"/>
        <v>0</v>
      </c>
      <c r="G44" s="173"/>
    </row>
    <row r="45" spans="2:7" s="1" customFormat="1" ht="15" customHeight="1">
      <c r="B45" s="6"/>
      <c r="C45" s="10" t="s">
        <v>142</v>
      </c>
      <c r="D45" s="65">
        <v>6075000</v>
      </c>
      <c r="E45" s="65">
        <v>6075000</v>
      </c>
      <c r="F45" s="242">
        <f t="shared" si="1"/>
        <v>4402079</v>
      </c>
      <c r="G45" s="173">
        <v>10477079</v>
      </c>
    </row>
    <row r="46" spans="2:7" s="1" customFormat="1" ht="30" customHeight="1">
      <c r="B46" s="37" t="s">
        <v>88</v>
      </c>
      <c r="C46" s="38" t="s">
        <v>173</v>
      </c>
      <c r="D46" s="72">
        <f>D40+D41+D42+D43+D45</f>
        <v>34439000</v>
      </c>
      <c r="E46" s="72">
        <f>E40+E41+E42+E43+E45</f>
        <v>35139000</v>
      </c>
      <c r="F46" s="245">
        <f t="shared" si="1"/>
        <v>20906072</v>
      </c>
      <c r="G46" s="176">
        <f>G40+G41+G42+G43+G45</f>
        <v>56045072</v>
      </c>
    </row>
    <row r="47" spans="2:7" s="1" customFormat="1" ht="29.25" customHeight="1">
      <c r="B47" s="6" t="s">
        <v>50</v>
      </c>
      <c r="C47" s="7" t="s">
        <v>98</v>
      </c>
      <c r="D47" s="65">
        <v>210000</v>
      </c>
      <c r="E47" s="65">
        <v>210000</v>
      </c>
      <c r="F47" s="65">
        <f t="shared" si="1"/>
        <v>0</v>
      </c>
      <c r="G47" s="173">
        <v>210000</v>
      </c>
    </row>
    <row r="48" spans="2:7" s="1" customFormat="1" ht="18.75" customHeight="1">
      <c r="B48" s="6" t="s">
        <v>51</v>
      </c>
      <c r="C48" s="10" t="s">
        <v>267</v>
      </c>
      <c r="D48" s="65">
        <v>0</v>
      </c>
      <c r="E48" s="65">
        <v>0</v>
      </c>
      <c r="F48" s="65">
        <f t="shared" si="1"/>
        <v>280000</v>
      </c>
      <c r="G48" s="173">
        <v>280000</v>
      </c>
    </row>
    <row r="49" spans="2:7" s="1" customFormat="1" ht="30" customHeight="1">
      <c r="B49" s="37" t="s">
        <v>90</v>
      </c>
      <c r="C49" s="38" t="s">
        <v>175</v>
      </c>
      <c r="D49" s="72">
        <f>D47+D48</f>
        <v>210000</v>
      </c>
      <c r="E49" s="72">
        <f>E47+E48</f>
        <v>210000</v>
      </c>
      <c r="F49" s="72">
        <f t="shared" si="1"/>
        <v>280000</v>
      </c>
      <c r="G49" s="176">
        <f>G47+G48</f>
        <v>490000</v>
      </c>
    </row>
    <row r="50" spans="2:7" s="1" customFormat="1" ht="30" customHeight="1">
      <c r="B50" s="39" t="s">
        <v>49</v>
      </c>
      <c r="C50" s="40" t="s">
        <v>143</v>
      </c>
      <c r="D50" s="73">
        <f>D29+D39+D46+D49</f>
        <v>695595327</v>
      </c>
      <c r="E50" s="73">
        <f>E29+E39+E46+E49</f>
        <v>757398424</v>
      </c>
      <c r="F50" s="73">
        <f t="shared" si="1"/>
        <v>22092653</v>
      </c>
      <c r="G50" s="73">
        <f>G29+G39+G46+G49</f>
        <v>779491077</v>
      </c>
    </row>
    <row r="51" spans="2:7" s="1" customFormat="1" ht="21" customHeight="1">
      <c r="B51" s="6" t="s">
        <v>55</v>
      </c>
      <c r="C51" s="7" t="s">
        <v>23</v>
      </c>
      <c r="D51" s="65">
        <v>115806870</v>
      </c>
      <c r="E51" s="65">
        <v>140541632</v>
      </c>
      <c r="F51" s="65">
        <f t="shared" si="1"/>
        <v>46556910</v>
      </c>
      <c r="G51" s="173">
        <f>-('2 (2)'!G39)</f>
        <v>187098542</v>
      </c>
    </row>
    <row r="52" spans="2:7" s="1" customFormat="1" ht="15.75" customHeight="1">
      <c r="B52" s="104"/>
      <c r="C52" s="100" t="s">
        <v>146</v>
      </c>
      <c r="D52" s="103">
        <v>115806870</v>
      </c>
      <c r="E52" s="103">
        <v>140541632</v>
      </c>
      <c r="F52" s="103">
        <f t="shared" si="1"/>
        <v>46556910</v>
      </c>
      <c r="G52" s="175">
        <v>187098542</v>
      </c>
    </row>
    <row r="53" spans="2:7" s="1" customFormat="1" ht="30" customHeight="1" thickBot="1">
      <c r="B53" s="51" t="s">
        <v>52</v>
      </c>
      <c r="C53" s="52" t="s">
        <v>179</v>
      </c>
      <c r="D53" s="74">
        <f>D50+D52</f>
        <v>811402197</v>
      </c>
      <c r="E53" s="74">
        <f>E50+E52</f>
        <v>897940056</v>
      </c>
      <c r="F53" s="74">
        <f t="shared" si="1"/>
        <v>68649563</v>
      </c>
      <c r="G53" s="178">
        <f>G50+G52</f>
        <v>966589619</v>
      </c>
    </row>
    <row r="54" ht="13.5" thickTop="1"/>
    <row r="55" spans="2:6" s="50" customFormat="1" ht="15.75">
      <c r="B55" s="254"/>
      <c r="C55" s="254"/>
      <c r="D55" s="254"/>
      <c r="E55" s="254"/>
      <c r="F55" s="222"/>
    </row>
  </sheetData>
  <sheetProtection/>
  <mergeCells count="3">
    <mergeCell ref="B3:E3"/>
    <mergeCell ref="B55:E55"/>
    <mergeCell ref="C2:G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workbookViewId="0" topLeftCell="A1">
      <selection activeCell="B2" sqref="B2:G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4.28125" style="0" customWidth="1"/>
    <col min="5" max="7" width="14.7109375" style="0" customWidth="1"/>
  </cols>
  <sheetData>
    <row r="2" spans="1:7" ht="16.5">
      <c r="A2" s="4"/>
      <c r="B2" s="249" t="s">
        <v>296</v>
      </c>
      <c r="C2" s="249"/>
      <c r="D2" s="249"/>
      <c r="E2" s="249"/>
      <c r="F2" s="249"/>
      <c r="G2" s="249"/>
    </row>
    <row r="3" spans="2:7" ht="33.75" customHeight="1">
      <c r="B3" s="262" t="s">
        <v>228</v>
      </c>
      <c r="C3" s="262"/>
      <c r="D3" s="262"/>
      <c r="E3" s="262"/>
      <c r="F3" s="262"/>
      <c r="G3" s="262"/>
    </row>
    <row r="4" spans="3:7" ht="16.5">
      <c r="C4" s="3"/>
      <c r="D4" s="3"/>
      <c r="E4" s="3"/>
      <c r="F4" s="3"/>
      <c r="G4" s="3"/>
    </row>
    <row r="5" spans="2:7" s="50" customFormat="1" ht="16.5" thickBot="1">
      <c r="B5" s="83"/>
      <c r="C5" s="82"/>
      <c r="D5" s="82"/>
      <c r="E5" s="155"/>
      <c r="F5" s="155"/>
      <c r="G5" s="155" t="s">
        <v>184</v>
      </c>
    </row>
    <row r="6" spans="2:7" s="1" customFormat="1" ht="46.5" customHeight="1" thickTop="1">
      <c r="B6" s="20" t="s">
        <v>5</v>
      </c>
      <c r="C6" s="21" t="s">
        <v>6</v>
      </c>
      <c r="D6" s="63" t="s">
        <v>225</v>
      </c>
      <c r="E6" s="63" t="s">
        <v>263</v>
      </c>
      <c r="F6" s="63" t="s">
        <v>270</v>
      </c>
      <c r="G6" s="171" t="s">
        <v>283</v>
      </c>
    </row>
    <row r="7" spans="2:7" ht="18.75">
      <c r="B7" s="48"/>
      <c r="C7" s="49" t="s">
        <v>25</v>
      </c>
      <c r="D7" s="84"/>
      <c r="E7" s="84"/>
      <c r="F7" s="84"/>
      <c r="G7" s="192"/>
    </row>
    <row r="8" spans="2:7" ht="15.75">
      <c r="B8" s="12" t="s">
        <v>2</v>
      </c>
      <c r="C8" s="13" t="s">
        <v>58</v>
      </c>
      <c r="D8" s="75">
        <v>104018364</v>
      </c>
      <c r="E8" s="75">
        <v>116498035</v>
      </c>
      <c r="F8" s="75">
        <f>G8-E8</f>
        <v>5813898</v>
      </c>
      <c r="G8" s="180">
        <v>122311933</v>
      </c>
    </row>
    <row r="9" spans="2:7" ht="15.75">
      <c r="B9" s="12" t="s">
        <v>3</v>
      </c>
      <c r="C9" s="13" t="s">
        <v>65</v>
      </c>
      <c r="D9" s="75">
        <v>195738591</v>
      </c>
      <c r="E9" s="75">
        <v>224932568</v>
      </c>
      <c r="F9" s="75">
        <f aca="true" t="shared" si="0" ref="F9:F28">G9-E9</f>
        <v>3439224</v>
      </c>
      <c r="G9" s="180">
        <v>228371792</v>
      </c>
    </row>
    <row r="10" spans="2:7" ht="15.75">
      <c r="B10" s="14" t="s">
        <v>4</v>
      </c>
      <c r="C10" s="15" t="s">
        <v>186</v>
      </c>
      <c r="D10" s="76">
        <f>SUM(D8:D9)</f>
        <v>299756955</v>
      </c>
      <c r="E10" s="76">
        <f>SUM(E8:E9)</f>
        <v>341430603</v>
      </c>
      <c r="F10" s="76">
        <f t="shared" si="0"/>
        <v>9253122</v>
      </c>
      <c r="G10" s="181">
        <f>SUM(G8:G9)</f>
        <v>350683725</v>
      </c>
    </row>
    <row r="11" spans="2:7" ht="15.75">
      <c r="B11" s="12" t="s">
        <v>1</v>
      </c>
      <c r="C11" s="13" t="s">
        <v>164</v>
      </c>
      <c r="D11" s="75">
        <v>19181400</v>
      </c>
      <c r="E11" s="75">
        <v>20545600</v>
      </c>
      <c r="F11" s="75">
        <f t="shared" si="0"/>
        <v>0</v>
      </c>
      <c r="G11" s="180">
        <v>20545600</v>
      </c>
    </row>
    <row r="12" spans="2:7" ht="31.5">
      <c r="B12" s="12" t="s">
        <v>7</v>
      </c>
      <c r="C12" s="13" t="s">
        <v>148</v>
      </c>
      <c r="D12" s="75">
        <v>11614200</v>
      </c>
      <c r="E12" s="75">
        <v>12414374</v>
      </c>
      <c r="F12" s="75">
        <f t="shared" si="0"/>
        <v>-2411945</v>
      </c>
      <c r="G12" s="180">
        <v>10002429</v>
      </c>
    </row>
    <row r="13" spans="2:7" ht="15.75">
      <c r="B13" s="14" t="s">
        <v>28</v>
      </c>
      <c r="C13" s="16" t="s">
        <v>187</v>
      </c>
      <c r="D13" s="76">
        <f>SUM(D11:D12)</f>
        <v>30795600</v>
      </c>
      <c r="E13" s="76">
        <f>SUM(E11:E12)</f>
        <v>32959974</v>
      </c>
      <c r="F13" s="76">
        <f t="shared" si="0"/>
        <v>-2411945</v>
      </c>
      <c r="G13" s="181">
        <f>SUM(G11:G12)</f>
        <v>30548029</v>
      </c>
    </row>
    <row r="14" spans="2:7" ht="15.75">
      <c r="B14" s="41" t="s">
        <v>99</v>
      </c>
      <c r="C14" s="42" t="s">
        <v>188</v>
      </c>
      <c r="D14" s="77">
        <f>D10+D13</f>
        <v>330552555</v>
      </c>
      <c r="E14" s="77">
        <f>E10+E13</f>
        <v>374390577</v>
      </c>
      <c r="F14" s="77">
        <f t="shared" si="0"/>
        <v>6841177</v>
      </c>
      <c r="G14" s="182">
        <f>G10+G13</f>
        <v>381231754</v>
      </c>
    </row>
    <row r="15" spans="2:7" ht="15.75">
      <c r="B15" s="12" t="s">
        <v>29</v>
      </c>
      <c r="C15" s="13" t="s">
        <v>58</v>
      </c>
      <c r="D15" s="75">
        <v>23090253</v>
      </c>
      <c r="E15" s="75">
        <v>25691547</v>
      </c>
      <c r="F15" s="75">
        <f t="shared" si="0"/>
        <v>-1216082</v>
      </c>
      <c r="G15" s="180">
        <v>24475465</v>
      </c>
    </row>
    <row r="16" spans="2:7" ht="15.75">
      <c r="B16" s="12" t="s">
        <v>30</v>
      </c>
      <c r="C16" s="13" t="s">
        <v>65</v>
      </c>
      <c r="D16" s="75">
        <v>45172023</v>
      </c>
      <c r="E16" s="75">
        <v>50201438</v>
      </c>
      <c r="F16" s="75">
        <f t="shared" si="0"/>
        <v>537275</v>
      </c>
      <c r="G16" s="180">
        <v>50738713</v>
      </c>
    </row>
    <row r="17" spans="2:7" ht="31.5">
      <c r="B17" s="41" t="s">
        <v>100</v>
      </c>
      <c r="C17" s="42" t="s">
        <v>189</v>
      </c>
      <c r="D17" s="77">
        <f>SUM(D15:D16)</f>
        <v>68262276</v>
      </c>
      <c r="E17" s="77">
        <f>SUM(E15:E16)</f>
        <v>75892985</v>
      </c>
      <c r="F17" s="77">
        <f t="shared" si="0"/>
        <v>-678807</v>
      </c>
      <c r="G17" s="182">
        <f>SUM(G15:G16)</f>
        <v>75214178</v>
      </c>
    </row>
    <row r="18" spans="2:7" ht="15.75">
      <c r="B18" s="12" t="s">
        <v>31</v>
      </c>
      <c r="C18" s="13" t="s">
        <v>58</v>
      </c>
      <c r="D18" s="78">
        <v>15514000</v>
      </c>
      <c r="E18" s="78">
        <v>15735571</v>
      </c>
      <c r="F18" s="78">
        <f t="shared" si="0"/>
        <v>0</v>
      </c>
      <c r="G18" s="183">
        <v>15735571</v>
      </c>
    </row>
    <row r="19" spans="2:7" ht="15.75">
      <c r="B19" s="12" t="s">
        <v>32</v>
      </c>
      <c r="C19" s="13" t="s">
        <v>60</v>
      </c>
      <c r="D19" s="78">
        <v>340635109</v>
      </c>
      <c r="E19" s="78">
        <v>383239296</v>
      </c>
      <c r="F19" s="78">
        <f t="shared" si="0"/>
        <v>7766951</v>
      </c>
      <c r="G19" s="183">
        <v>391006247</v>
      </c>
    </row>
    <row r="20" spans="2:7" ht="15.75">
      <c r="B20" s="12" t="s">
        <v>33</v>
      </c>
      <c r="C20" s="13" t="s">
        <v>59</v>
      </c>
      <c r="D20" s="78">
        <v>12615000</v>
      </c>
      <c r="E20" s="78">
        <v>19460844</v>
      </c>
      <c r="F20" s="78">
        <f t="shared" si="0"/>
        <v>0</v>
      </c>
      <c r="G20" s="183">
        <v>19460844</v>
      </c>
    </row>
    <row r="21" spans="2:7" ht="15.75">
      <c r="B21" s="41" t="s">
        <v>101</v>
      </c>
      <c r="C21" s="42" t="s">
        <v>190</v>
      </c>
      <c r="D21" s="77">
        <f>D18+D19+D20</f>
        <v>368764109</v>
      </c>
      <c r="E21" s="77">
        <f>E18+E19+E20</f>
        <v>418435711</v>
      </c>
      <c r="F21" s="77">
        <f t="shared" si="0"/>
        <v>7766951</v>
      </c>
      <c r="G21" s="182">
        <f>G18+G19+G20</f>
        <v>426202662</v>
      </c>
    </row>
    <row r="22" spans="2:7" ht="15.75">
      <c r="B22" s="41" t="s">
        <v>102</v>
      </c>
      <c r="C22" s="42" t="s">
        <v>140</v>
      </c>
      <c r="D22" s="77">
        <v>10698000</v>
      </c>
      <c r="E22" s="77">
        <v>9698000</v>
      </c>
      <c r="F22" s="77">
        <f t="shared" si="0"/>
        <v>-3854725</v>
      </c>
      <c r="G22" s="182">
        <v>5843275</v>
      </c>
    </row>
    <row r="23" spans="2:7" ht="15.75">
      <c r="B23" s="188" t="s">
        <v>34</v>
      </c>
      <c r="C23" s="189" t="s">
        <v>250</v>
      </c>
      <c r="D23" s="190">
        <v>0</v>
      </c>
      <c r="E23" s="190">
        <v>858568</v>
      </c>
      <c r="F23" s="190">
        <f t="shared" si="0"/>
        <v>0</v>
      </c>
      <c r="G23" s="191">
        <v>858568</v>
      </c>
    </row>
    <row r="24" spans="2:7" ht="31.5">
      <c r="B24" s="12" t="s">
        <v>35</v>
      </c>
      <c r="C24" s="18" t="s">
        <v>121</v>
      </c>
      <c r="D24" s="78">
        <v>8400000</v>
      </c>
      <c r="E24" s="78">
        <v>11883346</v>
      </c>
      <c r="F24" s="78">
        <f t="shared" si="0"/>
        <v>0</v>
      </c>
      <c r="G24" s="183">
        <v>11883346</v>
      </c>
    </row>
    <row r="25" spans="2:7" ht="15.75">
      <c r="B25" s="12" t="s">
        <v>36</v>
      </c>
      <c r="C25" s="18" t="s">
        <v>0</v>
      </c>
      <c r="D25" s="78">
        <f>D26+D27</f>
        <v>13935986</v>
      </c>
      <c r="E25" s="78">
        <f>E26+E27</f>
        <v>45466565</v>
      </c>
      <c r="F25" s="78">
        <f t="shared" si="0"/>
        <v>9100000</v>
      </c>
      <c r="G25" s="183">
        <f>G26+G27</f>
        <v>54566565</v>
      </c>
    </row>
    <row r="26" spans="2:7" ht="15.75">
      <c r="B26" s="12"/>
      <c r="C26" s="13" t="s">
        <v>151</v>
      </c>
      <c r="D26" s="78">
        <v>12135986</v>
      </c>
      <c r="E26" s="78">
        <v>43666565</v>
      </c>
      <c r="F26" s="78">
        <f t="shared" si="0"/>
        <v>9100000</v>
      </c>
      <c r="G26" s="183">
        <v>52766565</v>
      </c>
    </row>
    <row r="27" spans="2:7" ht="15.75">
      <c r="B27" s="12"/>
      <c r="C27" s="13" t="s">
        <v>200</v>
      </c>
      <c r="D27" s="78">
        <v>1800000</v>
      </c>
      <c r="E27" s="78">
        <v>1800000</v>
      </c>
      <c r="F27" s="78">
        <f t="shared" si="0"/>
        <v>0</v>
      </c>
      <c r="G27" s="183">
        <v>1800000</v>
      </c>
    </row>
    <row r="28" spans="2:7" ht="15.75">
      <c r="B28" s="41" t="s">
        <v>103</v>
      </c>
      <c r="C28" s="42" t="s">
        <v>191</v>
      </c>
      <c r="D28" s="77">
        <f>SUM(D24:D25)</f>
        <v>22335986</v>
      </c>
      <c r="E28" s="77">
        <f>SUM(E23:E25)</f>
        <v>58208479</v>
      </c>
      <c r="F28" s="77">
        <f t="shared" si="0"/>
        <v>9100000</v>
      </c>
      <c r="G28" s="182">
        <f>SUM(G23:G25)</f>
        <v>67308479</v>
      </c>
    </row>
    <row r="29" spans="2:7" ht="15.75">
      <c r="B29" s="39" t="s">
        <v>37</v>
      </c>
      <c r="C29" s="40" t="s">
        <v>144</v>
      </c>
      <c r="D29" s="73">
        <f>D14+D17+D21+D22+D28</f>
        <v>800612926</v>
      </c>
      <c r="E29" s="73">
        <f>E14+E17+E21+E22+E28</f>
        <v>936625752</v>
      </c>
      <c r="F29" s="73">
        <f>F14+F17+F21+F22+F28</f>
        <v>19174596</v>
      </c>
      <c r="G29" s="177">
        <f>G14+G17+G21+G22+G28</f>
        <v>955800348</v>
      </c>
    </row>
    <row r="30" spans="2:7" ht="31.5">
      <c r="B30" s="12" t="s">
        <v>38</v>
      </c>
      <c r="C30" s="17" t="s">
        <v>141</v>
      </c>
      <c r="D30" s="78">
        <v>0</v>
      </c>
      <c r="E30" s="78">
        <v>0</v>
      </c>
      <c r="F30" s="78">
        <v>0</v>
      </c>
      <c r="G30" s="183">
        <v>0</v>
      </c>
    </row>
    <row r="31" spans="2:7" ht="15.75">
      <c r="B31" s="12" t="s">
        <v>39</v>
      </c>
      <c r="C31" s="17" t="s">
        <v>192</v>
      </c>
      <c r="D31" s="78">
        <v>10789271</v>
      </c>
      <c r="E31" s="78">
        <v>10789271</v>
      </c>
      <c r="F31" s="78">
        <v>0</v>
      </c>
      <c r="G31" s="183">
        <v>10789271</v>
      </c>
    </row>
    <row r="32" spans="2:7" ht="15.75">
      <c r="B32" s="41" t="s">
        <v>107</v>
      </c>
      <c r="C32" s="42" t="s">
        <v>193</v>
      </c>
      <c r="D32" s="77">
        <f>D31</f>
        <v>10789271</v>
      </c>
      <c r="E32" s="77">
        <f>E31</f>
        <v>10789271</v>
      </c>
      <c r="F32" s="77">
        <v>0</v>
      </c>
      <c r="G32" s="182">
        <f>G31</f>
        <v>10789271</v>
      </c>
    </row>
    <row r="33" spans="2:7" s="45" customFormat="1" ht="16.5" thickBot="1">
      <c r="B33" s="112" t="s">
        <v>40</v>
      </c>
      <c r="C33" s="113" t="s">
        <v>194</v>
      </c>
      <c r="D33" s="114">
        <f>D29+D32</f>
        <v>811402197</v>
      </c>
      <c r="E33" s="114">
        <f>E29+E32</f>
        <v>947415023</v>
      </c>
      <c r="F33" s="114">
        <f>F29+F32</f>
        <v>19174596</v>
      </c>
      <c r="G33" s="193">
        <f>G29+G32</f>
        <v>966589619</v>
      </c>
    </row>
    <row r="34" ht="13.5" thickTop="1"/>
    <row r="35" spans="2:6" ht="15.75">
      <c r="B35" s="261" t="s">
        <v>152</v>
      </c>
      <c r="C35" s="261"/>
      <c r="D35" s="261"/>
      <c r="E35" s="261"/>
      <c r="F35" s="83"/>
    </row>
    <row r="36" spans="2:7" ht="16.5" thickBot="1">
      <c r="B36" s="107"/>
      <c r="C36" s="107"/>
      <c r="D36" s="107"/>
      <c r="E36" s="107"/>
      <c r="F36" s="107"/>
      <c r="G36" s="107"/>
    </row>
    <row r="37" spans="2:7" ht="16.5" thickTop="1">
      <c r="B37" s="259" t="s">
        <v>61</v>
      </c>
      <c r="C37" s="260"/>
      <c r="D37" s="163">
        <f>2!D50</f>
        <v>695595327</v>
      </c>
      <c r="E37" s="163">
        <f>2!E50</f>
        <v>757398424</v>
      </c>
      <c r="F37" s="163">
        <f>2!F50</f>
        <v>22092653</v>
      </c>
      <c r="G37" s="160">
        <f>2!G50</f>
        <v>779491077</v>
      </c>
    </row>
    <row r="38" spans="2:7" ht="15.75">
      <c r="B38" s="255" t="s">
        <v>153</v>
      </c>
      <c r="C38" s="256"/>
      <c r="D38" s="164">
        <f>D33</f>
        <v>811402197</v>
      </c>
      <c r="E38" s="164">
        <f>E33</f>
        <v>947415023</v>
      </c>
      <c r="F38" s="164">
        <f>F33</f>
        <v>19174596</v>
      </c>
      <c r="G38" s="161">
        <f>G33</f>
        <v>966589619</v>
      </c>
    </row>
    <row r="39" spans="2:7" ht="16.5" thickBot="1">
      <c r="B39" s="257" t="s">
        <v>154</v>
      </c>
      <c r="C39" s="258"/>
      <c r="D39" s="165">
        <f>D37-D38</f>
        <v>-115806870</v>
      </c>
      <c r="E39" s="165">
        <f>E37-E38</f>
        <v>-190016599</v>
      </c>
      <c r="F39" s="165">
        <f>F37-F38</f>
        <v>2918057</v>
      </c>
      <c r="G39" s="162">
        <f>G37-G38</f>
        <v>-187098542</v>
      </c>
    </row>
    <row r="40" ht="13.5" thickTop="1"/>
  </sheetData>
  <sheetProtection/>
  <mergeCells count="6">
    <mergeCell ref="B38:C38"/>
    <mergeCell ref="B39:C39"/>
    <mergeCell ref="B37:C37"/>
    <mergeCell ref="B35:E35"/>
    <mergeCell ref="B2:G2"/>
    <mergeCell ref="B3:G3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workbookViewId="0" topLeftCell="A1">
      <selection activeCell="K12" sqref="K1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5.7109375" style="0" customWidth="1"/>
    <col min="5" max="7" width="14.57421875" style="0" customWidth="1"/>
  </cols>
  <sheetData>
    <row r="2" spans="2:7" ht="16.5">
      <c r="B2" s="249" t="s">
        <v>297</v>
      </c>
      <c r="C2" s="249"/>
      <c r="D2" s="249"/>
      <c r="E2" s="249"/>
      <c r="F2" s="249"/>
      <c r="G2" s="249"/>
    </row>
    <row r="3" spans="2:7" ht="30.75" customHeight="1">
      <c r="B3" s="262" t="s">
        <v>229</v>
      </c>
      <c r="C3" s="262"/>
      <c r="D3" s="262"/>
      <c r="E3" s="262"/>
      <c r="F3" s="262"/>
      <c r="G3" s="262"/>
    </row>
    <row r="4" ht="13.5" thickBot="1"/>
    <row r="5" spans="2:7" s="1" customFormat="1" ht="46.5" customHeight="1" thickTop="1">
      <c r="B5" s="20" t="s">
        <v>5</v>
      </c>
      <c r="C5" s="21" t="s">
        <v>6</v>
      </c>
      <c r="D5" s="63" t="s">
        <v>225</v>
      </c>
      <c r="E5" s="63" t="s">
        <v>266</v>
      </c>
      <c r="F5" s="63" t="s">
        <v>270</v>
      </c>
      <c r="G5" s="171" t="s">
        <v>290</v>
      </c>
    </row>
    <row r="6" spans="2:7" s="1" customFormat="1" ht="15" customHeight="1">
      <c r="B6" s="2"/>
      <c r="C6" s="24" t="s">
        <v>24</v>
      </c>
      <c r="D6" s="64"/>
      <c r="E6" s="64"/>
      <c r="F6" s="64"/>
      <c r="G6" s="172"/>
    </row>
    <row r="7" spans="2:7" s="1" customFormat="1" ht="15" customHeight="1">
      <c r="B7" s="6" t="s">
        <v>34</v>
      </c>
      <c r="C7" s="7" t="s">
        <v>15</v>
      </c>
      <c r="D7" s="65">
        <v>0</v>
      </c>
      <c r="E7" s="65">
        <v>0</v>
      </c>
      <c r="F7" s="242">
        <f>G7-E7</f>
        <v>0</v>
      </c>
      <c r="G7" s="173">
        <v>0</v>
      </c>
    </row>
    <row r="8" spans="2:7" s="1" customFormat="1" ht="30" customHeight="1">
      <c r="B8" s="6" t="s">
        <v>35</v>
      </c>
      <c r="C8" s="7" t="s">
        <v>16</v>
      </c>
      <c r="D8" s="65">
        <v>35000000</v>
      </c>
      <c r="E8" s="65">
        <v>43093789</v>
      </c>
      <c r="F8" s="242">
        <f aca="true" t="shared" si="0" ref="F8:F21">G8-E8</f>
        <v>75223738</v>
      </c>
      <c r="G8" s="173">
        <v>118317527</v>
      </c>
    </row>
    <row r="9" spans="2:7" s="1" customFormat="1" ht="30" customHeight="1">
      <c r="B9" s="37" t="s">
        <v>86</v>
      </c>
      <c r="C9" s="38" t="s">
        <v>57</v>
      </c>
      <c r="D9" s="72">
        <f>SUM(D7:D8)</f>
        <v>35000000</v>
      </c>
      <c r="E9" s="72">
        <v>43093789</v>
      </c>
      <c r="F9" s="245">
        <f t="shared" si="0"/>
        <v>75223738</v>
      </c>
      <c r="G9" s="176">
        <v>118317527</v>
      </c>
    </row>
    <row r="10" spans="2:7" s="1" customFormat="1" ht="15" customHeight="1">
      <c r="B10" s="6" t="s">
        <v>48</v>
      </c>
      <c r="C10" s="10" t="s">
        <v>20</v>
      </c>
      <c r="D10" s="65">
        <v>0</v>
      </c>
      <c r="E10" s="65">
        <v>21107280</v>
      </c>
      <c r="F10" s="242">
        <f t="shared" si="0"/>
        <v>0</v>
      </c>
      <c r="G10" s="173">
        <v>21107280</v>
      </c>
    </row>
    <row r="11" spans="2:7" s="1" customFormat="1" ht="15" customHeight="1">
      <c r="B11" s="6" t="s">
        <v>49</v>
      </c>
      <c r="C11" s="10" t="s">
        <v>21</v>
      </c>
      <c r="D11" s="65"/>
      <c r="E11" s="65">
        <v>9499999</v>
      </c>
      <c r="F11" s="242">
        <f t="shared" si="0"/>
        <v>0</v>
      </c>
      <c r="G11" s="173">
        <v>9499999</v>
      </c>
    </row>
    <row r="12" spans="2:7" s="1" customFormat="1" ht="30" customHeight="1">
      <c r="B12" s="37" t="s">
        <v>89</v>
      </c>
      <c r="C12" s="38" t="s">
        <v>174</v>
      </c>
      <c r="D12" s="72">
        <f>D10+D11</f>
        <v>0</v>
      </c>
      <c r="E12" s="72">
        <f>E10+E11</f>
        <v>30607279</v>
      </c>
      <c r="F12" s="245">
        <f t="shared" si="0"/>
        <v>0</v>
      </c>
      <c r="G12" s="176">
        <f>G10+G11</f>
        <v>30607279</v>
      </c>
    </row>
    <row r="13" spans="2:7" s="1" customFormat="1" ht="30" customHeight="1">
      <c r="B13" s="6" t="s">
        <v>52</v>
      </c>
      <c r="C13" s="7" t="s">
        <v>22</v>
      </c>
      <c r="D13" s="65">
        <v>460000</v>
      </c>
      <c r="E13" s="65">
        <v>460000</v>
      </c>
      <c r="F13" s="242">
        <f t="shared" si="0"/>
        <v>0</v>
      </c>
      <c r="G13" s="173">
        <v>460000</v>
      </c>
    </row>
    <row r="14" spans="2:7" s="1" customFormat="1" ht="15" customHeight="1">
      <c r="B14" s="6" t="s">
        <v>53</v>
      </c>
      <c r="C14" s="10" t="s">
        <v>265</v>
      </c>
      <c r="D14" s="65">
        <v>0</v>
      </c>
      <c r="E14" s="65">
        <v>1726764</v>
      </c>
      <c r="F14" s="242">
        <f t="shared" si="0"/>
        <v>0</v>
      </c>
      <c r="G14" s="173">
        <v>1726764</v>
      </c>
    </row>
    <row r="15" spans="2:7" s="1" customFormat="1" ht="15" customHeight="1">
      <c r="B15" s="6"/>
      <c r="C15" s="10" t="s">
        <v>147</v>
      </c>
      <c r="D15" s="65">
        <v>0</v>
      </c>
      <c r="E15" s="65">
        <v>1726764</v>
      </c>
      <c r="F15" s="242">
        <f t="shared" si="0"/>
        <v>0</v>
      </c>
      <c r="G15" s="173">
        <v>1726764</v>
      </c>
    </row>
    <row r="16" spans="2:7" s="1" customFormat="1" ht="15" customHeight="1">
      <c r="B16" s="6"/>
      <c r="C16" s="10" t="s">
        <v>149</v>
      </c>
      <c r="D16" s="65">
        <v>0</v>
      </c>
      <c r="E16" s="65">
        <v>0</v>
      </c>
      <c r="F16" s="242">
        <f t="shared" si="0"/>
        <v>0</v>
      </c>
      <c r="G16" s="173">
        <v>0</v>
      </c>
    </row>
    <row r="17" spans="2:7" s="1" customFormat="1" ht="30" customHeight="1">
      <c r="B17" s="37" t="s">
        <v>91</v>
      </c>
      <c r="C17" s="38" t="s">
        <v>176</v>
      </c>
      <c r="D17" s="72">
        <f>D13+D14</f>
        <v>460000</v>
      </c>
      <c r="E17" s="72">
        <f>E13+E14</f>
        <v>2186764</v>
      </c>
      <c r="F17" s="245">
        <f t="shared" si="0"/>
        <v>0</v>
      </c>
      <c r="G17" s="176">
        <f>G13+G14</f>
        <v>2186764</v>
      </c>
    </row>
    <row r="18" spans="2:7" ht="15.75">
      <c r="B18" s="39" t="s">
        <v>29</v>
      </c>
      <c r="C18" s="40" t="s">
        <v>122</v>
      </c>
      <c r="D18" s="85">
        <f>D9+D12+D17</f>
        <v>35460000</v>
      </c>
      <c r="E18" s="85">
        <f>E9+E12+E17</f>
        <v>75887832</v>
      </c>
      <c r="F18" s="248">
        <f t="shared" si="0"/>
        <v>75223738</v>
      </c>
      <c r="G18" s="194">
        <f>G9+G12+G17</f>
        <v>151111570</v>
      </c>
    </row>
    <row r="19" spans="2:7" ht="15.75">
      <c r="B19" s="6" t="s">
        <v>30</v>
      </c>
      <c r="C19" s="7" t="s">
        <v>23</v>
      </c>
      <c r="D19" s="65">
        <v>300038458</v>
      </c>
      <c r="E19" s="65">
        <v>245731404</v>
      </c>
      <c r="F19" s="242">
        <f t="shared" si="0"/>
        <v>11117963</v>
      </c>
      <c r="G19" s="173">
        <v>256849367</v>
      </c>
    </row>
    <row r="20" spans="2:7" s="1" customFormat="1" ht="30" customHeight="1">
      <c r="B20" s="37" t="s">
        <v>93</v>
      </c>
      <c r="C20" s="38" t="s">
        <v>123</v>
      </c>
      <c r="D20" s="72">
        <v>300038458</v>
      </c>
      <c r="E20" s="72">
        <f>E19</f>
        <v>245731404</v>
      </c>
      <c r="F20" s="245">
        <f t="shared" si="0"/>
        <v>11117963</v>
      </c>
      <c r="G20" s="176">
        <f>G19</f>
        <v>256849367</v>
      </c>
    </row>
    <row r="21" spans="2:7" ht="15.75">
      <c r="B21" s="39" t="s">
        <v>31</v>
      </c>
      <c r="C21" s="40" t="s">
        <v>124</v>
      </c>
      <c r="D21" s="85">
        <f>D18+D20</f>
        <v>335498458</v>
      </c>
      <c r="E21" s="85">
        <f>E18+E20</f>
        <v>321619236</v>
      </c>
      <c r="F21" s="248">
        <f t="shared" si="0"/>
        <v>86341701</v>
      </c>
      <c r="G21" s="194">
        <f>G18+G20</f>
        <v>407960937</v>
      </c>
    </row>
    <row r="22" spans="2:7" ht="13.5" thickBot="1">
      <c r="B22" s="67"/>
      <c r="C22" s="68"/>
      <c r="D22" s="68"/>
      <c r="E22" s="68"/>
      <c r="F22" s="68"/>
      <c r="G22" s="195"/>
    </row>
    <row r="23" spans="2:7" ht="29.25" thickTop="1">
      <c r="B23" s="69" t="s">
        <v>5</v>
      </c>
      <c r="C23" s="70" t="s">
        <v>6</v>
      </c>
      <c r="D23" s="63" t="s">
        <v>225</v>
      </c>
      <c r="E23" s="63" t="s">
        <v>263</v>
      </c>
      <c r="F23" s="63" t="s">
        <v>270</v>
      </c>
      <c r="G23" s="171" t="s">
        <v>283</v>
      </c>
    </row>
    <row r="24" spans="2:7" ht="18.75">
      <c r="B24" s="11"/>
      <c r="C24" s="25" t="s">
        <v>25</v>
      </c>
      <c r="D24" s="66"/>
      <c r="E24" s="66"/>
      <c r="F24" s="66"/>
      <c r="G24" s="179"/>
    </row>
    <row r="25" spans="2:7" ht="15.75">
      <c r="B25" s="41" t="s">
        <v>104</v>
      </c>
      <c r="C25" s="42" t="s">
        <v>79</v>
      </c>
      <c r="D25" s="77">
        <v>294442674</v>
      </c>
      <c r="E25" s="77">
        <v>277594333</v>
      </c>
      <c r="F25" s="77">
        <f>G25-E25</f>
        <v>53822000</v>
      </c>
      <c r="G25" s="182">
        <v>331416333</v>
      </c>
    </row>
    <row r="26" spans="2:7" ht="15.75">
      <c r="B26" s="41" t="s">
        <v>105</v>
      </c>
      <c r="C26" s="42" t="s">
        <v>80</v>
      </c>
      <c r="D26" s="77">
        <v>40288999</v>
      </c>
      <c r="E26" s="77">
        <v>50011260</v>
      </c>
      <c r="F26" s="77">
        <f>G26-E26</f>
        <v>15652224</v>
      </c>
      <c r="G26" s="182">
        <v>65663484</v>
      </c>
    </row>
    <row r="27" spans="2:7" ht="31.5">
      <c r="B27" s="41" t="s">
        <v>106</v>
      </c>
      <c r="C27" s="42" t="s">
        <v>81</v>
      </c>
      <c r="D27" s="77">
        <v>0</v>
      </c>
      <c r="E27" s="77">
        <v>1726764</v>
      </c>
      <c r="F27" s="77">
        <f>G27-E27</f>
        <v>8387571</v>
      </c>
      <c r="G27" s="182">
        <v>10114335</v>
      </c>
    </row>
    <row r="28" spans="2:7" ht="15.75">
      <c r="B28" s="39" t="s">
        <v>2</v>
      </c>
      <c r="C28" s="40" t="s">
        <v>195</v>
      </c>
      <c r="D28" s="85">
        <f>SUM(D25:D27)</f>
        <v>334731673</v>
      </c>
      <c r="E28" s="85">
        <f>SUM(E25:E27)</f>
        <v>329332357</v>
      </c>
      <c r="F28" s="85">
        <f>SUM(F25:F27)</f>
        <v>77861795</v>
      </c>
      <c r="G28" s="194">
        <f>SUM(G25:G27)</f>
        <v>407194152</v>
      </c>
    </row>
    <row r="29" spans="2:7" s="1" customFormat="1" ht="30" customHeight="1">
      <c r="B29" s="37" t="s">
        <v>107</v>
      </c>
      <c r="C29" s="38" t="s">
        <v>224</v>
      </c>
      <c r="D29" s="72">
        <v>766785</v>
      </c>
      <c r="E29" s="72">
        <v>766785</v>
      </c>
      <c r="F29" s="72">
        <v>0</v>
      </c>
      <c r="G29" s="176">
        <v>766785</v>
      </c>
    </row>
    <row r="30" spans="2:7" ht="16.5" thickBot="1">
      <c r="B30" s="51" t="s">
        <v>4</v>
      </c>
      <c r="C30" s="52" t="s">
        <v>125</v>
      </c>
      <c r="D30" s="86">
        <f>D28+D29</f>
        <v>335498458</v>
      </c>
      <c r="E30" s="86">
        <f>E28+E29</f>
        <v>330099142</v>
      </c>
      <c r="F30" s="86">
        <f>F28+F29</f>
        <v>77861795</v>
      </c>
      <c r="G30" s="196">
        <f>G28+G29</f>
        <v>407960937</v>
      </c>
    </row>
    <row r="31" ht="13.5" thickTop="1"/>
    <row r="33" spans="3:7" ht="15.75">
      <c r="C33" s="261" t="s">
        <v>155</v>
      </c>
      <c r="D33" s="261"/>
      <c r="E33" s="261"/>
      <c r="F33" s="261"/>
      <c r="G33" s="261"/>
    </row>
    <row r="34" spans="3:7" ht="16.5" thickBot="1">
      <c r="C34" s="107"/>
      <c r="D34" s="107"/>
      <c r="E34" s="107"/>
      <c r="F34" s="107"/>
      <c r="G34" s="107"/>
    </row>
    <row r="35" spans="3:7" ht="16.5" thickTop="1">
      <c r="C35" s="157" t="s">
        <v>156</v>
      </c>
      <c r="D35" s="163">
        <f>D18</f>
        <v>35460000</v>
      </c>
      <c r="E35" s="163">
        <f>E18</f>
        <v>75887832</v>
      </c>
      <c r="F35" s="163">
        <f>F18</f>
        <v>75223738</v>
      </c>
      <c r="G35" s="160">
        <f>G18</f>
        <v>151111570</v>
      </c>
    </row>
    <row r="36" spans="3:7" ht="15.75">
      <c r="C36" s="158" t="s">
        <v>157</v>
      </c>
      <c r="D36" s="164">
        <f>D30</f>
        <v>335498458</v>
      </c>
      <c r="E36" s="164">
        <f>E30</f>
        <v>330099142</v>
      </c>
      <c r="F36" s="164">
        <f>F30</f>
        <v>77861795</v>
      </c>
      <c r="G36" s="161">
        <f>G30</f>
        <v>407960937</v>
      </c>
    </row>
    <row r="37" spans="3:7" ht="16.5" thickBot="1">
      <c r="C37" s="159" t="s">
        <v>154</v>
      </c>
      <c r="D37" s="165">
        <f>D35-D36</f>
        <v>-300038458</v>
      </c>
      <c r="E37" s="165">
        <f>E35-E36</f>
        <v>-254211310</v>
      </c>
      <c r="F37" s="165">
        <f>F35-F36</f>
        <v>-2638057</v>
      </c>
      <c r="G37" s="162">
        <f>G35-G36</f>
        <v>-256849367</v>
      </c>
    </row>
    <row r="38" ht="13.5" thickTop="1"/>
  </sheetData>
  <sheetProtection/>
  <mergeCells count="3">
    <mergeCell ref="C33:G33"/>
    <mergeCell ref="B3:G3"/>
    <mergeCell ref="B2:G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0"/>
  <sheetViews>
    <sheetView workbookViewId="0" topLeftCell="A1">
      <selection activeCell="D2" sqref="D2:U2"/>
    </sheetView>
  </sheetViews>
  <sheetFormatPr defaultColWidth="9.140625" defaultRowHeight="12.75"/>
  <cols>
    <col min="1" max="1" width="5.421875" style="119" customWidth="1"/>
    <col min="2" max="4" width="9.140625" style="119" customWidth="1"/>
    <col min="5" max="8" width="13.7109375" style="119" customWidth="1"/>
    <col min="9" max="10" width="18.28125" style="119" customWidth="1"/>
    <col min="11" max="11" width="15.8515625" style="119" customWidth="1"/>
    <col min="12" max="12" width="18.28125" style="119" customWidth="1"/>
    <col min="13" max="16" width="17.8515625" style="119" customWidth="1"/>
    <col min="17" max="20" width="15.140625" style="119" customWidth="1"/>
    <col min="21" max="24" width="15.28125" style="119" customWidth="1"/>
    <col min="25" max="16384" width="9.140625" style="119" customWidth="1"/>
  </cols>
  <sheetData>
    <row r="2" spans="4:24" ht="16.5" customHeight="1">
      <c r="D2" s="263" t="s">
        <v>298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120"/>
      <c r="W2" s="120"/>
      <c r="X2" s="120"/>
    </row>
    <row r="3" spans="4:24" ht="16.5" customHeight="1">
      <c r="D3" s="264" t="s">
        <v>230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121"/>
      <c r="W3" s="121"/>
      <c r="X3" s="121"/>
    </row>
    <row r="4" spans="1:24" ht="17.25" thickBot="1">
      <c r="A4" s="122"/>
      <c r="B4" s="122"/>
      <c r="C4" s="122"/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V4" s="156" t="s">
        <v>183</v>
      </c>
      <c r="W4" s="156"/>
      <c r="X4" s="156"/>
    </row>
    <row r="5" spans="1:24" ht="16.5" customHeight="1" thickTop="1">
      <c r="A5" s="265" t="s">
        <v>201</v>
      </c>
      <c r="B5" s="267" t="s">
        <v>202</v>
      </c>
      <c r="C5" s="267"/>
      <c r="D5" s="267"/>
      <c r="E5" s="284" t="s">
        <v>24</v>
      </c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6"/>
    </row>
    <row r="6" spans="1:24" ht="15.75" customHeight="1">
      <c r="A6" s="266"/>
      <c r="B6" s="268"/>
      <c r="C6" s="268"/>
      <c r="D6" s="268"/>
      <c r="E6" s="288" t="s">
        <v>61</v>
      </c>
      <c r="F6" s="289"/>
      <c r="G6" s="289"/>
      <c r="H6" s="290"/>
      <c r="I6" s="270" t="s">
        <v>203</v>
      </c>
      <c r="J6" s="271"/>
      <c r="K6" s="271"/>
      <c r="L6" s="272"/>
      <c r="M6" s="270" t="s">
        <v>204</v>
      </c>
      <c r="N6" s="271"/>
      <c r="O6" s="271"/>
      <c r="P6" s="272"/>
      <c r="Q6" s="270" t="s">
        <v>249</v>
      </c>
      <c r="R6" s="271"/>
      <c r="S6" s="271"/>
      <c r="T6" s="272"/>
      <c r="U6" s="278" t="s">
        <v>62</v>
      </c>
      <c r="V6" s="279"/>
      <c r="W6" s="279"/>
      <c r="X6" s="280"/>
    </row>
    <row r="7" spans="1:24" ht="35.25" customHeight="1">
      <c r="A7" s="266"/>
      <c r="B7" s="268"/>
      <c r="C7" s="268"/>
      <c r="D7" s="268"/>
      <c r="E7" s="291"/>
      <c r="F7" s="292"/>
      <c r="G7" s="292"/>
      <c r="H7" s="293"/>
      <c r="I7" s="273"/>
      <c r="J7" s="274"/>
      <c r="K7" s="274"/>
      <c r="L7" s="275"/>
      <c r="M7" s="273"/>
      <c r="N7" s="274"/>
      <c r="O7" s="274"/>
      <c r="P7" s="275"/>
      <c r="Q7" s="273"/>
      <c r="R7" s="274"/>
      <c r="S7" s="274"/>
      <c r="T7" s="275"/>
      <c r="U7" s="281"/>
      <c r="V7" s="282"/>
      <c r="W7" s="282"/>
      <c r="X7" s="283"/>
    </row>
    <row r="8" spans="1:24" ht="31.5">
      <c r="A8" s="125"/>
      <c r="B8" s="268"/>
      <c r="C8" s="268"/>
      <c r="D8" s="268"/>
      <c r="E8" s="127" t="s">
        <v>225</v>
      </c>
      <c r="F8" s="127" t="s">
        <v>263</v>
      </c>
      <c r="G8" s="127" t="s">
        <v>270</v>
      </c>
      <c r="H8" s="127" t="s">
        <v>283</v>
      </c>
      <c r="I8" s="126" t="s">
        <v>225</v>
      </c>
      <c r="J8" s="127" t="s">
        <v>263</v>
      </c>
      <c r="K8" s="127" t="s">
        <v>270</v>
      </c>
      <c r="L8" s="127" t="s">
        <v>283</v>
      </c>
      <c r="M8" s="127" t="s">
        <v>225</v>
      </c>
      <c r="N8" s="127" t="s">
        <v>263</v>
      </c>
      <c r="O8" s="127" t="s">
        <v>270</v>
      </c>
      <c r="P8" s="127" t="s">
        <v>263</v>
      </c>
      <c r="Q8" s="127" t="s">
        <v>225</v>
      </c>
      <c r="R8" s="127" t="s">
        <v>263</v>
      </c>
      <c r="S8" s="127" t="s">
        <v>270</v>
      </c>
      <c r="T8" s="127" t="s">
        <v>283</v>
      </c>
      <c r="U8" s="128" t="s">
        <v>225</v>
      </c>
      <c r="V8" s="128" t="s">
        <v>263</v>
      </c>
      <c r="W8" s="128" t="s">
        <v>270</v>
      </c>
      <c r="X8" s="197" t="s">
        <v>283</v>
      </c>
    </row>
    <row r="9" spans="1:24" ht="15.75">
      <c r="A9" s="129" t="s">
        <v>2</v>
      </c>
      <c r="B9" s="269" t="s">
        <v>3</v>
      </c>
      <c r="C9" s="269"/>
      <c r="D9" s="269"/>
      <c r="E9" s="130" t="s">
        <v>4</v>
      </c>
      <c r="F9" s="130" t="s">
        <v>1</v>
      </c>
      <c r="G9" s="130" t="s">
        <v>7</v>
      </c>
      <c r="H9" s="130" t="s">
        <v>28</v>
      </c>
      <c r="I9" s="130" t="s">
        <v>29</v>
      </c>
      <c r="J9" s="130" t="s">
        <v>30</v>
      </c>
      <c r="K9" s="130" t="s">
        <v>31</v>
      </c>
      <c r="L9" s="130" t="s">
        <v>32</v>
      </c>
      <c r="M9" s="130" t="s">
        <v>33</v>
      </c>
      <c r="N9" s="130" t="s">
        <v>34</v>
      </c>
      <c r="O9" s="130" t="s">
        <v>35</v>
      </c>
      <c r="P9" s="130" t="s">
        <v>36</v>
      </c>
      <c r="Q9" s="130" t="s">
        <v>37</v>
      </c>
      <c r="R9" s="130" t="s">
        <v>38</v>
      </c>
      <c r="S9" s="130" t="s">
        <v>39</v>
      </c>
      <c r="T9" s="130" t="s">
        <v>40</v>
      </c>
      <c r="U9" s="131" t="s">
        <v>42</v>
      </c>
      <c r="V9" s="131" t="s">
        <v>43</v>
      </c>
      <c r="W9" s="131" t="s">
        <v>44</v>
      </c>
      <c r="X9" s="198" t="s">
        <v>45</v>
      </c>
    </row>
    <row r="10" spans="1:24" ht="36.75" customHeight="1">
      <c r="A10" s="132" t="s">
        <v>63</v>
      </c>
      <c r="B10" s="277" t="s">
        <v>205</v>
      </c>
      <c r="C10" s="277"/>
      <c r="D10" s="277"/>
      <c r="E10" s="133">
        <v>0</v>
      </c>
      <c r="F10" s="133">
        <v>3001997</v>
      </c>
      <c r="G10" s="133">
        <f>H10-F10</f>
        <v>200000</v>
      </c>
      <c r="H10" s="133">
        <v>3201997</v>
      </c>
      <c r="I10" s="133">
        <v>87386400</v>
      </c>
      <c r="J10" s="133">
        <v>100487113</v>
      </c>
      <c r="K10" s="133">
        <f>L10-J10</f>
        <v>940</v>
      </c>
      <c r="L10" s="133">
        <v>100488053</v>
      </c>
      <c r="M10" s="133">
        <f>'4. (2)'!Q10-4!I10</f>
        <v>64531217</v>
      </c>
      <c r="N10" s="133">
        <f>'4. (2)'!R10-F10-J10-R10</f>
        <v>62769030</v>
      </c>
      <c r="O10" s="133">
        <f>P10-N10</f>
        <v>0</v>
      </c>
      <c r="P10" s="133">
        <f>'4. (2)'!T10-H10-L10-T10</f>
        <v>62769030</v>
      </c>
      <c r="Q10" s="133">
        <v>0</v>
      </c>
      <c r="R10" s="133">
        <v>1762187</v>
      </c>
      <c r="S10" s="133">
        <v>0</v>
      </c>
      <c r="T10" s="133">
        <v>1762187</v>
      </c>
      <c r="U10" s="134">
        <f aca="true" t="shared" si="0" ref="U10:U20">M10+I10+E10</f>
        <v>151917617</v>
      </c>
      <c r="V10" s="134">
        <f>F10+J10+N10+R10</f>
        <v>168020327</v>
      </c>
      <c r="W10" s="134">
        <f>X10-V10</f>
        <v>200940</v>
      </c>
      <c r="X10" s="166">
        <f>H10+L10+P10+T10</f>
        <v>168221267</v>
      </c>
    </row>
    <row r="11" spans="1:24" ht="36.75" customHeight="1">
      <c r="A11" s="135"/>
      <c r="B11" s="276" t="s">
        <v>58</v>
      </c>
      <c r="C11" s="276"/>
      <c r="D11" s="276"/>
      <c r="E11" s="136">
        <v>0</v>
      </c>
      <c r="F11" s="136">
        <v>3001997</v>
      </c>
      <c r="G11" s="136">
        <f aca="true" t="shared" si="1" ref="G11:G20">H11-F11</f>
        <v>200000</v>
      </c>
      <c r="H11" s="136">
        <v>3201997</v>
      </c>
      <c r="I11" s="136">
        <v>87386400</v>
      </c>
      <c r="J11" s="136">
        <v>100487113</v>
      </c>
      <c r="K11" s="136">
        <f aca="true" t="shared" si="2" ref="K11:K20">L11-J11</f>
        <v>940</v>
      </c>
      <c r="L11" s="136">
        <v>100488053</v>
      </c>
      <c r="M11" s="136">
        <f>'4. (2)'!Q11-4!I11-4!E11</f>
        <v>64531217</v>
      </c>
      <c r="N11" s="133">
        <f>'4. (2)'!R11-F11-J11-R11</f>
        <v>62769030</v>
      </c>
      <c r="O11" s="133">
        <f aca="true" t="shared" si="3" ref="O11:O20">P11-N11</f>
        <v>0</v>
      </c>
      <c r="P11" s="133">
        <f>'4. (2)'!T11-H11-L11-T11</f>
        <v>62769030</v>
      </c>
      <c r="Q11" s="136">
        <v>0</v>
      </c>
      <c r="R11" s="136">
        <v>1762187</v>
      </c>
      <c r="S11" s="136">
        <v>0</v>
      </c>
      <c r="T11" s="136">
        <v>1762187</v>
      </c>
      <c r="U11" s="137">
        <f t="shared" si="0"/>
        <v>151917617</v>
      </c>
      <c r="V11" s="137">
        <f aca="true" t="shared" si="4" ref="V11:V20">F11+J11+N11+R11</f>
        <v>168020327</v>
      </c>
      <c r="W11" s="137">
        <f aca="true" t="shared" si="5" ref="W11:W20">X11-V11</f>
        <v>200940</v>
      </c>
      <c r="X11" s="167">
        <f aca="true" t="shared" si="6" ref="X11:X19">H11+L11+P11+T11</f>
        <v>168221267</v>
      </c>
    </row>
    <row r="12" spans="1:24" ht="36.75" customHeight="1">
      <c r="A12" s="132" t="s">
        <v>84</v>
      </c>
      <c r="B12" s="277" t="s">
        <v>206</v>
      </c>
      <c r="C12" s="277"/>
      <c r="D12" s="277"/>
      <c r="E12" s="133">
        <v>3302000</v>
      </c>
      <c r="F12" s="133">
        <v>3302000</v>
      </c>
      <c r="G12" s="133">
        <f t="shared" si="1"/>
        <v>0</v>
      </c>
      <c r="H12" s="133">
        <v>3302000</v>
      </c>
      <c r="I12" s="133">
        <v>139854507</v>
      </c>
      <c r="J12" s="133">
        <v>141575122</v>
      </c>
      <c r="K12" s="133">
        <f t="shared" si="2"/>
        <v>53112</v>
      </c>
      <c r="L12" s="133">
        <v>141628234</v>
      </c>
      <c r="M12" s="133">
        <f>'4. (2)'!Q12-4!I12-4!E12</f>
        <v>44924130</v>
      </c>
      <c r="N12" s="133">
        <f>'4. (2)'!R12-F12-J12-R12</f>
        <v>38498042</v>
      </c>
      <c r="O12" s="133">
        <f t="shared" si="3"/>
        <v>0</v>
      </c>
      <c r="P12" s="133">
        <f>'4. (2)'!T12-H12-L12-T12</f>
        <v>38498042</v>
      </c>
      <c r="Q12" s="133">
        <v>0</v>
      </c>
      <c r="R12" s="133">
        <v>76088</v>
      </c>
      <c r="S12" s="133">
        <v>0</v>
      </c>
      <c r="T12" s="133">
        <v>76088</v>
      </c>
      <c r="U12" s="134">
        <f t="shared" si="0"/>
        <v>188080637</v>
      </c>
      <c r="V12" s="134">
        <f t="shared" si="4"/>
        <v>183451252</v>
      </c>
      <c r="W12" s="134">
        <f t="shared" si="5"/>
        <v>53112</v>
      </c>
      <c r="X12" s="166">
        <f t="shared" si="6"/>
        <v>183504364</v>
      </c>
    </row>
    <row r="13" spans="1:24" ht="36.75" customHeight="1">
      <c r="A13" s="135"/>
      <c r="B13" s="276" t="s">
        <v>65</v>
      </c>
      <c r="C13" s="276"/>
      <c r="D13" s="276"/>
      <c r="E13" s="136">
        <v>3302000</v>
      </c>
      <c r="F13" s="136">
        <v>3302000</v>
      </c>
      <c r="G13" s="136">
        <f t="shared" si="1"/>
        <v>0</v>
      </c>
      <c r="H13" s="136">
        <v>3302000</v>
      </c>
      <c r="I13" s="136">
        <v>139854507</v>
      </c>
      <c r="J13" s="136">
        <v>141575122</v>
      </c>
      <c r="K13" s="136">
        <f t="shared" si="2"/>
        <v>53112</v>
      </c>
      <c r="L13" s="136">
        <v>141628234</v>
      </c>
      <c r="M13" s="136">
        <f>'4. (2)'!Q13-4!I13-4!E13</f>
        <v>44924130</v>
      </c>
      <c r="N13" s="133">
        <f>'4. (2)'!R13-F13-J13-R13</f>
        <v>38498042</v>
      </c>
      <c r="O13" s="133">
        <f t="shared" si="3"/>
        <v>0</v>
      </c>
      <c r="P13" s="133">
        <f>'4. (2)'!T13-H13-L13-T13</f>
        <v>38498042</v>
      </c>
      <c r="Q13" s="136">
        <v>0</v>
      </c>
      <c r="R13" s="136">
        <v>76088</v>
      </c>
      <c r="S13" s="136">
        <v>0</v>
      </c>
      <c r="T13" s="136">
        <v>76088</v>
      </c>
      <c r="U13" s="137">
        <f t="shared" si="0"/>
        <v>188080637</v>
      </c>
      <c r="V13" s="137">
        <f t="shared" si="4"/>
        <v>183451252</v>
      </c>
      <c r="W13" s="137">
        <f t="shared" si="5"/>
        <v>53112</v>
      </c>
      <c r="X13" s="167">
        <f t="shared" si="6"/>
        <v>183504364</v>
      </c>
    </row>
    <row r="14" spans="1:24" ht="36.75" customHeight="1">
      <c r="A14" s="132" t="s">
        <v>64</v>
      </c>
      <c r="B14" s="277" t="s">
        <v>207</v>
      </c>
      <c r="C14" s="277"/>
      <c r="D14" s="277"/>
      <c r="E14" s="133">
        <v>6350000</v>
      </c>
      <c r="F14" s="133">
        <v>6350000</v>
      </c>
      <c r="G14" s="133">
        <f t="shared" si="1"/>
        <v>0</v>
      </c>
      <c r="H14" s="133">
        <v>6350000</v>
      </c>
      <c r="I14" s="133">
        <v>15795560</v>
      </c>
      <c r="J14" s="133">
        <v>20075411</v>
      </c>
      <c r="K14" s="133">
        <f t="shared" si="2"/>
        <v>818818</v>
      </c>
      <c r="L14" s="133">
        <v>20894229</v>
      </c>
      <c r="M14" s="133">
        <f>'4. (2)'!Q14-4!I14-4!E14</f>
        <v>25426232</v>
      </c>
      <c r="N14" s="133">
        <f>'4. (2)'!R14-F14-J14-R14</f>
        <v>25402924</v>
      </c>
      <c r="O14" s="133">
        <f t="shared" si="3"/>
        <v>0</v>
      </c>
      <c r="P14" s="133">
        <f>'4. (2)'!T14-H14-L14-T14</f>
        <v>25402924</v>
      </c>
      <c r="Q14" s="133">
        <v>0</v>
      </c>
      <c r="R14" s="133">
        <v>23308</v>
      </c>
      <c r="S14" s="133">
        <v>0</v>
      </c>
      <c r="T14" s="133">
        <v>23308</v>
      </c>
      <c r="U14" s="134">
        <f t="shared" si="0"/>
        <v>47571792</v>
      </c>
      <c r="V14" s="134">
        <f t="shared" si="4"/>
        <v>51851643</v>
      </c>
      <c r="W14" s="134">
        <f t="shared" si="5"/>
        <v>818818</v>
      </c>
      <c r="X14" s="166">
        <f t="shared" si="6"/>
        <v>52670461</v>
      </c>
    </row>
    <row r="15" spans="1:24" ht="36.75" customHeight="1">
      <c r="A15" s="135"/>
      <c r="B15" s="276" t="s">
        <v>65</v>
      </c>
      <c r="C15" s="276"/>
      <c r="D15" s="276"/>
      <c r="E15" s="136">
        <v>6350000</v>
      </c>
      <c r="F15" s="136">
        <v>6350000</v>
      </c>
      <c r="G15" s="136">
        <f t="shared" si="1"/>
        <v>0</v>
      </c>
      <c r="H15" s="136">
        <v>6350000</v>
      </c>
      <c r="I15" s="136">
        <v>15795560</v>
      </c>
      <c r="J15" s="136">
        <v>20075411</v>
      </c>
      <c r="K15" s="136">
        <f t="shared" si="2"/>
        <v>818818</v>
      </c>
      <c r="L15" s="136">
        <v>20894229</v>
      </c>
      <c r="M15" s="136">
        <f>'4. (2)'!Q15-4!I15-4!E15</f>
        <v>25426232</v>
      </c>
      <c r="N15" s="133">
        <f>'4. (2)'!R15-F15-J15-R15</f>
        <v>25402924</v>
      </c>
      <c r="O15" s="133">
        <f t="shared" si="3"/>
        <v>0</v>
      </c>
      <c r="P15" s="133">
        <f>'4. (2)'!T15-H15-L15-T15</f>
        <v>25402924</v>
      </c>
      <c r="Q15" s="136">
        <v>0</v>
      </c>
      <c r="R15" s="136">
        <v>23308</v>
      </c>
      <c r="S15" s="136">
        <v>0</v>
      </c>
      <c r="T15" s="136">
        <v>23308</v>
      </c>
      <c r="U15" s="137">
        <f t="shared" si="0"/>
        <v>47571792</v>
      </c>
      <c r="V15" s="137">
        <f t="shared" si="4"/>
        <v>51851643</v>
      </c>
      <c r="W15" s="137">
        <f t="shared" si="5"/>
        <v>818818</v>
      </c>
      <c r="X15" s="167">
        <f t="shared" si="6"/>
        <v>52670461</v>
      </c>
    </row>
    <row r="16" spans="1:24" ht="36.75" customHeight="1">
      <c r="A16" s="132" t="s">
        <v>208</v>
      </c>
      <c r="B16" s="277" t="s">
        <v>209</v>
      </c>
      <c r="C16" s="277"/>
      <c r="D16" s="277"/>
      <c r="E16" s="133">
        <v>616000</v>
      </c>
      <c r="F16" s="133">
        <v>616000</v>
      </c>
      <c r="G16" s="133">
        <f t="shared" si="1"/>
        <v>0</v>
      </c>
      <c r="H16" s="133">
        <v>616000</v>
      </c>
      <c r="I16" s="133">
        <v>6116550</v>
      </c>
      <c r="J16" s="133">
        <v>7924617</v>
      </c>
      <c r="K16" s="133">
        <f t="shared" si="2"/>
        <v>221721</v>
      </c>
      <c r="L16" s="133">
        <v>8146338</v>
      </c>
      <c r="M16" s="133">
        <f>'4. (2)'!Q16-4!I16-4!E16</f>
        <v>17596456</v>
      </c>
      <c r="N16" s="133">
        <f>'4. (2)'!R16-F16-J16-R16</f>
        <v>18318497</v>
      </c>
      <c r="O16" s="133">
        <f t="shared" si="3"/>
        <v>0</v>
      </c>
      <c r="P16" s="133">
        <f>'4. (2)'!T16-H16-L16-T16</f>
        <v>18318497</v>
      </c>
      <c r="Q16" s="133">
        <v>0</v>
      </c>
      <c r="R16" s="133">
        <v>326959</v>
      </c>
      <c r="S16" s="133">
        <v>0</v>
      </c>
      <c r="T16" s="133">
        <v>326959</v>
      </c>
      <c r="U16" s="134">
        <f t="shared" si="0"/>
        <v>24329006</v>
      </c>
      <c r="V16" s="134">
        <f t="shared" si="4"/>
        <v>27186073</v>
      </c>
      <c r="W16" s="134">
        <f t="shared" si="5"/>
        <v>221721</v>
      </c>
      <c r="X16" s="166">
        <f t="shared" si="6"/>
        <v>27407794</v>
      </c>
    </row>
    <row r="17" spans="1:24" ht="36.75" customHeight="1">
      <c r="A17" s="135"/>
      <c r="B17" s="276" t="s">
        <v>65</v>
      </c>
      <c r="C17" s="276"/>
      <c r="D17" s="276"/>
      <c r="E17" s="136">
        <v>616000</v>
      </c>
      <c r="F17" s="136">
        <v>616000</v>
      </c>
      <c r="G17" s="136">
        <f t="shared" si="1"/>
        <v>0</v>
      </c>
      <c r="H17" s="136">
        <v>616000</v>
      </c>
      <c r="I17" s="136">
        <v>6116550</v>
      </c>
      <c r="J17" s="136">
        <v>7924617</v>
      </c>
      <c r="K17" s="136">
        <f t="shared" si="2"/>
        <v>221721</v>
      </c>
      <c r="L17" s="136">
        <v>8146338</v>
      </c>
      <c r="M17" s="136">
        <f>'4. (2)'!Q17-4!I17-4!E17</f>
        <v>17596456</v>
      </c>
      <c r="N17" s="133">
        <f>'4. (2)'!R17-F17-J17-R17</f>
        <v>18318497</v>
      </c>
      <c r="O17" s="133">
        <f t="shared" si="3"/>
        <v>0</v>
      </c>
      <c r="P17" s="133">
        <f>'4. (2)'!T17-H17-L17-T17</f>
        <v>18318497</v>
      </c>
      <c r="Q17" s="136">
        <v>0</v>
      </c>
      <c r="R17" s="136">
        <v>326959</v>
      </c>
      <c r="S17" s="136">
        <v>0</v>
      </c>
      <c r="T17" s="136">
        <v>326959</v>
      </c>
      <c r="U17" s="137">
        <f t="shared" si="0"/>
        <v>24329006</v>
      </c>
      <c r="V17" s="137">
        <f t="shared" si="4"/>
        <v>27186073</v>
      </c>
      <c r="W17" s="137">
        <f t="shared" si="5"/>
        <v>221721</v>
      </c>
      <c r="X17" s="167">
        <f t="shared" si="6"/>
        <v>27407794</v>
      </c>
    </row>
    <row r="18" spans="1:24" ht="36.75" customHeight="1">
      <c r="A18" s="132" t="s">
        <v>208</v>
      </c>
      <c r="B18" s="277" t="s">
        <v>210</v>
      </c>
      <c r="C18" s="277"/>
      <c r="D18" s="277"/>
      <c r="E18" s="133">
        <v>200000</v>
      </c>
      <c r="F18" s="133">
        <v>200000</v>
      </c>
      <c r="G18" s="133">
        <f t="shared" si="1"/>
        <v>0</v>
      </c>
      <c r="H18" s="133">
        <v>200000</v>
      </c>
      <c r="I18" s="133">
        <v>24800000</v>
      </c>
      <c r="J18" s="133">
        <v>32170632</v>
      </c>
      <c r="K18" s="133">
        <f t="shared" si="2"/>
        <v>1404334</v>
      </c>
      <c r="L18" s="133">
        <v>33574966</v>
      </c>
      <c r="M18" s="133">
        <f>'4. (2)'!Q18-4!I18-4!E18</f>
        <v>15417733</v>
      </c>
      <c r="N18" s="133">
        <f>'4. (2)'!R18-F18-J18-R18</f>
        <v>15214819</v>
      </c>
      <c r="O18" s="133">
        <f t="shared" si="3"/>
        <v>0</v>
      </c>
      <c r="P18" s="133">
        <f>'4. (2)'!T18-H18-L18-T18</f>
        <v>15214819</v>
      </c>
      <c r="Q18" s="133">
        <v>0</v>
      </c>
      <c r="R18" s="133">
        <v>211914</v>
      </c>
      <c r="S18" s="133">
        <v>0</v>
      </c>
      <c r="T18" s="133">
        <v>211914</v>
      </c>
      <c r="U18" s="134">
        <f t="shared" si="0"/>
        <v>40417733</v>
      </c>
      <c r="V18" s="134">
        <f t="shared" si="4"/>
        <v>47797365</v>
      </c>
      <c r="W18" s="134">
        <f t="shared" si="5"/>
        <v>1404334</v>
      </c>
      <c r="X18" s="166">
        <f t="shared" si="6"/>
        <v>49201699</v>
      </c>
    </row>
    <row r="19" spans="1:24" ht="36.75" customHeight="1">
      <c r="A19" s="135"/>
      <c r="B19" s="276" t="s">
        <v>65</v>
      </c>
      <c r="C19" s="276"/>
      <c r="D19" s="276"/>
      <c r="E19" s="136">
        <v>200000</v>
      </c>
      <c r="F19" s="136">
        <v>200000</v>
      </c>
      <c r="G19" s="136">
        <f t="shared" si="1"/>
        <v>0</v>
      </c>
      <c r="H19" s="136">
        <v>200000</v>
      </c>
      <c r="I19" s="136">
        <v>24800000</v>
      </c>
      <c r="J19" s="136">
        <v>32170632</v>
      </c>
      <c r="K19" s="136">
        <f t="shared" si="2"/>
        <v>1404334</v>
      </c>
      <c r="L19" s="136">
        <v>33574966</v>
      </c>
      <c r="M19" s="136">
        <f>'4. (2)'!Q19-4!I19-4!E19</f>
        <v>15417733</v>
      </c>
      <c r="N19" s="133">
        <v>15214819</v>
      </c>
      <c r="O19" s="133">
        <f t="shared" si="3"/>
        <v>0</v>
      </c>
      <c r="P19" s="133">
        <v>15214819</v>
      </c>
      <c r="Q19" s="136">
        <v>0</v>
      </c>
      <c r="R19" s="136">
        <v>211914</v>
      </c>
      <c r="S19" s="136">
        <v>0</v>
      </c>
      <c r="T19" s="136">
        <v>211914</v>
      </c>
      <c r="U19" s="137">
        <f t="shared" si="0"/>
        <v>40417733</v>
      </c>
      <c r="V19" s="137">
        <f t="shared" si="4"/>
        <v>47797365</v>
      </c>
      <c r="W19" s="137">
        <f t="shared" si="5"/>
        <v>1404334</v>
      </c>
      <c r="X19" s="167">
        <f t="shared" si="6"/>
        <v>49201699</v>
      </c>
    </row>
    <row r="20" spans="1:24" ht="36.75" customHeight="1" thickBot="1">
      <c r="A20" s="138" t="s">
        <v>211</v>
      </c>
      <c r="B20" s="287" t="s">
        <v>212</v>
      </c>
      <c r="C20" s="287"/>
      <c r="D20" s="287"/>
      <c r="E20" s="139">
        <f aca="true" t="shared" si="7" ref="E20:M20">E10+E12+E14+E16+E18</f>
        <v>10468000</v>
      </c>
      <c r="F20" s="139">
        <f>F10+F12+F14+F16+F18</f>
        <v>13469997</v>
      </c>
      <c r="G20" s="139">
        <f t="shared" si="1"/>
        <v>200000</v>
      </c>
      <c r="H20" s="139">
        <f t="shared" si="7"/>
        <v>13669997</v>
      </c>
      <c r="I20" s="139">
        <f t="shared" si="7"/>
        <v>273953017</v>
      </c>
      <c r="J20" s="139">
        <f>J10+J12+J14+J16+J18</f>
        <v>302232895</v>
      </c>
      <c r="K20" s="139">
        <f t="shared" si="2"/>
        <v>2498925</v>
      </c>
      <c r="L20" s="139">
        <f>L10+L12+L14+L16+L18</f>
        <v>304731820</v>
      </c>
      <c r="M20" s="139">
        <f t="shared" si="7"/>
        <v>167895768</v>
      </c>
      <c r="N20" s="139">
        <f>'4. (2)'!R20-4!F20-4!J20-4!R20</f>
        <v>160203312</v>
      </c>
      <c r="O20" s="139">
        <f t="shared" si="3"/>
        <v>0</v>
      </c>
      <c r="P20" s="139">
        <f>'4. (2)'!T20-4!H20-4!L20-4!T20</f>
        <v>160203312</v>
      </c>
      <c r="Q20" s="139">
        <f>SUM(Q10:Q19)</f>
        <v>0</v>
      </c>
      <c r="R20" s="139">
        <f>R10+R12+R14+R16+R18</f>
        <v>2400456</v>
      </c>
      <c r="S20" s="139">
        <v>0</v>
      </c>
      <c r="T20" s="139">
        <f>T10+T12+T14+T16+T18</f>
        <v>2400456</v>
      </c>
      <c r="U20" s="139">
        <f t="shared" si="0"/>
        <v>452316785</v>
      </c>
      <c r="V20" s="139">
        <f t="shared" si="4"/>
        <v>478306660</v>
      </c>
      <c r="W20" s="139">
        <f t="shared" si="5"/>
        <v>2698925</v>
      </c>
      <c r="X20" s="168">
        <f>H20+L20+P20+T20</f>
        <v>481005585</v>
      </c>
    </row>
    <row r="21" ht="13.5" thickTop="1"/>
  </sheetData>
  <sheetProtection/>
  <mergeCells count="23">
    <mergeCell ref="B20:D20"/>
    <mergeCell ref="B14:D14"/>
    <mergeCell ref="B15:D15"/>
    <mergeCell ref="B16:D16"/>
    <mergeCell ref="B17:D17"/>
    <mergeCell ref="M6:P7"/>
    <mergeCell ref="I6:L7"/>
    <mergeCell ref="E6:H7"/>
    <mergeCell ref="B19:D19"/>
    <mergeCell ref="B10:D10"/>
    <mergeCell ref="B11:D11"/>
    <mergeCell ref="B12:D12"/>
    <mergeCell ref="B13:D13"/>
    <mergeCell ref="U6:X7"/>
    <mergeCell ref="E5:X5"/>
    <mergeCell ref="B18:D18"/>
    <mergeCell ref="D2:U2"/>
    <mergeCell ref="D3:U3"/>
    <mergeCell ref="A5:A7"/>
    <mergeCell ref="B5:D7"/>
    <mergeCell ref="B8:D8"/>
    <mergeCell ref="B9:D9"/>
    <mergeCell ref="Q6:T7"/>
  </mergeCells>
  <printOptions/>
  <pageMargins left="0.75" right="0.75" top="1" bottom="1" header="0.5" footer="0.5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workbookViewId="0" topLeftCell="A1">
      <selection activeCell="G19" sqref="G19"/>
    </sheetView>
  </sheetViews>
  <sheetFormatPr defaultColWidth="9.140625" defaultRowHeight="12.75"/>
  <cols>
    <col min="1" max="1" width="5.421875" style="119" customWidth="1"/>
    <col min="2" max="4" width="9.140625" style="119" customWidth="1"/>
    <col min="5" max="17" width="15.140625" style="119" customWidth="1"/>
    <col min="18" max="20" width="15.8515625" style="119" customWidth="1"/>
    <col min="21" max="24" width="12.00390625" style="119" customWidth="1"/>
    <col min="25" max="16384" width="9.140625" style="119" customWidth="1"/>
  </cols>
  <sheetData>
    <row r="2" spans="3:27" ht="16.5" customHeight="1">
      <c r="C2" s="263" t="s">
        <v>299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3:27" ht="16.5" customHeight="1">
      <c r="C3" s="141"/>
      <c r="D3" s="264" t="s">
        <v>230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121"/>
      <c r="P3" s="12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3" ht="17.25" thickBot="1">
      <c r="A4" s="122"/>
      <c r="B4" s="122"/>
      <c r="C4" s="122"/>
      <c r="D4" s="122"/>
      <c r="U4" s="303" t="s">
        <v>183</v>
      </c>
      <c r="V4" s="303"/>
      <c r="W4" s="223"/>
    </row>
    <row r="5" spans="1:24" ht="16.5" customHeight="1" thickTop="1">
      <c r="A5" s="265" t="s">
        <v>201</v>
      </c>
      <c r="B5" s="267" t="s">
        <v>202</v>
      </c>
      <c r="C5" s="267"/>
      <c r="D5" s="267"/>
      <c r="E5" s="300" t="s">
        <v>25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2"/>
      <c r="U5" s="304" t="s">
        <v>213</v>
      </c>
      <c r="V5" s="305"/>
      <c r="W5" s="305"/>
      <c r="X5" s="306"/>
    </row>
    <row r="6" spans="1:24" ht="15.75" customHeight="1">
      <c r="A6" s="266"/>
      <c r="B6" s="268"/>
      <c r="C6" s="268"/>
      <c r="D6" s="268"/>
      <c r="E6" s="313" t="s">
        <v>214</v>
      </c>
      <c r="F6" s="314"/>
      <c r="G6" s="314"/>
      <c r="H6" s="315"/>
      <c r="I6" s="313" t="s">
        <v>215</v>
      </c>
      <c r="J6" s="314"/>
      <c r="K6" s="314"/>
      <c r="L6" s="315"/>
      <c r="M6" s="313" t="s">
        <v>216</v>
      </c>
      <c r="N6" s="314"/>
      <c r="O6" s="314"/>
      <c r="P6" s="315"/>
      <c r="Q6" s="294" t="s">
        <v>62</v>
      </c>
      <c r="R6" s="295"/>
      <c r="S6" s="295"/>
      <c r="T6" s="296"/>
      <c r="U6" s="307"/>
      <c r="V6" s="308"/>
      <c r="W6" s="308"/>
      <c r="X6" s="309"/>
    </row>
    <row r="7" spans="1:24" ht="35.25" customHeight="1">
      <c r="A7" s="266"/>
      <c r="B7" s="268"/>
      <c r="C7" s="268"/>
      <c r="D7" s="268"/>
      <c r="E7" s="291"/>
      <c r="F7" s="292"/>
      <c r="G7" s="292"/>
      <c r="H7" s="293"/>
      <c r="I7" s="291"/>
      <c r="J7" s="292"/>
      <c r="K7" s="292"/>
      <c r="L7" s="293"/>
      <c r="M7" s="291"/>
      <c r="N7" s="292"/>
      <c r="O7" s="292"/>
      <c r="P7" s="293"/>
      <c r="Q7" s="297"/>
      <c r="R7" s="298"/>
      <c r="S7" s="298"/>
      <c r="T7" s="299"/>
      <c r="U7" s="310"/>
      <c r="V7" s="311"/>
      <c r="W7" s="311"/>
      <c r="X7" s="312"/>
    </row>
    <row r="8" spans="1:24" ht="47.25">
      <c r="A8" s="125"/>
      <c r="B8" s="268"/>
      <c r="C8" s="268"/>
      <c r="D8" s="268"/>
      <c r="E8" s="127" t="s">
        <v>225</v>
      </c>
      <c r="F8" s="127" t="s">
        <v>263</v>
      </c>
      <c r="G8" s="127" t="s">
        <v>270</v>
      </c>
      <c r="H8" s="127" t="s">
        <v>283</v>
      </c>
      <c r="I8" s="127" t="s">
        <v>225</v>
      </c>
      <c r="J8" s="127" t="s">
        <v>263</v>
      </c>
      <c r="K8" s="127" t="s">
        <v>270</v>
      </c>
      <c r="L8" s="127" t="s">
        <v>283</v>
      </c>
      <c r="M8" s="127" t="s">
        <v>225</v>
      </c>
      <c r="N8" s="127" t="s">
        <v>263</v>
      </c>
      <c r="O8" s="127" t="s">
        <v>270</v>
      </c>
      <c r="P8" s="127" t="s">
        <v>283</v>
      </c>
      <c r="Q8" s="128" t="s">
        <v>225</v>
      </c>
      <c r="R8" s="128" t="s">
        <v>263</v>
      </c>
      <c r="S8" s="128" t="s">
        <v>270</v>
      </c>
      <c r="T8" s="128" t="s">
        <v>283</v>
      </c>
      <c r="U8" s="127" t="s">
        <v>225</v>
      </c>
      <c r="V8" s="127" t="s">
        <v>263</v>
      </c>
      <c r="W8" s="127" t="s">
        <v>270</v>
      </c>
      <c r="X8" s="199" t="s">
        <v>287</v>
      </c>
    </row>
    <row r="9" spans="1:24" ht="15.75">
      <c r="A9" s="129" t="s">
        <v>2</v>
      </c>
      <c r="B9" s="269" t="s">
        <v>3</v>
      </c>
      <c r="C9" s="269"/>
      <c r="D9" s="269"/>
      <c r="E9" s="130" t="s">
        <v>4</v>
      </c>
      <c r="F9" s="130" t="s">
        <v>28</v>
      </c>
      <c r="G9" s="130" t="s">
        <v>7</v>
      </c>
      <c r="H9" s="130" t="s">
        <v>28</v>
      </c>
      <c r="I9" s="130" t="s">
        <v>29</v>
      </c>
      <c r="J9" s="130" t="s">
        <v>32</v>
      </c>
      <c r="K9" s="130" t="s">
        <v>31</v>
      </c>
      <c r="L9" s="130" t="s">
        <v>32</v>
      </c>
      <c r="M9" s="130" t="s">
        <v>33</v>
      </c>
      <c r="N9" s="130" t="s">
        <v>36</v>
      </c>
      <c r="O9" s="130" t="s">
        <v>35</v>
      </c>
      <c r="P9" s="130" t="s">
        <v>36</v>
      </c>
      <c r="Q9" s="131" t="s">
        <v>37</v>
      </c>
      <c r="R9" s="131" t="s">
        <v>38</v>
      </c>
      <c r="S9" s="131" t="s">
        <v>39</v>
      </c>
      <c r="T9" s="131" t="s">
        <v>40</v>
      </c>
      <c r="U9" s="130" t="s">
        <v>41</v>
      </c>
      <c r="V9" s="130" t="s">
        <v>42</v>
      </c>
      <c r="W9" s="130" t="s">
        <v>43</v>
      </c>
      <c r="X9" s="200" t="s">
        <v>44</v>
      </c>
    </row>
    <row r="10" spans="1:24" ht="36.75" customHeight="1">
      <c r="A10" s="132" t="s">
        <v>63</v>
      </c>
      <c r="B10" s="277" t="s">
        <v>205</v>
      </c>
      <c r="C10" s="277"/>
      <c r="D10" s="277"/>
      <c r="E10" s="142">
        <v>113313364</v>
      </c>
      <c r="F10" s="142">
        <v>126593209</v>
      </c>
      <c r="G10" s="142">
        <f>H10-F10</f>
        <v>1417022</v>
      </c>
      <c r="H10" s="142">
        <v>128010231</v>
      </c>
      <c r="I10" s="142">
        <v>23090253</v>
      </c>
      <c r="J10" s="142">
        <v>25691547</v>
      </c>
      <c r="K10" s="142">
        <f>L10-J10</f>
        <v>-1216082</v>
      </c>
      <c r="L10" s="142">
        <v>24475465</v>
      </c>
      <c r="M10" s="142">
        <v>15514000</v>
      </c>
      <c r="N10" s="142">
        <v>15735571</v>
      </c>
      <c r="O10" s="142">
        <f>P10-N10</f>
        <v>0</v>
      </c>
      <c r="P10" s="142">
        <v>15735571</v>
      </c>
      <c r="Q10" s="143">
        <f aca="true" t="shared" si="0" ref="Q10:Q19">M10+I10+E10</f>
        <v>151917617</v>
      </c>
      <c r="R10" s="143">
        <f aca="true" t="shared" si="1" ref="R10:R19">N10+J10+F10</f>
        <v>168020327</v>
      </c>
      <c r="S10" s="143">
        <f>T10-R10</f>
        <v>200940</v>
      </c>
      <c r="T10" s="143">
        <f>P10+L10+H10</f>
        <v>168221267</v>
      </c>
      <c r="U10" s="147">
        <v>25</v>
      </c>
      <c r="V10" s="144">
        <v>25</v>
      </c>
      <c r="W10" s="144">
        <v>0</v>
      </c>
      <c r="X10" s="201">
        <v>25</v>
      </c>
    </row>
    <row r="11" spans="1:24" ht="36.75" customHeight="1">
      <c r="A11" s="135"/>
      <c r="B11" s="276" t="s">
        <v>58</v>
      </c>
      <c r="C11" s="276"/>
      <c r="D11" s="276"/>
      <c r="E11" s="145">
        <v>113313364</v>
      </c>
      <c r="F11" s="145">
        <v>126593209</v>
      </c>
      <c r="G11" s="145">
        <f aca="true" t="shared" si="2" ref="G11:G20">H11-F11</f>
        <v>1417022</v>
      </c>
      <c r="H11" s="145">
        <v>128010231</v>
      </c>
      <c r="I11" s="145">
        <v>23090253</v>
      </c>
      <c r="J11" s="145">
        <v>25691547</v>
      </c>
      <c r="K11" s="145">
        <f aca="true" t="shared" si="3" ref="K11:K20">L11-J11</f>
        <v>-1216082</v>
      </c>
      <c r="L11" s="145">
        <v>24475465</v>
      </c>
      <c r="M11" s="145">
        <v>15514000</v>
      </c>
      <c r="N11" s="145">
        <v>15735571</v>
      </c>
      <c r="O11" s="145">
        <f aca="true" t="shared" si="4" ref="O11:O20">P11-N11</f>
        <v>0</v>
      </c>
      <c r="P11" s="145">
        <v>15735571</v>
      </c>
      <c r="Q11" s="146">
        <f t="shared" si="0"/>
        <v>151917617</v>
      </c>
      <c r="R11" s="146">
        <f t="shared" si="1"/>
        <v>168020327</v>
      </c>
      <c r="S11" s="146">
        <f aca="true" t="shared" si="5" ref="S11:S20">T11-R11</f>
        <v>200940</v>
      </c>
      <c r="T11" s="146">
        <f aca="true" t="shared" si="6" ref="T11:T19">P11+L11+H11</f>
        <v>168221267</v>
      </c>
      <c r="U11" s="147">
        <v>25</v>
      </c>
      <c r="V11" s="147">
        <v>25</v>
      </c>
      <c r="W11" s="147">
        <v>0</v>
      </c>
      <c r="X11" s="202">
        <v>25</v>
      </c>
    </row>
    <row r="12" spans="1:24" ht="36.75" customHeight="1">
      <c r="A12" s="132" t="s">
        <v>84</v>
      </c>
      <c r="B12" s="277" t="s">
        <v>206</v>
      </c>
      <c r="C12" s="277"/>
      <c r="D12" s="277"/>
      <c r="E12" s="142">
        <v>122411786</v>
      </c>
      <c r="F12" s="142">
        <v>122598010</v>
      </c>
      <c r="G12" s="142">
        <f t="shared" si="2"/>
        <v>53112</v>
      </c>
      <c r="H12" s="142">
        <v>122651122</v>
      </c>
      <c r="I12" s="142">
        <v>26257851</v>
      </c>
      <c r="J12" s="142">
        <v>26292242</v>
      </c>
      <c r="K12" s="142">
        <f t="shared" si="3"/>
        <v>0</v>
      </c>
      <c r="L12" s="142">
        <v>26292242</v>
      </c>
      <c r="M12" s="142">
        <v>39411000</v>
      </c>
      <c r="N12" s="142">
        <v>34561000</v>
      </c>
      <c r="O12" s="142">
        <f t="shared" si="4"/>
        <v>0</v>
      </c>
      <c r="P12" s="142">
        <v>34561000</v>
      </c>
      <c r="Q12" s="143">
        <f t="shared" si="0"/>
        <v>188080637</v>
      </c>
      <c r="R12" s="143">
        <f t="shared" si="1"/>
        <v>183451252</v>
      </c>
      <c r="S12" s="143">
        <f t="shared" si="5"/>
        <v>53112</v>
      </c>
      <c r="T12" s="143">
        <f>P12+L12+H12</f>
        <v>183504364</v>
      </c>
      <c r="U12" s="144">
        <v>37</v>
      </c>
      <c r="V12" s="144">
        <v>37</v>
      </c>
      <c r="W12" s="144">
        <v>0</v>
      </c>
      <c r="X12" s="201">
        <v>37</v>
      </c>
    </row>
    <row r="13" spans="1:24" ht="36.75" customHeight="1">
      <c r="A13" s="135"/>
      <c r="B13" s="276" t="s">
        <v>65</v>
      </c>
      <c r="C13" s="276"/>
      <c r="D13" s="276"/>
      <c r="E13" s="145">
        <v>122411786</v>
      </c>
      <c r="F13" s="145">
        <v>122598010</v>
      </c>
      <c r="G13" s="145">
        <f t="shared" si="2"/>
        <v>53112</v>
      </c>
      <c r="H13" s="145">
        <v>122651122</v>
      </c>
      <c r="I13" s="145">
        <v>26257851</v>
      </c>
      <c r="J13" s="145">
        <v>26292242</v>
      </c>
      <c r="K13" s="145">
        <f t="shared" si="3"/>
        <v>0</v>
      </c>
      <c r="L13" s="145">
        <v>26292242</v>
      </c>
      <c r="M13" s="145">
        <v>39411000</v>
      </c>
      <c r="N13" s="145">
        <v>34561000</v>
      </c>
      <c r="O13" s="145">
        <f t="shared" si="4"/>
        <v>0</v>
      </c>
      <c r="P13" s="145">
        <v>34561000</v>
      </c>
      <c r="Q13" s="146">
        <f t="shared" si="0"/>
        <v>188080637</v>
      </c>
      <c r="R13" s="146">
        <f t="shared" si="1"/>
        <v>183451252</v>
      </c>
      <c r="S13" s="146">
        <f t="shared" si="5"/>
        <v>53112</v>
      </c>
      <c r="T13" s="146">
        <f t="shared" si="6"/>
        <v>183504364</v>
      </c>
      <c r="U13" s="147">
        <v>37</v>
      </c>
      <c r="V13" s="147">
        <v>37</v>
      </c>
      <c r="W13" s="147">
        <v>0</v>
      </c>
      <c r="X13" s="202">
        <v>37</v>
      </c>
    </row>
    <row r="14" spans="1:24" ht="36.75" customHeight="1">
      <c r="A14" s="132" t="s">
        <v>64</v>
      </c>
      <c r="B14" s="277" t="s">
        <v>207</v>
      </c>
      <c r="C14" s="277"/>
      <c r="D14" s="277"/>
      <c r="E14" s="142">
        <v>27400129</v>
      </c>
      <c r="F14" s="142">
        <v>30590251</v>
      </c>
      <c r="G14" s="142">
        <f t="shared" si="2"/>
        <v>722443</v>
      </c>
      <c r="H14" s="142">
        <v>31312694</v>
      </c>
      <c r="I14" s="142">
        <v>5551663</v>
      </c>
      <c r="J14" s="142">
        <v>6141392</v>
      </c>
      <c r="K14" s="142">
        <f t="shared" si="3"/>
        <v>96375</v>
      </c>
      <c r="L14" s="142">
        <v>6237767</v>
      </c>
      <c r="M14" s="142">
        <v>14620000</v>
      </c>
      <c r="N14" s="142">
        <v>15120000</v>
      </c>
      <c r="O14" s="142">
        <f t="shared" si="4"/>
        <v>0</v>
      </c>
      <c r="P14" s="142">
        <v>15120000</v>
      </c>
      <c r="Q14" s="143">
        <f t="shared" si="0"/>
        <v>47571792</v>
      </c>
      <c r="R14" s="143">
        <f t="shared" si="1"/>
        <v>51851643</v>
      </c>
      <c r="S14" s="143">
        <f t="shared" si="5"/>
        <v>818818</v>
      </c>
      <c r="T14" s="143">
        <f t="shared" si="6"/>
        <v>52670461</v>
      </c>
      <c r="U14" s="144">
        <v>9.5</v>
      </c>
      <c r="V14" s="144">
        <v>9.5</v>
      </c>
      <c r="W14" s="144">
        <v>0</v>
      </c>
      <c r="X14" s="201">
        <v>9.5</v>
      </c>
    </row>
    <row r="15" spans="1:24" ht="36.75" customHeight="1">
      <c r="A15" s="135"/>
      <c r="B15" s="276" t="s">
        <v>65</v>
      </c>
      <c r="C15" s="276"/>
      <c r="D15" s="276"/>
      <c r="E15" s="145">
        <v>27400129</v>
      </c>
      <c r="F15" s="145">
        <v>30590251</v>
      </c>
      <c r="G15" s="145">
        <f t="shared" si="2"/>
        <v>722443</v>
      </c>
      <c r="H15" s="145">
        <v>31312694</v>
      </c>
      <c r="I15" s="145">
        <v>5551663</v>
      </c>
      <c r="J15" s="145">
        <v>6141392</v>
      </c>
      <c r="K15" s="145">
        <f t="shared" si="3"/>
        <v>96375</v>
      </c>
      <c r="L15" s="145">
        <v>6237767</v>
      </c>
      <c r="M15" s="145">
        <v>14620000</v>
      </c>
      <c r="N15" s="145">
        <v>15120000</v>
      </c>
      <c r="O15" s="145">
        <f t="shared" si="4"/>
        <v>0</v>
      </c>
      <c r="P15" s="145">
        <v>15120000</v>
      </c>
      <c r="Q15" s="146">
        <f t="shared" si="0"/>
        <v>47571792</v>
      </c>
      <c r="R15" s="146">
        <f t="shared" si="1"/>
        <v>51851643</v>
      </c>
      <c r="S15" s="146">
        <f t="shared" si="5"/>
        <v>818818</v>
      </c>
      <c r="T15" s="146">
        <f t="shared" si="6"/>
        <v>52670461</v>
      </c>
      <c r="U15" s="147">
        <v>9.5</v>
      </c>
      <c r="V15" s="147">
        <v>9.5</v>
      </c>
      <c r="W15" s="147">
        <v>0</v>
      </c>
      <c r="X15" s="202">
        <v>9.5</v>
      </c>
    </row>
    <row r="16" spans="1:24" ht="36.75" customHeight="1">
      <c r="A16" s="132" t="s">
        <v>208</v>
      </c>
      <c r="B16" s="277" t="s">
        <v>209</v>
      </c>
      <c r="C16" s="277"/>
      <c r="D16" s="277"/>
      <c r="E16" s="142">
        <v>10575283</v>
      </c>
      <c r="F16" s="142">
        <v>13269087</v>
      </c>
      <c r="G16" s="142">
        <f t="shared" si="2"/>
        <v>221721</v>
      </c>
      <c r="H16" s="142">
        <v>13490808</v>
      </c>
      <c r="I16" s="142">
        <v>2186723</v>
      </c>
      <c r="J16" s="142">
        <v>2740986</v>
      </c>
      <c r="K16" s="142">
        <f t="shared" si="3"/>
        <v>0</v>
      </c>
      <c r="L16" s="142">
        <v>2740986</v>
      </c>
      <c r="M16" s="142">
        <v>11567000</v>
      </c>
      <c r="N16" s="142">
        <v>11176000</v>
      </c>
      <c r="O16" s="142">
        <f t="shared" si="4"/>
        <v>0</v>
      </c>
      <c r="P16" s="142">
        <v>11176000</v>
      </c>
      <c r="Q16" s="143">
        <f t="shared" si="0"/>
        <v>24329006</v>
      </c>
      <c r="R16" s="143">
        <f t="shared" si="1"/>
        <v>27186073</v>
      </c>
      <c r="S16" s="143">
        <f t="shared" si="5"/>
        <v>221721</v>
      </c>
      <c r="T16" s="143">
        <f t="shared" si="6"/>
        <v>27407794</v>
      </c>
      <c r="U16" s="144">
        <v>3</v>
      </c>
      <c r="V16" s="144">
        <v>4</v>
      </c>
      <c r="W16" s="144">
        <v>0</v>
      </c>
      <c r="X16" s="201">
        <v>4</v>
      </c>
    </row>
    <row r="17" spans="1:24" ht="36.75" customHeight="1">
      <c r="A17" s="135"/>
      <c r="B17" s="276" t="s">
        <v>65</v>
      </c>
      <c r="C17" s="276"/>
      <c r="D17" s="276"/>
      <c r="E17" s="145">
        <v>10575283</v>
      </c>
      <c r="F17" s="145">
        <v>13269087</v>
      </c>
      <c r="G17" s="145">
        <f t="shared" si="2"/>
        <v>221721</v>
      </c>
      <c r="H17" s="145">
        <v>13490808</v>
      </c>
      <c r="I17" s="145">
        <v>2186723</v>
      </c>
      <c r="J17" s="145">
        <v>2740986</v>
      </c>
      <c r="K17" s="145">
        <f t="shared" si="3"/>
        <v>0</v>
      </c>
      <c r="L17" s="145">
        <v>2740986</v>
      </c>
      <c r="M17" s="145">
        <v>11567000</v>
      </c>
      <c r="N17" s="145">
        <v>11176000</v>
      </c>
      <c r="O17" s="145">
        <f t="shared" si="4"/>
        <v>0</v>
      </c>
      <c r="P17" s="145">
        <v>11176000</v>
      </c>
      <c r="Q17" s="146">
        <f t="shared" si="0"/>
        <v>24329006</v>
      </c>
      <c r="R17" s="146">
        <f t="shared" si="1"/>
        <v>27186073</v>
      </c>
      <c r="S17" s="146">
        <f t="shared" si="5"/>
        <v>221721</v>
      </c>
      <c r="T17" s="146">
        <f t="shared" si="6"/>
        <v>27407794</v>
      </c>
      <c r="U17" s="147">
        <v>3</v>
      </c>
      <c r="V17" s="147">
        <v>4</v>
      </c>
      <c r="W17" s="147">
        <v>0</v>
      </c>
      <c r="X17" s="202">
        <v>4</v>
      </c>
    </row>
    <row r="18" spans="1:24" ht="36.75" customHeight="1">
      <c r="A18" s="132" t="s">
        <v>208</v>
      </c>
      <c r="B18" s="277" t="s">
        <v>210</v>
      </c>
      <c r="C18" s="277"/>
      <c r="D18" s="277"/>
      <c r="E18" s="142">
        <v>28250566</v>
      </c>
      <c r="F18" s="142">
        <v>34020305</v>
      </c>
      <c r="G18" s="142">
        <f t="shared" si="2"/>
        <v>1112434</v>
      </c>
      <c r="H18" s="142">
        <v>35132739</v>
      </c>
      <c r="I18" s="142">
        <v>5678167</v>
      </c>
      <c r="J18" s="142">
        <v>6779060</v>
      </c>
      <c r="K18" s="142">
        <f t="shared" si="3"/>
        <v>291900</v>
      </c>
      <c r="L18" s="142">
        <v>7070960</v>
      </c>
      <c r="M18" s="142">
        <v>6489000</v>
      </c>
      <c r="N18" s="142">
        <v>6998000</v>
      </c>
      <c r="O18" s="142">
        <f t="shared" si="4"/>
        <v>0</v>
      </c>
      <c r="P18" s="142">
        <v>6998000</v>
      </c>
      <c r="Q18" s="143">
        <f t="shared" si="0"/>
        <v>40417733</v>
      </c>
      <c r="R18" s="143">
        <f t="shared" si="1"/>
        <v>47797365</v>
      </c>
      <c r="S18" s="143">
        <f t="shared" si="5"/>
        <v>1404334</v>
      </c>
      <c r="T18" s="143">
        <f t="shared" si="6"/>
        <v>49201699</v>
      </c>
      <c r="U18" s="144">
        <v>10</v>
      </c>
      <c r="V18" s="144">
        <v>10</v>
      </c>
      <c r="W18" s="144">
        <v>0</v>
      </c>
      <c r="X18" s="201">
        <v>10</v>
      </c>
    </row>
    <row r="19" spans="1:24" ht="36.75" customHeight="1">
      <c r="A19" s="135"/>
      <c r="B19" s="276" t="s">
        <v>65</v>
      </c>
      <c r="C19" s="276"/>
      <c r="D19" s="276"/>
      <c r="E19" s="145">
        <v>28250566</v>
      </c>
      <c r="F19" s="145">
        <v>34020305</v>
      </c>
      <c r="G19" s="145">
        <f t="shared" si="2"/>
        <v>1112434</v>
      </c>
      <c r="H19" s="145">
        <v>35132739</v>
      </c>
      <c r="I19" s="145">
        <v>5678167</v>
      </c>
      <c r="J19" s="145">
        <v>6779060</v>
      </c>
      <c r="K19" s="145">
        <f t="shared" si="3"/>
        <v>291900</v>
      </c>
      <c r="L19" s="145">
        <v>7070960</v>
      </c>
      <c r="M19" s="145">
        <v>6489000</v>
      </c>
      <c r="N19" s="145">
        <v>6998000</v>
      </c>
      <c r="O19" s="145">
        <f t="shared" si="4"/>
        <v>0</v>
      </c>
      <c r="P19" s="145">
        <v>6998000</v>
      </c>
      <c r="Q19" s="146">
        <f t="shared" si="0"/>
        <v>40417733</v>
      </c>
      <c r="R19" s="146">
        <f t="shared" si="1"/>
        <v>47797365</v>
      </c>
      <c r="S19" s="146">
        <f t="shared" si="5"/>
        <v>1404334</v>
      </c>
      <c r="T19" s="146">
        <f t="shared" si="6"/>
        <v>49201699</v>
      </c>
      <c r="U19" s="147">
        <v>10</v>
      </c>
      <c r="V19" s="147">
        <v>10</v>
      </c>
      <c r="W19" s="147">
        <v>0</v>
      </c>
      <c r="X19" s="202">
        <v>10</v>
      </c>
    </row>
    <row r="20" spans="1:24" ht="36.75" customHeight="1" thickBot="1">
      <c r="A20" s="148" t="s">
        <v>211</v>
      </c>
      <c r="B20" s="287" t="s">
        <v>212</v>
      </c>
      <c r="C20" s="287"/>
      <c r="D20" s="287"/>
      <c r="E20" s="149">
        <f aca="true" t="shared" si="7" ref="E20:V20">E10+E12+E14+E16+E18</f>
        <v>301951128</v>
      </c>
      <c r="F20" s="149">
        <f>F10+F12+F14+F16+F18</f>
        <v>327070862</v>
      </c>
      <c r="G20" s="149">
        <f t="shared" si="2"/>
        <v>3526732</v>
      </c>
      <c r="H20" s="149">
        <f t="shared" si="7"/>
        <v>330597594</v>
      </c>
      <c r="I20" s="149">
        <f t="shared" si="7"/>
        <v>62764657</v>
      </c>
      <c r="J20" s="149">
        <f>J10+J12+J14+J16+J18</f>
        <v>67645227</v>
      </c>
      <c r="K20" s="149">
        <f t="shared" si="3"/>
        <v>-827807</v>
      </c>
      <c r="L20" s="149">
        <f t="shared" si="7"/>
        <v>66817420</v>
      </c>
      <c r="M20" s="149">
        <f t="shared" si="7"/>
        <v>87601000</v>
      </c>
      <c r="N20" s="149">
        <f>N10+N12+N14+N16+N18</f>
        <v>83590571</v>
      </c>
      <c r="O20" s="149">
        <f t="shared" si="4"/>
        <v>0</v>
      </c>
      <c r="P20" s="149">
        <f>P10+P12+P14+P16+P18</f>
        <v>83590571</v>
      </c>
      <c r="Q20" s="149">
        <f t="shared" si="7"/>
        <v>452316785</v>
      </c>
      <c r="R20" s="149">
        <f t="shared" si="7"/>
        <v>478306660</v>
      </c>
      <c r="S20" s="149">
        <f t="shared" si="5"/>
        <v>2698925</v>
      </c>
      <c r="T20" s="149">
        <f>T10+T12+T14+T16+T18</f>
        <v>481005585</v>
      </c>
      <c r="U20" s="150">
        <f t="shared" si="7"/>
        <v>84.5</v>
      </c>
      <c r="V20" s="150">
        <f t="shared" si="7"/>
        <v>85.5</v>
      </c>
      <c r="W20" s="150">
        <v>0</v>
      </c>
      <c r="X20" s="203">
        <f>X10+X12+X14+X16+X18</f>
        <v>85.5</v>
      </c>
    </row>
    <row r="21" ht="13.5" thickTop="1"/>
  </sheetData>
  <sheetProtection/>
  <mergeCells count="24">
    <mergeCell ref="B20:D20"/>
    <mergeCell ref="B13:D13"/>
    <mergeCell ref="B14:D14"/>
    <mergeCell ref="B15:D15"/>
    <mergeCell ref="B16:D16"/>
    <mergeCell ref="B17:D17"/>
    <mergeCell ref="B18:D18"/>
    <mergeCell ref="B8:D8"/>
    <mergeCell ref="U5:X7"/>
    <mergeCell ref="E6:H7"/>
    <mergeCell ref="I6:L7"/>
    <mergeCell ref="M6:P7"/>
    <mergeCell ref="B19:D19"/>
    <mergeCell ref="B9:D9"/>
    <mergeCell ref="B10:D10"/>
    <mergeCell ref="B11:D11"/>
    <mergeCell ref="B12:D12"/>
    <mergeCell ref="Q6:T7"/>
    <mergeCell ref="E5:T5"/>
    <mergeCell ref="C2:Q2"/>
    <mergeCell ref="D3:N3"/>
    <mergeCell ref="U4:V4"/>
    <mergeCell ref="A5:A7"/>
    <mergeCell ref="B5:D7"/>
  </mergeCells>
  <printOptions/>
  <pageMargins left="0.75" right="0.75" top="1" bottom="1" header="0.5" footer="0.5"/>
  <pageSetup fitToHeight="1" fitToWidth="1" horizontalDpi="600" verticalDpi="600" orientation="landscape" paperSize="8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35"/>
  <sheetViews>
    <sheetView workbookViewId="0" topLeftCell="C1">
      <selection activeCell="H21" sqref="H21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9" width="16.28125" style="0" customWidth="1"/>
    <col min="10" max="10" width="15.00390625" style="0" customWidth="1"/>
    <col min="11" max="11" width="16.28125" style="0" customWidth="1"/>
    <col min="12" max="12" width="5.140625" style="0" customWidth="1"/>
    <col min="16" max="16" width="22.57421875" style="0" customWidth="1"/>
    <col min="17" max="20" width="15.8515625" style="0" customWidth="1"/>
    <col min="22" max="22" width="10.7109375" style="0" bestFit="1" customWidth="1"/>
  </cols>
  <sheetData>
    <row r="3" spans="3:20" ht="16.5">
      <c r="C3" s="249" t="s">
        <v>300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61"/>
      <c r="S3" s="61"/>
      <c r="T3" s="61"/>
    </row>
    <row r="4" spans="3:20" ht="16.5">
      <c r="C4" s="363" t="s">
        <v>231</v>
      </c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62"/>
      <c r="S4" s="62"/>
      <c r="T4" s="62"/>
    </row>
    <row r="5" spans="3:20" ht="12.75">
      <c r="C5" s="27"/>
      <c r="D5" s="27"/>
      <c r="E5" s="27"/>
      <c r="F5" s="27"/>
      <c r="G5" s="27"/>
      <c r="H5" s="27"/>
      <c r="I5" s="27"/>
      <c r="J5" s="27"/>
      <c r="K5" s="27"/>
      <c r="L5" s="28"/>
      <c r="M5" s="29"/>
      <c r="N5" s="29"/>
      <c r="O5" s="29"/>
      <c r="P5" s="29"/>
      <c r="Q5" s="29"/>
      <c r="R5" s="29"/>
      <c r="S5" s="29"/>
      <c r="T5" s="29"/>
    </row>
    <row r="6" spans="4:20" ht="12.75">
      <c r="D6" s="27"/>
      <c r="E6" s="27"/>
      <c r="F6" s="27"/>
      <c r="G6" s="27"/>
      <c r="H6" s="27"/>
      <c r="I6" s="27"/>
      <c r="J6" s="27"/>
      <c r="K6" s="27"/>
      <c r="L6" s="29"/>
      <c r="M6" s="29"/>
      <c r="N6" s="29"/>
      <c r="O6" s="29"/>
      <c r="P6" s="29"/>
      <c r="Q6" s="29"/>
      <c r="R6" s="29"/>
      <c r="S6" s="29"/>
      <c r="T6" s="29"/>
    </row>
    <row r="7" spans="5:20" ht="12.75">
      <c r="E7" s="27"/>
      <c r="F7" s="27"/>
      <c r="G7" s="27"/>
      <c r="H7" s="27"/>
      <c r="I7" s="27"/>
      <c r="J7" s="27"/>
      <c r="K7" s="27"/>
      <c r="L7" s="29"/>
      <c r="M7" s="29"/>
      <c r="N7" s="29"/>
      <c r="O7" s="29"/>
      <c r="P7" s="29"/>
      <c r="Q7" s="29"/>
      <c r="R7" s="29"/>
      <c r="S7" s="29"/>
      <c r="T7" s="29"/>
    </row>
    <row r="8" spans="3:19" ht="16.5" thickBot="1">
      <c r="C8" s="30"/>
      <c r="D8" s="30"/>
      <c r="E8" s="30"/>
      <c r="F8" s="30"/>
      <c r="G8" s="30"/>
      <c r="H8" s="30"/>
      <c r="I8" s="30"/>
      <c r="J8" s="30"/>
      <c r="K8" s="30"/>
      <c r="L8" s="29"/>
      <c r="M8" s="29"/>
      <c r="N8" s="29"/>
      <c r="O8" s="29"/>
      <c r="P8" s="366" t="s">
        <v>182</v>
      </c>
      <c r="Q8" s="366"/>
      <c r="R8" s="366"/>
      <c r="S8" s="237"/>
    </row>
    <row r="9" spans="3:20" ht="13.5" customHeight="1" thickTop="1">
      <c r="C9" s="364" t="s">
        <v>68</v>
      </c>
      <c r="D9" s="345" t="s">
        <v>6</v>
      </c>
      <c r="E9" s="345"/>
      <c r="F9" s="345"/>
      <c r="G9" s="345"/>
      <c r="H9" s="324" t="s">
        <v>225</v>
      </c>
      <c r="I9" s="324" t="s">
        <v>263</v>
      </c>
      <c r="J9" s="316" t="s">
        <v>270</v>
      </c>
      <c r="K9" s="324" t="s">
        <v>283</v>
      </c>
      <c r="L9" s="324" t="s">
        <v>68</v>
      </c>
      <c r="M9" s="345" t="s">
        <v>6</v>
      </c>
      <c r="N9" s="345"/>
      <c r="O9" s="345"/>
      <c r="P9" s="345"/>
      <c r="Q9" s="324" t="s">
        <v>225</v>
      </c>
      <c r="R9" s="316" t="s">
        <v>263</v>
      </c>
      <c r="S9" s="316" t="s">
        <v>270</v>
      </c>
      <c r="T9" s="318" t="s">
        <v>283</v>
      </c>
    </row>
    <row r="10" spans="3:20" ht="31.5" customHeight="1">
      <c r="C10" s="365"/>
      <c r="D10" s="346"/>
      <c r="E10" s="346"/>
      <c r="F10" s="346"/>
      <c r="G10" s="346"/>
      <c r="H10" s="325"/>
      <c r="I10" s="325"/>
      <c r="J10" s="317"/>
      <c r="K10" s="325"/>
      <c r="L10" s="325"/>
      <c r="M10" s="346"/>
      <c r="N10" s="346"/>
      <c r="O10" s="346"/>
      <c r="P10" s="346"/>
      <c r="Q10" s="325"/>
      <c r="R10" s="317"/>
      <c r="S10" s="317"/>
      <c r="T10" s="319"/>
    </row>
    <row r="11" spans="3:20" ht="15.75">
      <c r="C11" s="31"/>
      <c r="D11" s="350" t="s">
        <v>69</v>
      </c>
      <c r="E11" s="350"/>
      <c r="F11" s="350"/>
      <c r="G11" s="350"/>
      <c r="H11" s="32"/>
      <c r="I11" s="32"/>
      <c r="J11" s="32"/>
      <c r="K11" s="32"/>
      <c r="L11" s="33"/>
      <c r="M11" s="350" t="s">
        <v>70</v>
      </c>
      <c r="N11" s="350"/>
      <c r="O11" s="350"/>
      <c r="P11" s="350"/>
      <c r="Q11" s="33"/>
      <c r="R11" s="33"/>
      <c r="S11" s="33"/>
      <c r="T11" s="204"/>
    </row>
    <row r="12" spans="3:20" ht="21.75" customHeight="1">
      <c r="C12" s="54" t="s">
        <v>85</v>
      </c>
      <c r="D12" s="338" t="s">
        <v>74</v>
      </c>
      <c r="E12" s="338"/>
      <c r="F12" s="338"/>
      <c r="G12" s="338"/>
      <c r="H12" s="35">
        <v>116143310</v>
      </c>
      <c r="I12" s="35">
        <v>145964532</v>
      </c>
      <c r="J12" s="35">
        <f>K12-I12</f>
        <v>-1592344</v>
      </c>
      <c r="K12" s="35">
        <v>144372188</v>
      </c>
      <c r="L12" s="35" t="s">
        <v>99</v>
      </c>
      <c r="M12" s="338" t="s">
        <v>76</v>
      </c>
      <c r="N12" s="338"/>
      <c r="O12" s="338"/>
      <c r="P12" s="338"/>
      <c r="Q12" s="35">
        <v>28601427</v>
      </c>
      <c r="R12" s="35">
        <v>47319715</v>
      </c>
      <c r="S12" s="35">
        <f>T12-R12</f>
        <v>3314445</v>
      </c>
      <c r="T12" s="216">
        <v>50634160</v>
      </c>
    </row>
    <row r="13" spans="3:20" ht="29.25" customHeight="1">
      <c r="C13" s="54" t="s">
        <v>86</v>
      </c>
      <c r="D13" s="339" t="s">
        <v>120</v>
      </c>
      <c r="E13" s="340"/>
      <c r="F13" s="340"/>
      <c r="G13" s="341"/>
      <c r="H13" s="35">
        <v>35000000</v>
      </c>
      <c r="I13" s="35">
        <v>43093789</v>
      </c>
      <c r="J13" s="35">
        <f aca="true" t="shared" si="0" ref="J13:J31">K13-I13</f>
        <v>75223738</v>
      </c>
      <c r="K13" s="35">
        <v>118317527</v>
      </c>
      <c r="L13" s="35" t="s">
        <v>100</v>
      </c>
      <c r="M13" s="323" t="s">
        <v>111</v>
      </c>
      <c r="N13" s="323"/>
      <c r="O13" s="323"/>
      <c r="P13" s="323"/>
      <c r="Q13" s="35">
        <v>5497619</v>
      </c>
      <c r="R13" s="35">
        <v>8247758</v>
      </c>
      <c r="S13" s="35">
        <f aca="true" t="shared" si="1" ref="S13:S30">T13-R13</f>
        <v>149000</v>
      </c>
      <c r="T13" s="216">
        <v>8396758</v>
      </c>
    </row>
    <row r="14" spans="3:20" ht="21.75" customHeight="1">
      <c r="C14" s="54" t="s">
        <v>87</v>
      </c>
      <c r="D14" s="347" t="s">
        <v>71</v>
      </c>
      <c r="E14" s="348"/>
      <c r="F14" s="348"/>
      <c r="G14" s="349"/>
      <c r="H14" s="35">
        <v>270850000</v>
      </c>
      <c r="I14" s="35">
        <v>270850000</v>
      </c>
      <c r="J14" s="35">
        <f t="shared" si="0"/>
        <v>0</v>
      </c>
      <c r="K14" s="35">
        <v>270850000</v>
      </c>
      <c r="L14" s="35" t="s">
        <v>100</v>
      </c>
      <c r="M14" s="323" t="s">
        <v>77</v>
      </c>
      <c r="N14" s="323"/>
      <c r="O14" s="323"/>
      <c r="P14" s="323"/>
      <c r="Q14" s="35">
        <v>281163109</v>
      </c>
      <c r="R14" s="35">
        <v>334845140</v>
      </c>
      <c r="S14" s="35">
        <f t="shared" si="1"/>
        <v>7766951</v>
      </c>
      <c r="T14" s="216">
        <v>342612091</v>
      </c>
    </row>
    <row r="15" spans="3:20" ht="21.75" customHeight="1">
      <c r="C15" s="54" t="s">
        <v>88</v>
      </c>
      <c r="D15" s="347" t="s">
        <v>72</v>
      </c>
      <c r="E15" s="348"/>
      <c r="F15" s="348"/>
      <c r="G15" s="349"/>
      <c r="H15" s="35">
        <v>23971000</v>
      </c>
      <c r="I15" s="35">
        <v>24671000</v>
      </c>
      <c r="J15" s="35">
        <f t="shared" si="0"/>
        <v>20706072</v>
      </c>
      <c r="K15" s="35">
        <v>45377072</v>
      </c>
      <c r="L15" s="35"/>
      <c r="M15" s="323" t="s">
        <v>163</v>
      </c>
      <c r="N15" s="323"/>
      <c r="O15" s="323"/>
      <c r="P15" s="323"/>
      <c r="Q15" s="35">
        <v>12615000</v>
      </c>
      <c r="R15" s="35">
        <v>19460844</v>
      </c>
      <c r="S15" s="35">
        <f t="shared" si="1"/>
        <v>0</v>
      </c>
      <c r="T15" s="216">
        <v>19460844</v>
      </c>
    </row>
    <row r="16" spans="3:20" ht="21.75" customHeight="1">
      <c r="C16" s="54" t="s">
        <v>89</v>
      </c>
      <c r="D16" s="116" t="s">
        <v>83</v>
      </c>
      <c r="E16" s="117"/>
      <c r="F16" s="117"/>
      <c r="G16" s="118"/>
      <c r="H16" s="35">
        <v>0</v>
      </c>
      <c r="I16" s="35">
        <v>30607279</v>
      </c>
      <c r="J16" s="35">
        <f t="shared" si="0"/>
        <v>0</v>
      </c>
      <c r="K16" s="35">
        <v>30607279</v>
      </c>
      <c r="L16" s="35" t="s">
        <v>102</v>
      </c>
      <c r="M16" s="323" t="s">
        <v>8</v>
      </c>
      <c r="N16" s="323"/>
      <c r="O16" s="323"/>
      <c r="P16" s="323"/>
      <c r="Q16" s="35">
        <v>10698000</v>
      </c>
      <c r="R16" s="35">
        <v>9698000</v>
      </c>
      <c r="S16" s="35">
        <f t="shared" si="1"/>
        <v>-3854725</v>
      </c>
      <c r="T16" s="216">
        <v>5843275</v>
      </c>
    </row>
    <row r="17" spans="3:20" ht="21.75" customHeight="1">
      <c r="C17" s="54" t="s">
        <v>90</v>
      </c>
      <c r="D17" s="116" t="s">
        <v>73</v>
      </c>
      <c r="E17" s="117"/>
      <c r="F17" s="117"/>
      <c r="G17" s="118"/>
      <c r="H17" s="35">
        <v>210000</v>
      </c>
      <c r="I17" s="35">
        <v>490000</v>
      </c>
      <c r="J17" s="35">
        <f t="shared" si="0"/>
        <v>0</v>
      </c>
      <c r="K17" s="35">
        <v>490000</v>
      </c>
      <c r="L17" s="35" t="s">
        <v>103</v>
      </c>
      <c r="M17" s="323" t="s">
        <v>78</v>
      </c>
      <c r="N17" s="323"/>
      <c r="O17" s="323"/>
      <c r="P17" s="323"/>
      <c r="Q17" s="35">
        <f>Q18+Q19+Q21</f>
        <v>22335986</v>
      </c>
      <c r="R17" s="35">
        <f>R18+R19+R21</f>
        <v>58208479</v>
      </c>
      <c r="S17" s="35">
        <f t="shared" si="1"/>
        <v>9100000</v>
      </c>
      <c r="T17" s="216">
        <f>T18+T19+T21</f>
        <v>67308479</v>
      </c>
    </row>
    <row r="18" spans="3:20" ht="21.75" customHeight="1">
      <c r="C18" s="54" t="s">
        <v>91</v>
      </c>
      <c r="D18" s="116" t="s">
        <v>117</v>
      </c>
      <c r="E18" s="117"/>
      <c r="F18" s="117"/>
      <c r="G18" s="118"/>
      <c r="H18" s="35">
        <v>460000</v>
      </c>
      <c r="I18" s="35">
        <v>2186764</v>
      </c>
      <c r="J18" s="35">
        <f t="shared" si="0"/>
        <v>0</v>
      </c>
      <c r="K18" s="35">
        <v>2186764</v>
      </c>
      <c r="L18" s="35"/>
      <c r="M18" s="323" t="s">
        <v>251</v>
      </c>
      <c r="N18" s="323"/>
      <c r="O18" s="323"/>
      <c r="P18" s="323"/>
      <c r="Q18" s="35">
        <v>0</v>
      </c>
      <c r="R18" s="35">
        <v>858568</v>
      </c>
      <c r="S18" s="35">
        <f t="shared" si="1"/>
        <v>0</v>
      </c>
      <c r="T18" s="216">
        <v>858568</v>
      </c>
    </row>
    <row r="19" spans="3:20" ht="21.75" customHeight="1">
      <c r="C19" s="55" t="s">
        <v>63</v>
      </c>
      <c r="D19" s="60" t="s">
        <v>112</v>
      </c>
      <c r="E19" s="60"/>
      <c r="F19" s="60"/>
      <c r="G19" s="60"/>
      <c r="H19" s="53">
        <f>SUM(H12:H18)</f>
        <v>446634310</v>
      </c>
      <c r="I19" s="53">
        <f>SUM(I12:I18)</f>
        <v>517863364</v>
      </c>
      <c r="J19" s="53">
        <f t="shared" si="0"/>
        <v>94337466</v>
      </c>
      <c r="K19" s="53">
        <f>SUM(K12:K18)</f>
        <v>612200830</v>
      </c>
      <c r="L19" s="35"/>
      <c r="M19" s="323" t="s">
        <v>82</v>
      </c>
      <c r="N19" s="323"/>
      <c r="O19" s="323"/>
      <c r="P19" s="323"/>
      <c r="Q19" s="35">
        <v>8400000</v>
      </c>
      <c r="R19" s="35">
        <v>11883346</v>
      </c>
      <c r="S19" s="35">
        <f t="shared" si="1"/>
        <v>0</v>
      </c>
      <c r="T19" s="216">
        <v>11883346</v>
      </c>
    </row>
    <row r="20" spans="3:20" ht="21.75" customHeight="1">
      <c r="C20" s="54" t="s">
        <v>93</v>
      </c>
      <c r="D20" s="347" t="s">
        <v>75</v>
      </c>
      <c r="E20" s="348"/>
      <c r="F20" s="348"/>
      <c r="G20" s="349"/>
      <c r="H20" s="35">
        <v>415845328</v>
      </c>
      <c r="I20" s="35">
        <f>443947909-4!R20</f>
        <v>441547453</v>
      </c>
      <c r="J20" s="35">
        <f t="shared" si="0"/>
        <v>0</v>
      </c>
      <c r="K20" s="35">
        <f>443947909-4!T20</f>
        <v>441547453</v>
      </c>
      <c r="L20" s="35"/>
      <c r="M20" s="351" t="s">
        <v>113</v>
      </c>
      <c r="N20" s="352"/>
      <c r="O20" s="352"/>
      <c r="P20" s="353"/>
      <c r="Q20" s="87">
        <v>8400000</v>
      </c>
      <c r="R20" s="87">
        <v>11883346</v>
      </c>
      <c r="S20" s="87">
        <f t="shared" si="1"/>
        <v>0</v>
      </c>
      <c r="T20" s="217">
        <v>11883346</v>
      </c>
    </row>
    <row r="21" spans="3:20" ht="21.75" customHeight="1">
      <c r="C21" s="34"/>
      <c r="D21" s="357" t="s">
        <v>145</v>
      </c>
      <c r="E21" s="358"/>
      <c r="F21" s="358"/>
      <c r="G21" s="359"/>
      <c r="H21" s="87">
        <v>415845328</v>
      </c>
      <c r="I21" s="87">
        <v>441547453</v>
      </c>
      <c r="J21" s="87">
        <f t="shared" si="0"/>
        <v>0</v>
      </c>
      <c r="K21" s="87">
        <v>441547453</v>
      </c>
      <c r="L21" s="35"/>
      <c r="M21" s="351" t="s">
        <v>0</v>
      </c>
      <c r="N21" s="352"/>
      <c r="O21" s="352"/>
      <c r="P21" s="353"/>
      <c r="Q21" s="87">
        <v>13935986</v>
      </c>
      <c r="R21" s="78">
        <v>45466565</v>
      </c>
      <c r="S21" s="78">
        <f t="shared" si="1"/>
        <v>9100000</v>
      </c>
      <c r="T21" s="183">
        <v>54566565</v>
      </c>
    </row>
    <row r="22" spans="3:22" ht="21.75" customHeight="1">
      <c r="C22" s="55"/>
      <c r="D22" s="354"/>
      <c r="E22" s="355"/>
      <c r="F22" s="355"/>
      <c r="G22" s="356"/>
      <c r="H22" s="53"/>
      <c r="I22" s="53"/>
      <c r="J22" s="53"/>
      <c r="K22" s="53"/>
      <c r="L22" s="35" t="s">
        <v>104</v>
      </c>
      <c r="M22" s="108" t="s">
        <v>79</v>
      </c>
      <c r="N22" s="108"/>
      <c r="O22" s="108"/>
      <c r="P22" s="108"/>
      <c r="Q22" s="35">
        <v>294442674</v>
      </c>
      <c r="R22" s="35">
        <v>277594333</v>
      </c>
      <c r="S22" s="35">
        <f t="shared" si="1"/>
        <v>53822000</v>
      </c>
      <c r="T22" s="216">
        <v>331416333</v>
      </c>
      <c r="V22" s="238"/>
    </row>
    <row r="23" spans="3:20" ht="21.75" customHeight="1">
      <c r="C23" s="54"/>
      <c r="D23" s="335"/>
      <c r="E23" s="336"/>
      <c r="F23" s="336"/>
      <c r="G23" s="337"/>
      <c r="H23" s="35"/>
      <c r="I23" s="35"/>
      <c r="J23" s="35"/>
      <c r="K23" s="35"/>
      <c r="L23" s="35" t="s">
        <v>105</v>
      </c>
      <c r="M23" s="108" t="s">
        <v>80</v>
      </c>
      <c r="N23" s="108"/>
      <c r="O23" s="108"/>
      <c r="P23" s="108"/>
      <c r="Q23" s="35">
        <v>40288999</v>
      </c>
      <c r="R23" s="35">
        <v>50011260</v>
      </c>
      <c r="S23" s="35">
        <f t="shared" si="1"/>
        <v>15652224</v>
      </c>
      <c r="T23" s="216">
        <v>65663484</v>
      </c>
    </row>
    <row r="24" spans="3:20" ht="21.75" customHeight="1">
      <c r="C24" s="34"/>
      <c r="D24" s="357"/>
      <c r="E24" s="358"/>
      <c r="F24" s="358"/>
      <c r="G24" s="359"/>
      <c r="H24" s="87"/>
      <c r="I24" s="87"/>
      <c r="J24" s="87"/>
      <c r="K24" s="87"/>
      <c r="L24" s="35" t="s">
        <v>106</v>
      </c>
      <c r="M24" s="108" t="s">
        <v>118</v>
      </c>
      <c r="N24" s="108"/>
      <c r="O24" s="108"/>
      <c r="P24" s="108"/>
      <c r="Q24" s="35">
        <v>0</v>
      </c>
      <c r="R24" s="35">
        <v>1726764</v>
      </c>
      <c r="S24" s="35">
        <f t="shared" si="1"/>
        <v>8387571</v>
      </c>
      <c r="T24" s="216">
        <v>10114335</v>
      </c>
    </row>
    <row r="25" spans="3:20" ht="21.75" customHeight="1">
      <c r="C25" s="34"/>
      <c r="D25" s="344"/>
      <c r="E25" s="344"/>
      <c r="F25" s="344"/>
      <c r="G25" s="344"/>
      <c r="H25" s="35"/>
      <c r="I25" s="35"/>
      <c r="J25" s="35"/>
      <c r="K25" s="35"/>
      <c r="L25" s="56" t="s">
        <v>63</v>
      </c>
      <c r="M25" s="60" t="s">
        <v>115</v>
      </c>
      <c r="N25" s="60"/>
      <c r="O25" s="60"/>
      <c r="P25" s="60"/>
      <c r="Q25" s="88">
        <f>Q12+Q13+Q14+Q16+Q17+Q22+Q23</f>
        <v>683027814</v>
      </c>
      <c r="R25" s="88">
        <f>R12+R13+R14+R16+R17+R22+R23+R24</f>
        <v>787651449</v>
      </c>
      <c r="S25" s="88">
        <f t="shared" si="1"/>
        <v>94337466</v>
      </c>
      <c r="T25" s="218">
        <f>T12+T13+T14+T16+T17+T22+T23+T24</f>
        <v>881988915</v>
      </c>
    </row>
    <row r="26" spans="3:20" ht="21.75" customHeight="1">
      <c r="C26" s="34"/>
      <c r="D26" s="338"/>
      <c r="E26" s="338"/>
      <c r="F26" s="338"/>
      <c r="G26" s="338"/>
      <c r="H26" s="35"/>
      <c r="I26" s="35"/>
      <c r="J26" s="35"/>
      <c r="K26" s="35"/>
      <c r="L26" s="35" t="s">
        <v>107</v>
      </c>
      <c r="M26" s="360" t="s">
        <v>158</v>
      </c>
      <c r="N26" s="361"/>
      <c r="O26" s="361"/>
      <c r="P26" s="362"/>
      <c r="Q26" s="53">
        <f>Q27+Q28+Q29</f>
        <v>179451824</v>
      </c>
      <c r="R26" s="53">
        <f>R27+R28+R29</f>
        <v>171759368</v>
      </c>
      <c r="S26" s="53">
        <f t="shared" si="1"/>
        <v>0</v>
      </c>
      <c r="T26" s="219">
        <f>T27+T28+T29</f>
        <v>171759368</v>
      </c>
    </row>
    <row r="27" spans="3:20" ht="21.75" customHeight="1">
      <c r="C27" s="34"/>
      <c r="D27" s="342"/>
      <c r="E27" s="342"/>
      <c r="F27" s="342"/>
      <c r="G27" s="342"/>
      <c r="H27" s="35"/>
      <c r="I27" s="35"/>
      <c r="J27" s="35"/>
      <c r="K27" s="35"/>
      <c r="L27" s="35"/>
      <c r="M27" s="343" t="s">
        <v>159</v>
      </c>
      <c r="N27" s="343"/>
      <c r="O27" s="343"/>
      <c r="P27" s="343"/>
      <c r="Q27" s="35">
        <f>4!M20</f>
        <v>167895768</v>
      </c>
      <c r="R27" s="35">
        <f>4!N20</f>
        <v>160203312</v>
      </c>
      <c r="S27" s="35">
        <f t="shared" si="1"/>
        <v>0</v>
      </c>
      <c r="T27" s="216">
        <f>4!P20</f>
        <v>160203312</v>
      </c>
    </row>
    <row r="28" spans="3:20" ht="21.75" customHeight="1">
      <c r="C28" s="34"/>
      <c r="D28" s="342"/>
      <c r="E28" s="342"/>
      <c r="F28" s="342"/>
      <c r="G28" s="342"/>
      <c r="H28" s="35"/>
      <c r="I28" s="35"/>
      <c r="J28" s="35"/>
      <c r="K28" s="35"/>
      <c r="L28" s="35"/>
      <c r="M28" s="343" t="s">
        <v>196</v>
      </c>
      <c r="N28" s="343"/>
      <c r="O28" s="343"/>
      <c r="P28" s="343"/>
      <c r="Q28" s="35">
        <v>10789271</v>
      </c>
      <c r="R28" s="35">
        <v>10789271</v>
      </c>
      <c r="S28" s="35">
        <f t="shared" si="1"/>
        <v>0</v>
      </c>
      <c r="T28" s="216">
        <v>10789271</v>
      </c>
    </row>
    <row r="29" spans="3:20" ht="21.75" customHeight="1">
      <c r="C29" s="34"/>
      <c r="D29" s="342"/>
      <c r="E29" s="342"/>
      <c r="F29" s="342"/>
      <c r="G29" s="342"/>
      <c r="H29" s="35"/>
      <c r="I29" s="35"/>
      <c r="J29" s="35"/>
      <c r="K29" s="35"/>
      <c r="L29" s="35"/>
      <c r="M29" s="343" t="s">
        <v>220</v>
      </c>
      <c r="N29" s="343"/>
      <c r="O29" s="343"/>
      <c r="P29" s="343"/>
      <c r="Q29" s="35">
        <v>766785</v>
      </c>
      <c r="R29" s="35">
        <v>766785</v>
      </c>
      <c r="S29" s="35">
        <f t="shared" si="1"/>
        <v>0</v>
      </c>
      <c r="T29" s="216">
        <v>766785</v>
      </c>
    </row>
    <row r="30" spans="3:20" ht="21.75" customHeight="1">
      <c r="C30" s="34"/>
      <c r="D30" s="335"/>
      <c r="E30" s="336"/>
      <c r="F30" s="336"/>
      <c r="G30" s="337"/>
      <c r="H30" s="35"/>
      <c r="I30" s="35"/>
      <c r="J30" s="35"/>
      <c r="K30" s="35"/>
      <c r="L30" s="35"/>
      <c r="M30" s="351"/>
      <c r="N30" s="352"/>
      <c r="O30" s="352"/>
      <c r="P30" s="353"/>
      <c r="Q30" s="35"/>
      <c r="R30" s="35"/>
      <c r="S30" s="35">
        <f t="shared" si="1"/>
        <v>0</v>
      </c>
      <c r="T30" s="216"/>
    </row>
    <row r="31" spans="3:20" ht="16.5">
      <c r="C31" s="57"/>
      <c r="D31" s="89" t="s">
        <v>114</v>
      </c>
      <c r="E31" s="89"/>
      <c r="F31" s="89"/>
      <c r="G31" s="89"/>
      <c r="H31" s="58">
        <f>H19+H20</f>
        <v>862479638</v>
      </c>
      <c r="I31" s="58">
        <f>I19+I20</f>
        <v>959410817</v>
      </c>
      <c r="J31" s="58">
        <f t="shared" si="0"/>
        <v>94337466</v>
      </c>
      <c r="K31" s="58">
        <f>K19+K20</f>
        <v>1053748283</v>
      </c>
      <c r="L31" s="59"/>
      <c r="M31" s="89" t="s">
        <v>116</v>
      </c>
      <c r="N31" s="89"/>
      <c r="O31" s="89"/>
      <c r="P31" s="89"/>
      <c r="Q31" s="89">
        <f>Q25+Q26</f>
        <v>862479638</v>
      </c>
      <c r="R31" s="89">
        <f>R25+R26</f>
        <v>959410817</v>
      </c>
      <c r="S31" s="89">
        <f>T31-R31</f>
        <v>94337466</v>
      </c>
      <c r="T31" s="220">
        <f>T25+T26</f>
        <v>1053748283</v>
      </c>
    </row>
    <row r="32" spans="3:20" ht="16.5">
      <c r="C32" s="326" t="s">
        <v>180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8"/>
      <c r="R32" s="320">
        <v>9</v>
      </c>
      <c r="S32" s="321"/>
      <c r="T32" s="322"/>
    </row>
    <row r="33" spans="3:20" ht="16.5">
      <c r="C33" s="326" t="s">
        <v>162</v>
      </c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8"/>
      <c r="R33" s="320">
        <v>2</v>
      </c>
      <c r="S33" s="321"/>
      <c r="T33" s="322"/>
    </row>
    <row r="34" spans="3:20" ht="16.5">
      <c r="C34" s="326" t="s">
        <v>119</v>
      </c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8"/>
      <c r="R34" s="320">
        <v>25</v>
      </c>
      <c r="S34" s="321"/>
      <c r="T34" s="322"/>
    </row>
    <row r="35" spans="3:20" ht="17.25" thickBot="1">
      <c r="C35" s="332" t="s">
        <v>245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4"/>
      <c r="R35" s="329">
        <v>3</v>
      </c>
      <c r="S35" s="330"/>
      <c r="T35" s="331"/>
    </row>
    <row r="36" ht="13.5" thickTop="1"/>
  </sheetData>
  <sheetProtection/>
  <mergeCells count="55">
    <mergeCell ref="C3:Q3"/>
    <mergeCell ref="M13:P13"/>
    <mergeCell ref="M14:P14"/>
    <mergeCell ref="M16:P16"/>
    <mergeCell ref="M11:P11"/>
    <mergeCell ref="M9:P10"/>
    <mergeCell ref="C4:Q4"/>
    <mergeCell ref="C9:C10"/>
    <mergeCell ref="P8:R8"/>
    <mergeCell ref="R9:R10"/>
    <mergeCell ref="M30:P30"/>
    <mergeCell ref="D30:G30"/>
    <mergeCell ref="M12:P12"/>
    <mergeCell ref="M17:P17"/>
    <mergeCell ref="M27:P27"/>
    <mergeCell ref="M28:P28"/>
    <mergeCell ref="M19:P19"/>
    <mergeCell ref="M26:P26"/>
    <mergeCell ref="D29:G29"/>
    <mergeCell ref="M20:P20"/>
    <mergeCell ref="D27:G27"/>
    <mergeCell ref="M21:P21"/>
    <mergeCell ref="D22:G22"/>
    <mergeCell ref="D24:G24"/>
    <mergeCell ref="D26:G26"/>
    <mergeCell ref="D14:G14"/>
    <mergeCell ref="D21:G21"/>
    <mergeCell ref="D20:G20"/>
    <mergeCell ref="D9:G10"/>
    <mergeCell ref="L9:L10"/>
    <mergeCell ref="D15:G15"/>
    <mergeCell ref="D11:G11"/>
    <mergeCell ref="K9:K10"/>
    <mergeCell ref="I9:I10"/>
    <mergeCell ref="J9:J10"/>
    <mergeCell ref="R35:T35"/>
    <mergeCell ref="C35:Q35"/>
    <mergeCell ref="D23:G23"/>
    <mergeCell ref="D12:G12"/>
    <mergeCell ref="D13:G13"/>
    <mergeCell ref="M15:P15"/>
    <mergeCell ref="C32:Q32"/>
    <mergeCell ref="D28:G28"/>
    <mergeCell ref="M29:P29"/>
    <mergeCell ref="D25:G25"/>
    <mergeCell ref="S9:S10"/>
    <mergeCell ref="T9:T10"/>
    <mergeCell ref="R32:T32"/>
    <mergeCell ref="R33:T33"/>
    <mergeCell ref="R34:T34"/>
    <mergeCell ref="M18:P18"/>
    <mergeCell ref="Q9:Q10"/>
    <mergeCell ref="C33:Q33"/>
    <mergeCell ref="C34:Q34"/>
    <mergeCell ref="H9:H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4"/>
  <sheetViews>
    <sheetView workbookViewId="0" topLeftCell="A1">
      <selection activeCell="N8" sqref="N8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6" width="14.28125" style="0" customWidth="1"/>
    <col min="7" max="8" width="16.140625" style="0" customWidth="1"/>
    <col min="9" max="9" width="15.28125" style="0" customWidth="1"/>
  </cols>
  <sheetData>
    <row r="1" spans="4:17" ht="16.5">
      <c r="D1" s="4" t="s">
        <v>301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8" ht="16.5" customHeight="1">
      <c r="B2" s="382" t="s">
        <v>126</v>
      </c>
      <c r="C2" s="382"/>
      <c r="D2" s="382"/>
      <c r="E2" s="382"/>
      <c r="F2" s="382"/>
      <c r="G2" s="382"/>
      <c r="H2" s="224"/>
    </row>
    <row r="3" spans="2:8" ht="34.5" customHeight="1">
      <c r="B3" s="383" t="s">
        <v>232</v>
      </c>
      <c r="C3" s="383"/>
      <c r="D3" s="383"/>
      <c r="E3" s="383"/>
      <c r="F3" s="383"/>
      <c r="G3" s="383"/>
      <c r="H3" s="225"/>
    </row>
    <row r="4" spans="2:8" ht="15" customHeight="1" thickBot="1">
      <c r="B4" s="36"/>
      <c r="C4" s="36"/>
      <c r="D4" s="36"/>
      <c r="E4" s="36"/>
      <c r="F4" s="384" t="s">
        <v>181</v>
      </c>
      <c r="G4" s="384"/>
      <c r="H4" s="239"/>
    </row>
    <row r="5" spans="2:9" ht="12" customHeight="1" thickTop="1">
      <c r="B5" s="385" t="s">
        <v>127</v>
      </c>
      <c r="C5" s="387" t="s">
        <v>128</v>
      </c>
      <c r="D5" s="387"/>
      <c r="E5" s="387"/>
      <c r="F5" s="389" t="s">
        <v>225</v>
      </c>
      <c r="G5" s="368" t="s">
        <v>263</v>
      </c>
      <c r="H5" s="368" t="s">
        <v>270</v>
      </c>
      <c r="I5" s="372" t="s">
        <v>283</v>
      </c>
    </row>
    <row r="6" spans="2:9" ht="12" customHeight="1">
      <c r="B6" s="386"/>
      <c r="C6" s="388"/>
      <c r="D6" s="388"/>
      <c r="E6" s="388"/>
      <c r="F6" s="390"/>
      <c r="G6" s="369"/>
      <c r="H6" s="369"/>
      <c r="I6" s="373"/>
    </row>
    <row r="7" spans="2:9" ht="12" customHeight="1">
      <c r="B7" s="386"/>
      <c r="C7" s="388"/>
      <c r="D7" s="388"/>
      <c r="E7" s="388"/>
      <c r="F7" s="390"/>
      <c r="G7" s="369"/>
      <c r="H7" s="369"/>
      <c r="I7" s="373"/>
    </row>
    <row r="8" spans="2:9" ht="18" customHeight="1">
      <c r="B8" s="386"/>
      <c r="C8" s="388"/>
      <c r="D8" s="388"/>
      <c r="E8" s="388"/>
      <c r="F8" s="390"/>
      <c r="G8" s="370"/>
      <c r="H8" s="370"/>
      <c r="I8" s="374"/>
    </row>
    <row r="9" spans="2:9" ht="5.25" customHeight="1">
      <c r="B9" s="375"/>
      <c r="C9" s="376"/>
      <c r="D9" s="376"/>
      <c r="E9" s="376"/>
      <c r="F9" s="376"/>
      <c r="G9" s="169"/>
      <c r="H9" s="169"/>
      <c r="I9" s="205"/>
    </row>
    <row r="10" spans="2:9" ht="24.75" customHeight="1">
      <c r="B10" s="90" t="s">
        <v>63</v>
      </c>
      <c r="C10" s="403" t="s">
        <v>129</v>
      </c>
      <c r="D10" s="403"/>
      <c r="E10" s="403"/>
      <c r="F10" s="95">
        <f>F11+F15+F18+F21</f>
        <v>294442674</v>
      </c>
      <c r="G10" s="95">
        <f>G11+G15+G18+G21</f>
        <v>277594333</v>
      </c>
      <c r="H10" s="95">
        <f>I10-G10</f>
        <v>53822000</v>
      </c>
      <c r="I10" s="206">
        <f>I11+I15+I18+I21</f>
        <v>331416333</v>
      </c>
    </row>
    <row r="11" spans="2:9" ht="19.5" customHeight="1">
      <c r="B11" s="91" t="s">
        <v>2</v>
      </c>
      <c r="C11" s="377" t="s">
        <v>130</v>
      </c>
      <c r="D11" s="377"/>
      <c r="E11" s="377"/>
      <c r="F11" s="105">
        <f>SUM(F12:F13)</f>
        <v>10922000</v>
      </c>
      <c r="G11" s="105">
        <f>SUM(G12:G14)</f>
        <v>11008760</v>
      </c>
      <c r="H11" s="105">
        <f aca="true" t="shared" si="0" ref="H11:H46">I11-G11</f>
        <v>0</v>
      </c>
      <c r="I11" s="207">
        <f>SUM(I12:I14)</f>
        <v>11008760</v>
      </c>
    </row>
    <row r="12" spans="2:9" ht="15" customHeight="1">
      <c r="B12" s="91"/>
      <c r="C12" s="367" t="s">
        <v>233</v>
      </c>
      <c r="D12" s="367"/>
      <c r="E12" s="367"/>
      <c r="F12" s="98">
        <v>8509000</v>
      </c>
      <c r="G12" s="98">
        <v>8509000</v>
      </c>
      <c r="H12" s="98">
        <f t="shared" si="0"/>
        <v>0</v>
      </c>
      <c r="I12" s="208">
        <v>8509000</v>
      </c>
    </row>
    <row r="13" spans="2:9" ht="15" customHeight="1">
      <c r="B13" s="91"/>
      <c r="C13" s="367" t="s">
        <v>234</v>
      </c>
      <c r="D13" s="367"/>
      <c r="E13" s="367"/>
      <c r="F13" s="98">
        <v>2413000</v>
      </c>
      <c r="G13" s="98">
        <v>2413000</v>
      </c>
      <c r="H13" s="98">
        <f t="shared" si="0"/>
        <v>0</v>
      </c>
      <c r="I13" s="208">
        <v>2413000</v>
      </c>
    </row>
    <row r="14" spans="2:9" ht="15" customHeight="1">
      <c r="B14" s="91"/>
      <c r="C14" s="367" t="s">
        <v>258</v>
      </c>
      <c r="D14" s="367"/>
      <c r="E14" s="367"/>
      <c r="F14" s="98">
        <v>0</v>
      </c>
      <c r="G14" s="98">
        <v>86760</v>
      </c>
      <c r="H14" s="98">
        <f t="shared" si="0"/>
        <v>0</v>
      </c>
      <c r="I14" s="208">
        <v>86760</v>
      </c>
    </row>
    <row r="15" spans="2:9" ht="19.5" customHeight="1">
      <c r="B15" s="91" t="s">
        <v>3</v>
      </c>
      <c r="C15" s="377" t="s">
        <v>131</v>
      </c>
      <c r="D15" s="377"/>
      <c r="E15" s="377"/>
      <c r="F15" s="105">
        <f>SUM(F16:F17)</f>
        <v>277830674</v>
      </c>
      <c r="G15" s="105">
        <f>SUM(G16:G17)</f>
        <v>244752674</v>
      </c>
      <c r="H15" s="105">
        <f t="shared" si="0"/>
        <v>-3530000</v>
      </c>
      <c r="I15" s="207">
        <f>SUM(I16:I17)</f>
        <v>241222674</v>
      </c>
    </row>
    <row r="16" spans="2:9" ht="15" customHeight="1">
      <c r="B16" s="91"/>
      <c r="C16" s="378" t="s">
        <v>269</v>
      </c>
      <c r="D16" s="379"/>
      <c r="E16" s="380"/>
      <c r="F16" s="96">
        <v>15000000</v>
      </c>
      <c r="G16" s="96">
        <v>15000000</v>
      </c>
      <c r="H16" s="96">
        <f t="shared" si="0"/>
        <v>0</v>
      </c>
      <c r="I16" s="209">
        <v>15000000</v>
      </c>
    </row>
    <row r="17" spans="2:9" ht="15" customHeight="1">
      <c r="B17" s="91"/>
      <c r="C17" s="367" t="s">
        <v>221</v>
      </c>
      <c r="D17" s="367"/>
      <c r="E17" s="367"/>
      <c r="F17" s="98">
        <v>262830674</v>
      </c>
      <c r="G17" s="98">
        <v>229752674</v>
      </c>
      <c r="H17" s="98">
        <f t="shared" si="0"/>
        <v>-3530000</v>
      </c>
      <c r="I17" s="208">
        <v>226222674</v>
      </c>
    </row>
    <row r="18" spans="2:9" ht="15" customHeight="1">
      <c r="B18" s="91" t="s">
        <v>4</v>
      </c>
      <c r="C18" s="377" t="s">
        <v>132</v>
      </c>
      <c r="D18" s="377"/>
      <c r="E18" s="377"/>
      <c r="F18" s="106">
        <v>0</v>
      </c>
      <c r="G18" s="106">
        <f>SUM(G19:G20)</f>
        <v>1139693</v>
      </c>
      <c r="H18" s="106">
        <f t="shared" si="0"/>
        <v>0</v>
      </c>
      <c r="I18" s="210">
        <f>SUM(I19:I20)</f>
        <v>1139693</v>
      </c>
    </row>
    <row r="19" spans="2:9" ht="15" customHeight="1">
      <c r="B19" s="91"/>
      <c r="C19" s="378" t="s">
        <v>256</v>
      </c>
      <c r="D19" s="379"/>
      <c r="E19" s="380"/>
      <c r="F19" s="96">
        <v>0</v>
      </c>
      <c r="G19" s="96">
        <v>178803</v>
      </c>
      <c r="H19" s="96">
        <f t="shared" si="0"/>
        <v>0</v>
      </c>
      <c r="I19" s="209">
        <v>178803</v>
      </c>
    </row>
    <row r="20" spans="2:9" ht="15" customHeight="1">
      <c r="B20" s="91"/>
      <c r="C20" s="367" t="s">
        <v>257</v>
      </c>
      <c r="D20" s="367"/>
      <c r="E20" s="367"/>
      <c r="F20" s="98">
        <v>0</v>
      </c>
      <c r="G20" s="98">
        <v>960890</v>
      </c>
      <c r="H20" s="98">
        <f t="shared" si="0"/>
        <v>0</v>
      </c>
      <c r="I20" s="208">
        <v>960890</v>
      </c>
    </row>
    <row r="21" spans="2:9" s="45" customFormat="1" ht="15" customHeight="1">
      <c r="B21" s="91" t="s">
        <v>1</v>
      </c>
      <c r="C21" s="377" t="s">
        <v>133</v>
      </c>
      <c r="D21" s="377"/>
      <c r="E21" s="377"/>
      <c r="F21" s="105">
        <f>F22+F28+F29+F30+F31+F32+F25</f>
        <v>5690000</v>
      </c>
      <c r="G21" s="105">
        <f>G22+G28+G29+G30+G31+G32+G25+G23+G24</f>
        <v>20693206</v>
      </c>
      <c r="H21" s="105">
        <f>I21-G21</f>
        <v>57352000</v>
      </c>
      <c r="I21" s="207">
        <f>I22+I28+I29+I30+I31+I32+I25+I23+I24+I26+I27</f>
        <v>78045206</v>
      </c>
    </row>
    <row r="22" spans="2:9" s="45" customFormat="1" ht="15" customHeight="1">
      <c r="B22" s="101"/>
      <c r="C22" s="371" t="s">
        <v>253</v>
      </c>
      <c r="D22" s="371"/>
      <c r="E22" s="371"/>
      <c r="F22" s="102">
        <v>2000000</v>
      </c>
      <c r="G22" s="102">
        <v>10319300</v>
      </c>
      <c r="H22" s="102">
        <f t="shared" si="0"/>
        <v>0</v>
      </c>
      <c r="I22" s="211">
        <v>10319300</v>
      </c>
    </row>
    <row r="23" spans="2:9" s="45" customFormat="1" ht="15" customHeight="1">
      <c r="B23" s="101"/>
      <c r="C23" s="371" t="s">
        <v>282</v>
      </c>
      <c r="D23" s="371"/>
      <c r="E23" s="371"/>
      <c r="F23" s="102">
        <v>0</v>
      </c>
      <c r="G23" s="102">
        <v>2236750</v>
      </c>
      <c r="H23" s="102">
        <f t="shared" si="0"/>
        <v>0</v>
      </c>
      <c r="I23" s="211">
        <v>2236750</v>
      </c>
    </row>
    <row r="24" spans="2:9" s="45" customFormat="1" ht="15" customHeight="1">
      <c r="B24" s="101"/>
      <c r="C24" s="371" t="s">
        <v>281</v>
      </c>
      <c r="D24" s="371"/>
      <c r="E24" s="371"/>
      <c r="F24" s="102">
        <v>0</v>
      </c>
      <c r="G24" s="102">
        <v>4154156</v>
      </c>
      <c r="H24" s="102">
        <f t="shared" si="0"/>
        <v>0</v>
      </c>
      <c r="I24" s="211">
        <v>4154156</v>
      </c>
    </row>
    <row r="25" spans="2:9" s="45" customFormat="1" ht="15" customHeight="1">
      <c r="B25" s="101"/>
      <c r="C25" s="367" t="s">
        <v>242</v>
      </c>
      <c r="D25" s="367"/>
      <c r="E25" s="367"/>
      <c r="F25" s="98">
        <v>0</v>
      </c>
      <c r="G25" s="98">
        <v>500000</v>
      </c>
      <c r="H25" s="98">
        <f t="shared" si="0"/>
        <v>0</v>
      </c>
      <c r="I25" s="208">
        <v>500000</v>
      </c>
    </row>
    <row r="26" spans="2:9" s="45" customFormat="1" ht="15" customHeight="1">
      <c r="B26" s="101"/>
      <c r="C26" s="367" t="s">
        <v>288</v>
      </c>
      <c r="D26" s="367"/>
      <c r="E26" s="367"/>
      <c r="F26" s="98">
        <v>0</v>
      </c>
      <c r="G26" s="98">
        <v>0</v>
      </c>
      <c r="H26" s="98">
        <f t="shared" si="0"/>
        <v>50000000</v>
      </c>
      <c r="I26" s="208">
        <v>50000000</v>
      </c>
    </row>
    <row r="27" spans="2:9" s="45" customFormat="1" ht="15" customHeight="1">
      <c r="B27" s="101"/>
      <c r="C27" s="367" t="s">
        <v>289</v>
      </c>
      <c r="D27" s="367"/>
      <c r="E27" s="367"/>
      <c r="F27" s="98">
        <v>0</v>
      </c>
      <c r="G27" s="98">
        <v>0</v>
      </c>
      <c r="H27" s="98">
        <f t="shared" si="0"/>
        <v>7352000</v>
      </c>
      <c r="I27" s="208">
        <v>7352000</v>
      </c>
    </row>
    <row r="28" spans="2:9" s="45" customFormat="1" ht="15" customHeight="1">
      <c r="B28" s="101"/>
      <c r="C28" s="371" t="s">
        <v>150</v>
      </c>
      <c r="D28" s="371"/>
      <c r="E28" s="371"/>
      <c r="F28" s="102">
        <v>500000</v>
      </c>
      <c r="G28" s="102">
        <v>500000</v>
      </c>
      <c r="H28" s="102">
        <f t="shared" si="0"/>
        <v>0</v>
      </c>
      <c r="I28" s="211">
        <v>500000</v>
      </c>
    </row>
    <row r="29" spans="2:9" ht="23.25" customHeight="1">
      <c r="B29" s="91"/>
      <c r="C29" s="378" t="s">
        <v>235</v>
      </c>
      <c r="D29" s="379"/>
      <c r="E29" s="380"/>
      <c r="F29" s="102">
        <v>1478000</v>
      </c>
      <c r="G29" s="102">
        <v>1478000</v>
      </c>
      <c r="H29" s="102">
        <f t="shared" si="0"/>
        <v>0</v>
      </c>
      <c r="I29" s="211">
        <v>1478000</v>
      </c>
    </row>
    <row r="30" spans="2:9" ht="23.25" customHeight="1">
      <c r="B30" s="91"/>
      <c r="C30" s="378" t="s">
        <v>219</v>
      </c>
      <c r="D30" s="379"/>
      <c r="E30" s="380"/>
      <c r="F30" s="96">
        <v>200000</v>
      </c>
      <c r="G30" s="96">
        <v>200000</v>
      </c>
      <c r="H30" s="96">
        <f t="shared" si="0"/>
        <v>0</v>
      </c>
      <c r="I30" s="209">
        <v>200000</v>
      </c>
    </row>
    <row r="31" spans="2:9" ht="15" customHeight="1">
      <c r="B31" s="91"/>
      <c r="C31" s="371" t="s">
        <v>161</v>
      </c>
      <c r="D31" s="371"/>
      <c r="E31" s="371"/>
      <c r="F31" s="102">
        <v>200000</v>
      </c>
      <c r="G31" s="102">
        <v>200000</v>
      </c>
      <c r="H31" s="102">
        <f t="shared" si="0"/>
        <v>0</v>
      </c>
      <c r="I31" s="211">
        <v>200000</v>
      </c>
    </row>
    <row r="32" spans="2:9" ht="15" customHeight="1">
      <c r="B32" s="91"/>
      <c r="C32" s="371" t="s">
        <v>197</v>
      </c>
      <c r="D32" s="371"/>
      <c r="E32" s="371"/>
      <c r="F32" s="96">
        <f>F34+F33</f>
        <v>1312000</v>
      </c>
      <c r="G32" s="96">
        <f>G34+G33</f>
        <v>1105000</v>
      </c>
      <c r="H32" s="96">
        <f t="shared" si="0"/>
        <v>0</v>
      </c>
      <c r="I32" s="209">
        <f>I34+I33</f>
        <v>1105000</v>
      </c>
    </row>
    <row r="33" spans="2:9" ht="15" customHeight="1">
      <c r="B33" s="91"/>
      <c r="C33" s="381" t="s">
        <v>198</v>
      </c>
      <c r="D33" s="381"/>
      <c r="E33" s="381"/>
      <c r="F33" s="115">
        <v>700000</v>
      </c>
      <c r="G33" s="115">
        <v>400000</v>
      </c>
      <c r="H33" s="115">
        <f t="shared" si="0"/>
        <v>0</v>
      </c>
      <c r="I33" s="212">
        <v>400000</v>
      </c>
    </row>
    <row r="34" spans="2:9" ht="15" customHeight="1">
      <c r="B34" s="91"/>
      <c r="C34" s="381" t="s">
        <v>199</v>
      </c>
      <c r="D34" s="381"/>
      <c r="E34" s="381"/>
      <c r="F34" s="115">
        <v>612000</v>
      </c>
      <c r="G34" s="115">
        <v>705000</v>
      </c>
      <c r="H34" s="115">
        <f t="shared" si="0"/>
        <v>0</v>
      </c>
      <c r="I34" s="212">
        <v>705000</v>
      </c>
    </row>
    <row r="35" spans="2:9" ht="24.75" customHeight="1">
      <c r="B35" s="92" t="s">
        <v>84</v>
      </c>
      <c r="C35" s="391" t="s">
        <v>134</v>
      </c>
      <c r="D35" s="392"/>
      <c r="E35" s="393"/>
      <c r="F35" s="97">
        <f>F36+F44+F45</f>
        <v>40288999</v>
      </c>
      <c r="G35" s="97">
        <f>G36+G44+G45</f>
        <v>50011260</v>
      </c>
      <c r="H35" s="97">
        <f>H36+H44+H45</f>
        <v>15652224</v>
      </c>
      <c r="I35" s="213">
        <f>I36+I44+I45</f>
        <v>65663484</v>
      </c>
    </row>
    <row r="36" spans="2:9" ht="19.5" customHeight="1">
      <c r="B36" s="91" t="s">
        <v>2</v>
      </c>
      <c r="C36" s="377" t="s">
        <v>135</v>
      </c>
      <c r="D36" s="377"/>
      <c r="E36" s="377"/>
      <c r="F36" s="152">
        <f>F37+F38+F40+F43+F39</f>
        <v>40288999</v>
      </c>
      <c r="G36" s="152">
        <f>G37+G38+G40+G43+G39+G41+G42</f>
        <v>50011260</v>
      </c>
      <c r="H36" s="152">
        <f t="shared" si="0"/>
        <v>15652224</v>
      </c>
      <c r="I36" s="214">
        <f>I37+I38+I40+I43+I39+I41+I42</f>
        <v>65663484</v>
      </c>
    </row>
    <row r="37" spans="2:9" ht="28.5" customHeight="1">
      <c r="B37" s="91"/>
      <c r="C37" s="367" t="s">
        <v>236</v>
      </c>
      <c r="D37" s="367"/>
      <c r="E37" s="367"/>
      <c r="F37" s="98">
        <v>15000000</v>
      </c>
      <c r="G37" s="98">
        <v>15139792</v>
      </c>
      <c r="H37" s="98">
        <f t="shared" si="0"/>
        <v>0</v>
      </c>
      <c r="I37" s="208">
        <v>15139792</v>
      </c>
    </row>
    <row r="38" spans="2:9" ht="28.5" customHeight="1">
      <c r="B38" s="91"/>
      <c r="C38" s="367" t="s">
        <v>241</v>
      </c>
      <c r="D38" s="367"/>
      <c r="E38" s="367"/>
      <c r="F38" s="98">
        <v>2000000</v>
      </c>
      <c r="G38" s="98">
        <v>2000000</v>
      </c>
      <c r="H38" s="98">
        <f t="shared" si="0"/>
        <v>0</v>
      </c>
      <c r="I38" s="208">
        <v>2000000</v>
      </c>
    </row>
    <row r="39" spans="2:9" ht="38.25" customHeight="1">
      <c r="B39" s="91"/>
      <c r="C39" s="367" t="s">
        <v>242</v>
      </c>
      <c r="D39" s="367"/>
      <c r="E39" s="367"/>
      <c r="F39" s="98">
        <v>500000</v>
      </c>
      <c r="G39" s="98">
        <v>0</v>
      </c>
      <c r="H39" s="98">
        <f t="shared" si="0"/>
        <v>0</v>
      </c>
      <c r="I39" s="208">
        <v>0</v>
      </c>
    </row>
    <row r="40" spans="2:9" ht="28.5" customHeight="1">
      <c r="B40" s="91"/>
      <c r="C40" s="367" t="s">
        <v>237</v>
      </c>
      <c r="D40" s="367"/>
      <c r="E40" s="367"/>
      <c r="F40" s="98">
        <v>21638999</v>
      </c>
      <c r="G40" s="98">
        <v>25969991</v>
      </c>
      <c r="H40" s="98">
        <f t="shared" si="0"/>
        <v>0</v>
      </c>
      <c r="I40" s="208">
        <v>25969991</v>
      </c>
    </row>
    <row r="41" spans="2:9" ht="28.5" customHeight="1">
      <c r="B41" s="91"/>
      <c r="C41" s="367" t="s">
        <v>254</v>
      </c>
      <c r="D41" s="367"/>
      <c r="E41" s="367"/>
      <c r="F41" s="98">
        <v>0</v>
      </c>
      <c r="G41" s="98">
        <v>2665222</v>
      </c>
      <c r="H41" s="98">
        <f t="shared" si="0"/>
        <v>0</v>
      </c>
      <c r="I41" s="208">
        <v>2665222</v>
      </c>
    </row>
    <row r="42" spans="2:9" ht="28.5" customHeight="1">
      <c r="B42" s="91"/>
      <c r="C42" s="367" t="s">
        <v>255</v>
      </c>
      <c r="D42" s="367"/>
      <c r="E42" s="367"/>
      <c r="F42" s="98">
        <v>0</v>
      </c>
      <c r="G42" s="98">
        <v>3086255</v>
      </c>
      <c r="H42" s="98">
        <f t="shared" si="0"/>
        <v>15652224</v>
      </c>
      <c r="I42" s="208">
        <v>18738479</v>
      </c>
    </row>
    <row r="43" spans="2:9" ht="28.5" customHeight="1">
      <c r="B43" s="91"/>
      <c r="C43" s="367" t="s">
        <v>238</v>
      </c>
      <c r="D43" s="367"/>
      <c r="E43" s="367"/>
      <c r="F43" s="98">
        <v>1150000</v>
      </c>
      <c r="G43" s="98">
        <v>1150000</v>
      </c>
      <c r="H43" s="98">
        <f t="shared" si="0"/>
        <v>0</v>
      </c>
      <c r="I43" s="208">
        <v>1150000</v>
      </c>
    </row>
    <row r="44" spans="2:9" ht="28.5" customHeight="1">
      <c r="B44" s="151" t="s">
        <v>3</v>
      </c>
      <c r="C44" s="400" t="s">
        <v>136</v>
      </c>
      <c r="D44" s="401"/>
      <c r="E44" s="402"/>
      <c r="F44" s="152">
        <v>0</v>
      </c>
      <c r="G44" s="152">
        <v>0</v>
      </c>
      <c r="H44" s="152">
        <f t="shared" si="0"/>
        <v>0</v>
      </c>
      <c r="I44" s="214">
        <v>0</v>
      </c>
    </row>
    <row r="45" spans="2:9" ht="28.5" customHeight="1">
      <c r="B45" s="151" t="s">
        <v>4</v>
      </c>
      <c r="C45" s="397" t="s">
        <v>137</v>
      </c>
      <c r="D45" s="398"/>
      <c r="E45" s="399"/>
      <c r="F45" s="152">
        <v>0</v>
      </c>
      <c r="G45" s="152">
        <v>0</v>
      </c>
      <c r="H45" s="152">
        <f t="shared" si="0"/>
        <v>0</v>
      </c>
      <c r="I45" s="214">
        <v>0</v>
      </c>
    </row>
    <row r="46" spans="2:9" ht="28.5" customHeight="1" thickBot="1">
      <c r="B46" s="93" t="s">
        <v>64</v>
      </c>
      <c r="C46" s="394" t="s">
        <v>138</v>
      </c>
      <c r="D46" s="395"/>
      <c r="E46" s="396"/>
      <c r="F46" s="99">
        <f>F10+F35</f>
        <v>334731673</v>
      </c>
      <c r="G46" s="99">
        <f>G10+G35</f>
        <v>327605593</v>
      </c>
      <c r="H46" s="99">
        <f t="shared" si="0"/>
        <v>69474224</v>
      </c>
      <c r="I46" s="215">
        <f>I10+I35</f>
        <v>397079817</v>
      </c>
    </row>
    <row r="47" s="94" customFormat="1" ht="12.75" customHeight="1" thickTop="1"/>
    <row r="48" spans="2:8" s="94" customFormat="1" ht="12.75" customHeight="1">
      <c r="B48"/>
      <c r="C48"/>
      <c r="D48"/>
      <c r="E48"/>
      <c r="F48"/>
      <c r="G48"/>
      <c r="H48"/>
    </row>
    <row r="49" spans="2:8" s="94" customFormat="1" ht="12.75" customHeight="1">
      <c r="B49"/>
      <c r="C49"/>
      <c r="D49"/>
      <c r="E49"/>
      <c r="F49"/>
      <c r="G49"/>
      <c r="H49"/>
    </row>
    <row r="50" spans="2:8" s="94" customFormat="1" ht="12.75" customHeight="1">
      <c r="B50"/>
      <c r="C50"/>
      <c r="D50"/>
      <c r="E50"/>
      <c r="F50"/>
      <c r="G50"/>
      <c r="H50"/>
    </row>
    <row r="51" spans="2:8" s="94" customFormat="1" ht="12.75" customHeight="1">
      <c r="B51"/>
      <c r="C51"/>
      <c r="D51"/>
      <c r="E51"/>
      <c r="F51"/>
      <c r="G51"/>
      <c r="H51"/>
    </row>
    <row r="52" spans="2:8" s="94" customFormat="1" ht="12.75" customHeight="1">
      <c r="B52"/>
      <c r="C52"/>
      <c r="D52"/>
      <c r="E52"/>
      <c r="F52"/>
      <c r="G52"/>
      <c r="H52"/>
    </row>
    <row r="53" spans="2:8" s="94" customFormat="1" ht="12.75" customHeight="1">
      <c r="B53"/>
      <c r="C53"/>
      <c r="D53"/>
      <c r="E53"/>
      <c r="F53"/>
      <c r="G53"/>
      <c r="H53"/>
    </row>
    <row r="54" spans="2:8" s="94" customFormat="1" ht="12.75" customHeight="1">
      <c r="B54"/>
      <c r="C54"/>
      <c r="D54"/>
      <c r="E54"/>
      <c r="F54"/>
      <c r="G54"/>
      <c r="H54"/>
    </row>
  </sheetData>
  <sheetProtection/>
  <mergeCells count="47">
    <mergeCell ref="C10:E10"/>
    <mergeCell ref="C19:E19"/>
    <mergeCell ref="C32:E32"/>
    <mergeCell ref="C20:E20"/>
    <mergeCell ref="C14:E14"/>
    <mergeCell ref="C31:E31"/>
    <mergeCell ref="C22:E22"/>
    <mergeCell ref="C26:E26"/>
    <mergeCell ref="C27:E27"/>
    <mergeCell ref="C46:E46"/>
    <mergeCell ref="C45:E45"/>
    <mergeCell ref="C44:E44"/>
    <mergeCell ref="C43:E43"/>
    <mergeCell ref="C39:E39"/>
    <mergeCell ref="C41:E41"/>
    <mergeCell ref="C40:E40"/>
    <mergeCell ref="C42:E42"/>
    <mergeCell ref="C37:E37"/>
    <mergeCell ref="C38:E38"/>
    <mergeCell ref="B2:G2"/>
    <mergeCell ref="B3:G3"/>
    <mergeCell ref="F4:G4"/>
    <mergeCell ref="B5:B8"/>
    <mergeCell ref="C5:E8"/>
    <mergeCell ref="F5:F8"/>
    <mergeCell ref="G5:G8"/>
    <mergeCell ref="C35:E35"/>
    <mergeCell ref="C36:E36"/>
    <mergeCell ref="C29:E29"/>
    <mergeCell ref="C30:E30"/>
    <mergeCell ref="C11:E11"/>
    <mergeCell ref="C34:E34"/>
    <mergeCell ref="C16:E16"/>
    <mergeCell ref="C18:E18"/>
    <mergeCell ref="C28:E28"/>
    <mergeCell ref="C33:E33"/>
    <mergeCell ref="C15:E15"/>
    <mergeCell ref="C25:E25"/>
    <mergeCell ref="H5:H8"/>
    <mergeCell ref="C23:E23"/>
    <mergeCell ref="C24:E24"/>
    <mergeCell ref="I5:I8"/>
    <mergeCell ref="B9:F9"/>
    <mergeCell ref="C12:E12"/>
    <mergeCell ref="C13:E13"/>
    <mergeCell ref="C17:E17"/>
    <mergeCell ref="C21:E21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Szilvi Juhászné</cp:lastModifiedBy>
  <cp:lastPrinted>2020-02-10T10:57:16Z</cp:lastPrinted>
  <dcterms:created xsi:type="dcterms:W3CDTF">2014-01-08T10:27:41Z</dcterms:created>
  <dcterms:modified xsi:type="dcterms:W3CDTF">2020-02-17T07:39:20Z</dcterms:modified>
  <cp:category/>
  <cp:version/>
  <cp:contentType/>
  <cp:contentStatus/>
</cp:coreProperties>
</file>