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7250" tabRatio="602" activeTab="5"/>
  </bookViews>
  <sheets>
    <sheet name="2" sheetId="1" r:id="rId1"/>
    <sheet name="3" sheetId="2" r:id="rId2"/>
    <sheet name="6." sheetId="3" r:id="rId3"/>
    <sheet name="7." sheetId="4" r:id="rId4"/>
    <sheet name="8." sheetId="5" r:id="rId5"/>
    <sheet name="9." sheetId="6" r:id="rId6"/>
  </sheets>
  <definedNames>
    <definedName name="_xlnm.Print_Area" localSheetId="0">'2'!$A$1:$F$35</definedName>
    <definedName name="_xlnm.Print_Area" localSheetId="2">'6.'!$A$2:$C$13</definedName>
  </definedNames>
  <calcPr fullCalcOnLoad="1"/>
</workbook>
</file>

<file path=xl/sharedStrings.xml><?xml version="1.0" encoding="utf-8"?>
<sst xmlns="http://schemas.openxmlformats.org/spreadsheetml/2006/main" count="302" uniqueCount="217">
  <si>
    <t>Összesen</t>
  </si>
  <si>
    <t>Munkaadókat terhelő járulékok</t>
  </si>
  <si>
    <t>Kiadások összesen:</t>
  </si>
  <si>
    <t>Önkorm.össz.</t>
  </si>
  <si>
    <t>Személyi juttatások</t>
  </si>
  <si>
    <t>Működési kiadások</t>
  </si>
  <si>
    <t>Bevétel megnevezése</t>
  </si>
  <si>
    <t>Megnevezés</t>
  </si>
  <si>
    <t>1.</t>
  </si>
  <si>
    <t>5.</t>
  </si>
  <si>
    <t>6.</t>
  </si>
  <si>
    <t>7.</t>
  </si>
  <si>
    <t>2.</t>
  </si>
  <si>
    <t>3.</t>
  </si>
  <si>
    <t>4.</t>
  </si>
  <si>
    <t>Felújítás megnevezése</t>
  </si>
  <si>
    <t>Felújítási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</si>
  <si>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</si>
  <si>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</si>
  <si>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</si>
  <si>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</si>
  <si>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</si>
  <si>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</si>
  <si>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</si>
  <si>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</si>
  <si>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</si>
  <si>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November</t>
  </si>
  <si>
    <t>December</t>
  </si>
  <si>
    <t xml:space="preserve">Október </t>
  </si>
  <si>
    <t>Bevételek</t>
  </si>
  <si>
    <t>Bevételek összesen</t>
  </si>
  <si>
    <t>Kiadások</t>
  </si>
  <si>
    <t>Intézményfinansz.</t>
  </si>
  <si>
    <t>Beruházások</t>
  </si>
  <si>
    <t>Egyéb felhalm.kiad.</t>
  </si>
  <si>
    <t>Egyenleg /záró pénze./</t>
  </si>
  <si>
    <t>Működési bevételek</t>
  </si>
  <si>
    <t>Ellátottak pénzbeli juttatásai</t>
  </si>
  <si>
    <t>Felhalm.kiadási előir.</t>
  </si>
  <si>
    <t>Kiemelt előirányzat</t>
  </si>
  <si>
    <t>Dologi kiadások</t>
  </si>
  <si>
    <t>Felújítások</t>
  </si>
  <si>
    <t>Felhalmozási bevételek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</si>
  <si>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</si>
  <si>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</si>
  <si>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</si>
  <si>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</si>
  <si>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</si>
  <si>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</si>
  <si>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</si>
  <si>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</si>
  <si>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</si>
  <si>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Tartalékok összesen</t>
  </si>
  <si>
    <t>1</t>
  </si>
  <si>
    <t>2</t>
  </si>
  <si>
    <t>10</t>
  </si>
  <si>
    <t>24</t>
  </si>
  <si>
    <t>25</t>
  </si>
  <si>
    <t>J</t>
  </si>
  <si>
    <t>Önkormányzat</t>
  </si>
  <si>
    <t>Közhatalmi bevételek</t>
  </si>
  <si>
    <t>Felhalmozási célú pénzeszköz átvétel áht. kiv.</t>
  </si>
  <si>
    <t>Az önkormányzat felhalmozási kiadásai és tartalékai</t>
  </si>
  <si>
    <t>Munkaadókat terh. jár.és szoc.hj.adó</t>
  </si>
  <si>
    <t>Egyéb műk.célú kiadások</t>
  </si>
  <si>
    <t>Intézményi beruházások összesen:</t>
  </si>
  <si>
    <t>Intézményi beruházási kiadás megnevezése</t>
  </si>
  <si>
    <t>Egyéb felhalmozási célú kiadások</t>
  </si>
  <si>
    <t>Feladatok</t>
  </si>
  <si>
    <t>megnevezés</t>
  </si>
  <si>
    <t>Összes bevétel</t>
  </si>
  <si>
    <t>Közutak, hidak, alagutak üzemeltetése, fenntartása</t>
  </si>
  <si>
    <t>Zöldterületkezelés</t>
  </si>
  <si>
    <t>Közvilágítás</t>
  </si>
  <si>
    <t>Város-, községgazdálkodási m.n.s. szolgáltatások</t>
  </si>
  <si>
    <t>Közmunka</t>
  </si>
  <si>
    <t>Kötelező feladatok összesen:</t>
  </si>
  <si>
    <t>Összes kiadás</t>
  </si>
  <si>
    <t>K</t>
  </si>
  <si>
    <t>L</t>
  </si>
  <si>
    <t>M</t>
  </si>
  <si>
    <t>N</t>
  </si>
  <si>
    <t>I.</t>
  </si>
  <si>
    <t>Működési célú támogatások Áht.-on belülről</t>
  </si>
  <si>
    <t>Önkormányzatok működési támogatásai</t>
  </si>
  <si>
    <t>Települési önkormányzatok egyes köznevelési feladatainak támogatása</t>
  </si>
  <si>
    <t>Helyi önkormányzatok működésének általános támogatása</t>
  </si>
  <si>
    <t>Települési önkormányzatok kulturális feladatainak támogatása</t>
  </si>
  <si>
    <t>II.</t>
  </si>
  <si>
    <t>Adók</t>
  </si>
  <si>
    <t>III.</t>
  </si>
  <si>
    <t>Egyéb működési bevételek</t>
  </si>
  <si>
    <t>FELHALMOZÁSI KÖLTSÉGVETÉSI BEVÉTELEK</t>
  </si>
  <si>
    <t>V.</t>
  </si>
  <si>
    <t>Felhalmozási célú támogatások Áht.-on belülről</t>
  </si>
  <si>
    <t>VI.</t>
  </si>
  <si>
    <t>VII.</t>
  </si>
  <si>
    <t>Felhalmozási célú átvett pénzeszközök</t>
  </si>
  <si>
    <t>MŰKÖDÉSI FINANSZÍROZÁSI BEVÉTELEK</t>
  </si>
  <si>
    <t>Költségvetési maradvány, vállalkozási maradvány</t>
  </si>
  <si>
    <t>FELHALMOZÁSI FINANSZÍROZÁSI BEVÉTELEK</t>
  </si>
  <si>
    <t>BEVÉTELEK ÖSSZESEN</t>
  </si>
  <si>
    <t>BEVÉTELEK MINDÖSSZESEN</t>
  </si>
  <si>
    <t>Irányító szervi támogatás miatti korrekció</t>
  </si>
  <si>
    <t>MŰKÖDÉSI KÖLTSÉGVETÉSI KIADÁSOK</t>
  </si>
  <si>
    <t>VIII.</t>
  </si>
  <si>
    <t>Munkaadókat terhelő jár. és szoc.hj.adó</t>
  </si>
  <si>
    <t>IV.</t>
  </si>
  <si>
    <r>
      <t xml:space="preserve">Egyéb működési célú kiadások </t>
    </r>
    <r>
      <rPr>
        <sz val="10"/>
        <rFont val="Arial CE"/>
        <family val="0"/>
      </rPr>
      <t>(tartalékokkal)</t>
    </r>
  </si>
  <si>
    <t>FELHALMOZÁSI KÖLTSÉGVETÉSI KIADÁSOK</t>
  </si>
  <si>
    <t>Egyéb felhalmozási kiadások</t>
  </si>
  <si>
    <t>MŰKÖDÉSI FINANSZÍROZÁSI KIADÁSOK</t>
  </si>
  <si>
    <t xml:space="preserve">Befekt. v. forg.c. hitelvisz.megtest.értékpapir </t>
  </si>
  <si>
    <t>vásárlása a vételárban elismert kamat kivételével</t>
  </si>
  <si>
    <t>Hosszú lejáratú hitel tőkeösszegének törlesztése</t>
  </si>
  <si>
    <t>Rövid lejáratú hitel tőkeösszegének törleszt.</t>
  </si>
  <si>
    <t>Kölcsön összegének törlesztése</t>
  </si>
  <si>
    <t>Szabad pénzeszk.betétként való visszavonása</t>
  </si>
  <si>
    <t>FELHALMOZÁSI FINANSZÍROZÁSI KIADÁSOK</t>
  </si>
  <si>
    <t>KIADÁSOK ÖSSZESEN</t>
  </si>
  <si>
    <t>KIADÁSOK  MINDÖSSZESEN</t>
  </si>
  <si>
    <t>Működési költségvetési bevétel</t>
  </si>
  <si>
    <t>Önkormányzat működési támogatása</t>
  </si>
  <si>
    <t>Egyéb működési célú támogatások bev. áht-on belülről</t>
  </si>
  <si>
    <t>Működési költségvetési kiadás</t>
  </si>
  <si>
    <t>Működési költségvetési bevételek összesen:</t>
  </si>
  <si>
    <t>Működési költségvetési kiadások összesen:</t>
  </si>
  <si>
    <t>Működési költségvetési egyenleg</t>
  </si>
  <si>
    <t>Működési célú pénzeszköz átvétel áht-on kivülről</t>
  </si>
  <si>
    <t>Működési finanszírozási bevételek</t>
  </si>
  <si>
    <t>(irányító szervi támogatás korrekciójával)</t>
  </si>
  <si>
    <t>Működési finanszírozási kiadások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</si>
  <si>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</si>
  <si>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</si>
  <si>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</si>
  <si>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</si>
  <si>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célú költségvetési bevételek összesen:</t>
  </si>
  <si>
    <t xml:space="preserve">Felújítások </t>
  </si>
  <si>
    <t xml:space="preserve">Egyéb felhalmozási kiadások 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</si>
  <si>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</si>
  <si>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</si>
  <si>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</si>
  <si>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</si>
  <si>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</si>
  <si>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</si>
  <si>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Egyéb műk.c.tám.áht-on belülről</t>
  </si>
  <si>
    <t>Önkorm.működési támogatása</t>
  </si>
  <si>
    <t>Működési c. átvett pe.áht-on kivülről</t>
  </si>
  <si>
    <t>Települési önkormányzatok szociális, gyermekjóléti és gyermekétk. fel. tám.</t>
  </si>
  <si>
    <t>Pü. lízing tőkerész törlesztésére telj.kiadások</t>
  </si>
  <si>
    <t>Pü.lízing tőkerész törlesztésére telj.kiadások</t>
  </si>
  <si>
    <t>35</t>
  </si>
  <si>
    <t xml:space="preserve">              </t>
  </si>
  <si>
    <t>Támogatások</t>
  </si>
  <si>
    <t>Egyéb kiadások</t>
  </si>
  <si>
    <t>Saját bevételek</t>
  </si>
  <si>
    <t>Adóbevételek</t>
  </si>
  <si>
    <t>Finanszírozási bevételek</t>
  </si>
  <si>
    <t>Feladatra fordított bevételek</t>
  </si>
  <si>
    <t>Feladatra fordított  bevétel összesen</t>
  </si>
  <si>
    <t>Közművelődési, könyvtári feladatok</t>
  </si>
  <si>
    <t>Önkormányzati igazgatási tevékenység</t>
  </si>
  <si>
    <t>Rászoruló gyermekek szünidei étkeztetése</t>
  </si>
  <si>
    <t>forint</t>
  </si>
  <si>
    <t>Szennyvízártalmatlanítás</t>
  </si>
  <si>
    <t>Köztemető fenntartás</t>
  </si>
  <si>
    <t>Önkormányzatok elszámolási a központi költségvetéssel</t>
  </si>
  <si>
    <t>Természetbeni és pénzbeli ellátások</t>
  </si>
  <si>
    <t>Az önkormányzat 2019. évi bevételei és kiadásai kötelező, önként vállalt és állami feladatok szerinti megosztásban</t>
  </si>
  <si>
    <t>Előirányzat felhasználási ütemterv 2019.</t>
  </si>
  <si>
    <t>adatok forintban</t>
  </si>
  <si>
    <t>Működési célú költsgvetési támogatások és kiegészítő támogatások</t>
  </si>
  <si>
    <t>Elszámolásból származó bevételek</t>
  </si>
  <si>
    <t>Egyéb működési célú támogatások államháztartáson belülről</t>
  </si>
  <si>
    <t>Államháztartáson belüli megelőlegezések</t>
  </si>
  <si>
    <t>MŰKÖDÉSI KÖLTSÉGVETÉSI BEVÉTELEK</t>
  </si>
  <si>
    <t>Felújítások összesen</t>
  </si>
  <si>
    <t>Felhalmozási célú támogatások államháztartáson belülről</t>
  </si>
  <si>
    <t>Támogatási célú finanszírozási műveletek</t>
  </si>
  <si>
    <t xml:space="preserve">Állami támogatás </t>
  </si>
  <si>
    <t>Finanszírozási kiadások</t>
  </si>
  <si>
    <t xml:space="preserve"> forint</t>
  </si>
  <si>
    <t xml:space="preserve">IV. </t>
  </si>
  <si>
    <t>Egyéb működési célú átvett pénzeszközök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</si>
  <si>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</si>
  <si>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</si>
  <si>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</si>
  <si>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</si>
  <si>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</si>
  <si>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</si>
  <si>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</si>
  <si>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</si>
  <si>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</si>
  <si>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</si>
  <si>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Szolgáltatások ellenértéke</t>
  </si>
  <si>
    <t>"2. melléklet az 1/2019.(II.18.) önkormányzati rendelethez</t>
  </si>
  <si>
    <t>Magyarbóly Község Önkormányzata 2019. évi költségvetésének tervezett bevételei</t>
  </si>
  <si>
    <t>"3.  melléklet az 1/2019. (II.18.) önkormányzati rendelethez</t>
  </si>
  <si>
    <t>Magyarbóly Községi Önkormányzat 2019. évi költségvetési kiadásai</t>
  </si>
  <si>
    <t>"6.  melléklet az 1/2019. (II.18.) önkormányzati rendelethez</t>
  </si>
  <si>
    <t>"7.  melléklet az 1/2019. (II.18.) önkormányzati rendelethez</t>
  </si>
  <si>
    <t>Magyarbóly Község Önkormányzata 2019. évi összevont költségvetési mérlege</t>
  </si>
  <si>
    <t>"8.  melléklet az 1/2019. (II.18.) önkormányzati rendelethez</t>
  </si>
  <si>
    <t>"9.  melléklet az 1/2019. (II.18.) önkormányzati rendelethez</t>
  </si>
  <si>
    <t>Készletértékesítés bevétele</t>
  </si>
  <si>
    <t>Kiszámlázott ÁFA</t>
  </si>
  <si>
    <t>Szociális étkeztetés</t>
  </si>
  <si>
    <t>Védőnői szolgálat</t>
  </si>
  <si>
    <t>Szabadidősport</t>
  </si>
  <si>
    <t>Gyermekek bölcsődében, mini bölcsődében történő ell.</t>
  </si>
  <si>
    <t>18.</t>
  </si>
  <si>
    <t>1.  melléklet a 4/2020. (VII.13.) önkormányzati rendelethez</t>
  </si>
  <si>
    <t>2.melléklet a 4/2020. (VII.13.) önkormányzati rendelethez</t>
  </si>
  <si>
    <t>3. melléklet aa 4/2020. (VII.13.) önkormányzati rendelethez</t>
  </si>
  <si>
    <t>4. melléklet a a 4/2020. (VII.13.) önkormányzati rendelethez</t>
  </si>
  <si>
    <t>5. melléklet a a 4/2020. (VII.13.) önkormányzati rendelethez</t>
  </si>
  <si>
    <t>6. melléklet a a 4/2020. (VII.13.)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</si>
</sst>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\ _F_t_-;\-* #,##0\ _F_t_-;_-* &quot;-&quot;??\ _F_t_-;_-@_-"/>
    <numFmt numFmtId="168" formatCode="_-* #,##0.0\ _F_t_-;\-* #,##0.0\ _F_t_-;_-* &quot;-&quot;??\ _F_t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/>
      <bottom style="medium"/>
    </border>
    <border>
      <left style="thin"/>
      <right style="hair"/>
      <top style="thin"/>
      <bottom style="hair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thin"/>
      <right style="thin"/>
      <top style="medium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167" fontId="2" fillId="0" borderId="10" xfId="46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167" fontId="0" fillId="0" borderId="12" xfId="46" applyNumberFormat="1" applyFont="1" applyBorder="1" applyAlignment="1">
      <alignment/>
    </xf>
    <xf numFmtId="167" fontId="0" fillId="0" borderId="13" xfId="46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3" fontId="1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21" xfId="0" applyFont="1" applyBorder="1" applyAlignment="1">
      <alignment horizontal="center" textRotation="180" wrapText="1"/>
    </xf>
    <xf numFmtId="0" fontId="0" fillId="0" borderId="0" xfId="0" applyFill="1" applyAlignment="1">
      <alignment/>
    </xf>
    <xf numFmtId="3" fontId="2" fillId="0" borderId="0" xfId="0" applyNumberFormat="1" applyFont="1" applyAlignment="1">
      <alignment/>
    </xf>
    <xf numFmtId="49" fontId="0" fillId="0" borderId="22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13" fillId="0" borderId="23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7" fontId="2" fillId="0" borderId="13" xfId="46" applyNumberFormat="1" applyFont="1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13" xfId="0" applyFont="1" applyFill="1" applyBorder="1" applyAlignment="1">
      <alignment/>
    </xf>
    <xf numFmtId="49" fontId="2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167" fontId="0" fillId="0" borderId="26" xfId="46" applyNumberFormat="1" applyFont="1" applyBorder="1" applyAlignment="1">
      <alignment/>
    </xf>
    <xf numFmtId="49" fontId="2" fillId="0" borderId="22" xfId="0" applyNumberFormat="1" applyFont="1" applyBorder="1" applyAlignment="1">
      <alignment horizontal="right"/>
    </xf>
    <xf numFmtId="167" fontId="2" fillId="0" borderId="26" xfId="46" applyNumberFormat="1" applyFont="1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Font="1" applyFill="1" applyBorder="1" applyAlignment="1">
      <alignment/>
    </xf>
    <xf numFmtId="49" fontId="0" fillId="0" borderId="27" xfId="0" applyNumberForma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 horizontal="left"/>
    </xf>
    <xf numFmtId="49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/>
    </xf>
    <xf numFmtId="167" fontId="0" fillId="0" borderId="28" xfId="46" applyNumberFormat="1" applyFont="1" applyBorder="1" applyAlignment="1">
      <alignment/>
    </xf>
    <xf numFmtId="167" fontId="2" fillId="0" borderId="12" xfId="46" applyNumberFormat="1" applyFont="1" applyBorder="1" applyAlignment="1">
      <alignment/>
    </xf>
    <xf numFmtId="0" fontId="4" fillId="0" borderId="24" xfId="0" applyFont="1" applyFill="1" applyBorder="1" applyAlignment="1">
      <alignment wrapText="1"/>
    </xf>
    <xf numFmtId="0" fontId="15" fillId="0" borderId="24" xfId="0" applyFont="1" applyFill="1" applyBorder="1" applyAlignment="1">
      <alignment wrapText="1"/>
    </xf>
    <xf numFmtId="0" fontId="0" fillId="0" borderId="24" xfId="54" applyFont="1" applyBorder="1">
      <alignment/>
      <protection/>
    </xf>
    <xf numFmtId="0" fontId="4" fillId="0" borderId="24" xfId="0" applyFont="1" applyBorder="1" applyAlignment="1">
      <alignment wrapText="1"/>
    </xf>
    <xf numFmtId="0" fontId="13" fillId="0" borderId="29" xfId="0" applyFont="1" applyBorder="1" applyAlignment="1">
      <alignment horizontal="center" textRotation="180" wrapText="1"/>
    </xf>
    <xf numFmtId="3" fontId="13" fillId="0" borderId="28" xfId="0" applyNumberFormat="1" applyFont="1" applyBorder="1" applyAlignment="1">
      <alignment horizontal="center" textRotation="180" wrapText="1"/>
    </xf>
    <xf numFmtId="0" fontId="13" fillId="0" borderId="28" xfId="0" applyFont="1" applyBorder="1" applyAlignment="1">
      <alignment horizontal="center" textRotation="180" wrapText="1"/>
    </xf>
    <xf numFmtId="0" fontId="14" fillId="0" borderId="28" xfId="0" applyFont="1" applyBorder="1" applyAlignment="1">
      <alignment horizontal="center" textRotation="180" wrapText="1"/>
    </xf>
    <xf numFmtId="0" fontId="13" fillId="0" borderId="30" xfId="0" applyFont="1" applyBorder="1" applyAlignment="1">
      <alignment horizontal="center" textRotation="180" wrapText="1"/>
    </xf>
    <xf numFmtId="0" fontId="8" fillId="0" borderId="15" xfId="0" applyFont="1" applyBorder="1" applyAlignment="1">
      <alignment horizontal="center"/>
    </xf>
    <xf numFmtId="0" fontId="13" fillId="0" borderId="31" xfId="0" applyFont="1" applyBorder="1" applyAlignment="1">
      <alignment horizontal="center" textRotation="180" wrapText="1"/>
    </xf>
    <xf numFmtId="0" fontId="13" fillId="0" borderId="32" xfId="0" applyFont="1" applyBorder="1" applyAlignment="1">
      <alignment horizontal="center" textRotation="180" wrapText="1"/>
    </xf>
    <xf numFmtId="49" fontId="0" fillId="0" borderId="33" xfId="0" applyNumberFormat="1" applyBorder="1" applyAlignment="1">
      <alignment horizontal="right"/>
    </xf>
    <xf numFmtId="167" fontId="0" fillId="0" borderId="34" xfId="46" applyNumberFormat="1" applyFont="1" applyBorder="1" applyAlignment="1">
      <alignment/>
    </xf>
    <xf numFmtId="49" fontId="0" fillId="0" borderId="35" xfId="0" applyNumberFormat="1" applyBorder="1" applyAlignment="1">
      <alignment horizontal="right"/>
    </xf>
    <xf numFmtId="167" fontId="2" fillId="0" borderId="20" xfId="46" applyNumberFormat="1" applyFont="1" applyBorder="1" applyAlignment="1">
      <alignment/>
    </xf>
    <xf numFmtId="167" fontId="2" fillId="0" borderId="19" xfId="46" applyNumberFormat="1" applyFont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7" xfId="0" applyFont="1" applyBorder="1" applyAlignment="1">
      <alignment/>
    </xf>
    <xf numFmtId="167" fontId="2" fillId="0" borderId="13" xfId="46" applyNumberFormat="1" applyFont="1" applyBorder="1" applyAlignment="1">
      <alignment/>
    </xf>
    <xf numFmtId="0" fontId="0" fillId="0" borderId="15" xfId="0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2" fillId="0" borderId="39" xfId="0" applyFont="1" applyBorder="1" applyAlignment="1">
      <alignment/>
    </xf>
    <xf numFmtId="3" fontId="2" fillId="0" borderId="4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15" xfId="0" applyFont="1" applyBorder="1" applyAlignment="1">
      <alignment/>
    </xf>
    <xf numFmtId="0" fontId="0" fillId="33" borderId="18" xfId="0" applyFill="1" applyBorder="1" applyAlignment="1">
      <alignment/>
    </xf>
    <xf numFmtId="3" fontId="0" fillId="0" borderId="18" xfId="0" applyNumberFormat="1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3" fontId="2" fillId="0" borderId="38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40" xfId="0" applyNumberFormat="1" applyFont="1" applyBorder="1" applyAlignment="1">
      <alignment/>
    </xf>
    <xf numFmtId="0" fontId="11" fillId="0" borderId="38" xfId="0" applyFont="1" applyBorder="1" applyAlignment="1">
      <alignment/>
    </xf>
    <xf numFmtId="3" fontId="11" fillId="0" borderId="38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6" xfId="0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18" fillId="0" borderId="46" xfId="0" applyNumberFormat="1" applyFont="1" applyBorder="1" applyAlignment="1">
      <alignment/>
    </xf>
    <xf numFmtId="0" fontId="18" fillId="0" borderId="28" xfId="0" applyFont="1" applyBorder="1" applyAlignment="1">
      <alignment horizontal="center" textRotation="180" wrapText="1"/>
    </xf>
    <xf numFmtId="3" fontId="16" fillId="0" borderId="13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0" fontId="16" fillId="0" borderId="13" xfId="0" applyFont="1" applyBorder="1" applyAlignment="1">
      <alignment/>
    </xf>
    <xf numFmtId="3" fontId="16" fillId="0" borderId="24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3" fontId="18" fillId="0" borderId="46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/>
    </xf>
    <xf numFmtId="3" fontId="18" fillId="0" borderId="28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38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24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6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18" fillId="0" borderId="13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18" fillId="0" borderId="13" xfId="0" applyNumberFormat="1" applyFont="1" applyBorder="1" applyAlignment="1">
      <alignment/>
    </xf>
    <xf numFmtId="3" fontId="16" fillId="0" borderId="27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2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167" fontId="2" fillId="0" borderId="37" xfId="46" applyNumberFormat="1" applyFont="1" applyBorder="1" applyAlignment="1">
      <alignment horizontal="center"/>
    </xf>
    <xf numFmtId="167" fontId="2" fillId="0" borderId="14" xfId="46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48" xfId="0" applyNumberFormat="1" applyBorder="1" applyAlignment="1">
      <alignment horizontal="right"/>
    </xf>
    <xf numFmtId="0" fontId="8" fillId="0" borderId="0" xfId="0" applyFont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3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49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5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07.féléviképv.t._2011.III.néiközi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8.125" style="0" customWidth="1"/>
    <col min="3" max="3" width="14.125" style="0" bestFit="1" customWidth="1"/>
    <col min="4" max="4" width="13.625" style="0" customWidth="1"/>
    <col min="5" max="5" width="16.125" style="0" customWidth="1"/>
    <col min="6" max="6" width="11.00390625" style="0" customWidth="1"/>
  </cols>
  <sheetData>
    <row r="1" spans="1:2" ht="15">
      <c r="A1" s="34" t="s">
        <v>211</v>
      </c>
      <c r="B1" s="42"/>
    </row>
    <row r="2" spans="1:3" ht="15">
      <c r="A2" s="34"/>
      <c r="B2" s="42"/>
      <c r="C2" t="s">
        <v>195</v>
      </c>
    </row>
    <row r="3" spans="1:6" ht="15">
      <c r="A3" s="191" t="s">
        <v>196</v>
      </c>
      <c r="B3" s="191"/>
      <c r="C3" s="191"/>
      <c r="D3" s="191"/>
      <c r="E3" s="191"/>
      <c r="F3" s="191"/>
    </row>
    <row r="4" spans="1:6" ht="12">
      <c r="A4" s="15"/>
      <c r="D4" s="192" t="s">
        <v>170</v>
      </c>
      <c r="E4" s="192"/>
      <c r="F4" s="192"/>
    </row>
    <row r="5" spans="1:6" ht="12">
      <c r="A5" s="51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47</v>
      </c>
    </row>
    <row r="6" spans="1:6" ht="12.75">
      <c r="A6" s="65"/>
      <c r="B6" s="1" t="s">
        <v>6</v>
      </c>
      <c r="C6" s="1" t="s">
        <v>59</v>
      </c>
      <c r="D6" s="1"/>
      <c r="E6" s="1"/>
      <c r="F6" s="14" t="s">
        <v>0</v>
      </c>
    </row>
    <row r="7" spans="1:6" s="42" customFormat="1" ht="12.75">
      <c r="A7" s="85"/>
      <c r="B7" s="86" t="s">
        <v>175</v>
      </c>
      <c r="C7" s="87">
        <f>C8+C17+C19+C24</f>
        <v>330098841</v>
      </c>
      <c r="D7" s="87">
        <f>D8+D17+D19</f>
        <v>0</v>
      </c>
      <c r="E7" s="87">
        <f>E8+E17+E19</f>
        <v>0</v>
      </c>
      <c r="F7" s="87">
        <f>F8+F17+F19+F24</f>
        <v>330098841</v>
      </c>
    </row>
    <row r="8" spans="1:6" s="11" customFormat="1" ht="12.75">
      <c r="A8" s="66" t="s">
        <v>82</v>
      </c>
      <c r="B8" s="12" t="s">
        <v>83</v>
      </c>
      <c r="C8" s="13">
        <f>+C9+C16</f>
        <v>270133389</v>
      </c>
      <c r="D8" s="13">
        <f>D9</f>
        <v>0</v>
      </c>
      <c r="E8" s="13">
        <f>E9</f>
        <v>0</v>
      </c>
      <c r="F8" s="87">
        <f aca="true" t="shared" si="0" ref="F8:F31">SUM(C8:E8)</f>
        <v>270133389</v>
      </c>
    </row>
    <row r="9" spans="1:6" s="11" customFormat="1" ht="12.75">
      <c r="A9" s="66" t="s">
        <v>8</v>
      </c>
      <c r="B9" s="12" t="s">
        <v>84</v>
      </c>
      <c r="C9" s="13">
        <f>C10+C11+C12+C13+C14+C15</f>
        <v>124530031</v>
      </c>
      <c r="D9" s="13">
        <f>D10+D11+D12+D13+D14+D15</f>
        <v>0</v>
      </c>
      <c r="E9" s="13">
        <f>E10+E11+E12+E13+E14+E15</f>
        <v>0</v>
      </c>
      <c r="F9" s="87">
        <f t="shared" si="0"/>
        <v>124530031</v>
      </c>
    </row>
    <row r="10" spans="1:6" ht="12.75">
      <c r="A10" s="66"/>
      <c r="B10" s="9" t="s">
        <v>86</v>
      </c>
      <c r="C10" s="55">
        <v>14832913</v>
      </c>
      <c r="D10" s="3"/>
      <c r="E10" s="3"/>
      <c r="F10" s="87">
        <f t="shared" si="0"/>
        <v>14832913</v>
      </c>
    </row>
    <row r="11" spans="1:6" ht="12.75">
      <c r="A11" s="66"/>
      <c r="B11" s="9" t="s">
        <v>85</v>
      </c>
      <c r="C11" s="55">
        <v>32331809</v>
      </c>
      <c r="D11" s="3"/>
      <c r="E11" s="3"/>
      <c r="F11" s="87">
        <f t="shared" si="0"/>
        <v>32331809</v>
      </c>
    </row>
    <row r="12" spans="1:6" ht="12.75">
      <c r="A12" s="66"/>
      <c r="B12" s="2" t="s">
        <v>148</v>
      </c>
      <c r="C12" s="55">
        <v>70375440</v>
      </c>
      <c r="D12" s="3"/>
      <c r="E12" s="3"/>
      <c r="F12" s="87">
        <f t="shared" si="0"/>
        <v>70375440</v>
      </c>
    </row>
    <row r="13" spans="1:6" ht="12.75">
      <c r="A13" s="66"/>
      <c r="B13" s="9" t="s">
        <v>87</v>
      </c>
      <c r="C13" s="55">
        <v>2060827</v>
      </c>
      <c r="D13" s="3"/>
      <c r="E13" s="3"/>
      <c r="F13" s="87">
        <f t="shared" si="0"/>
        <v>2060827</v>
      </c>
    </row>
    <row r="14" spans="1:6" s="18" customFormat="1" ht="12.75">
      <c r="A14" s="66"/>
      <c r="B14" s="154" t="s">
        <v>171</v>
      </c>
      <c r="C14" s="55">
        <v>4505228</v>
      </c>
      <c r="D14" s="49"/>
      <c r="E14" s="49"/>
      <c r="F14" s="87">
        <f t="shared" si="0"/>
        <v>4505228</v>
      </c>
    </row>
    <row r="15" spans="1:6" s="11" customFormat="1" ht="12.75">
      <c r="A15" s="66"/>
      <c r="B15" s="154" t="s">
        <v>172</v>
      </c>
      <c r="C15" s="46">
        <v>423814</v>
      </c>
      <c r="D15" s="13"/>
      <c r="E15" s="13"/>
      <c r="F15" s="87">
        <f t="shared" si="0"/>
        <v>423814</v>
      </c>
    </row>
    <row r="16" spans="1:6" s="11" customFormat="1" ht="12.75">
      <c r="A16" s="66" t="s">
        <v>12</v>
      </c>
      <c r="B16" s="12" t="s">
        <v>173</v>
      </c>
      <c r="C16" s="13">
        <v>145603358</v>
      </c>
      <c r="D16" s="13"/>
      <c r="E16" s="13"/>
      <c r="F16" s="87">
        <f t="shared" si="0"/>
        <v>145603358</v>
      </c>
    </row>
    <row r="17" spans="1:6" s="11" customFormat="1" ht="12.75">
      <c r="A17" s="66" t="s">
        <v>88</v>
      </c>
      <c r="B17" s="16" t="s">
        <v>60</v>
      </c>
      <c r="C17" s="13">
        <f>C18</f>
        <v>37172703</v>
      </c>
      <c r="D17" s="13">
        <v>0</v>
      </c>
      <c r="E17" s="13">
        <v>0</v>
      </c>
      <c r="F17" s="87">
        <f t="shared" si="0"/>
        <v>37172703</v>
      </c>
    </row>
    <row r="18" spans="1:8" s="11" customFormat="1" ht="12.75">
      <c r="A18" s="66"/>
      <c r="B18" s="45" t="s">
        <v>89</v>
      </c>
      <c r="C18" s="13">
        <v>37172703</v>
      </c>
      <c r="D18" s="13"/>
      <c r="E18" s="13"/>
      <c r="F18" s="87">
        <f t="shared" si="0"/>
        <v>37172703</v>
      </c>
      <c r="H18" s="59"/>
    </row>
    <row r="19" spans="1:6" ht="12.75">
      <c r="A19" s="66" t="s">
        <v>90</v>
      </c>
      <c r="B19" s="16" t="s">
        <v>36</v>
      </c>
      <c r="C19" s="13">
        <f>C21+C23+C20+C22</f>
        <v>22792749</v>
      </c>
      <c r="D19" s="13">
        <v>0</v>
      </c>
      <c r="E19" s="13">
        <v>0</v>
      </c>
      <c r="F19" s="87">
        <f t="shared" si="0"/>
        <v>22792749</v>
      </c>
    </row>
    <row r="20" spans="1:6" s="43" customFormat="1" ht="12.75">
      <c r="A20" s="187"/>
      <c r="B20" s="188" t="s">
        <v>204</v>
      </c>
      <c r="C20" s="46">
        <v>1675145</v>
      </c>
      <c r="D20" s="46"/>
      <c r="E20" s="46"/>
      <c r="F20" s="87">
        <f t="shared" si="0"/>
        <v>1675145</v>
      </c>
    </row>
    <row r="21" spans="1:6" ht="12.75">
      <c r="A21" s="66"/>
      <c r="B21" s="2" t="s">
        <v>194</v>
      </c>
      <c r="C21" s="3">
        <v>17101738</v>
      </c>
      <c r="D21" s="3"/>
      <c r="E21" s="3"/>
      <c r="F21" s="87">
        <f t="shared" si="0"/>
        <v>17101738</v>
      </c>
    </row>
    <row r="22" spans="1:6" ht="12.75">
      <c r="A22" s="66"/>
      <c r="B22" s="2" t="s">
        <v>205</v>
      </c>
      <c r="C22" s="3">
        <v>3708866</v>
      </c>
      <c r="D22" s="3"/>
      <c r="E22" s="3"/>
      <c r="F22" s="87">
        <f t="shared" si="0"/>
        <v>3708866</v>
      </c>
    </row>
    <row r="23" spans="1:6" ht="12.75">
      <c r="A23" s="66"/>
      <c r="B23" s="2" t="s">
        <v>91</v>
      </c>
      <c r="C23" s="3">
        <v>307000</v>
      </c>
      <c r="D23" s="3"/>
      <c r="E23" s="3"/>
      <c r="F23" s="87">
        <f t="shared" si="0"/>
        <v>307000</v>
      </c>
    </row>
    <row r="24" spans="1:6" ht="12.75">
      <c r="A24" s="66" t="s">
        <v>182</v>
      </c>
      <c r="B24" s="12" t="s">
        <v>183</v>
      </c>
      <c r="C24" s="13">
        <v>0</v>
      </c>
      <c r="D24" s="3"/>
      <c r="E24" s="3"/>
      <c r="F24" s="87">
        <f t="shared" si="0"/>
        <v>0</v>
      </c>
    </row>
    <row r="25" spans="1:6" ht="12.75">
      <c r="A25" s="85"/>
      <c r="B25" s="86" t="s">
        <v>92</v>
      </c>
      <c r="C25" s="87">
        <f>C26+C27+C28</f>
        <v>49621635</v>
      </c>
      <c r="D25" s="87">
        <f>D26+D27+D28</f>
        <v>0</v>
      </c>
      <c r="E25" s="87">
        <f>E26+E27+E28</f>
        <v>0</v>
      </c>
      <c r="F25" s="87">
        <f t="shared" si="0"/>
        <v>49621635</v>
      </c>
    </row>
    <row r="26" spans="1:6" ht="12.75">
      <c r="A26" s="66" t="s">
        <v>93</v>
      </c>
      <c r="B26" s="12" t="s">
        <v>94</v>
      </c>
      <c r="C26" s="13">
        <v>2999985</v>
      </c>
      <c r="D26" s="13">
        <v>0</v>
      </c>
      <c r="E26" s="13">
        <v>0</v>
      </c>
      <c r="F26" s="87">
        <f t="shared" si="0"/>
        <v>2999985</v>
      </c>
    </row>
    <row r="27" spans="1:6" s="56" customFormat="1" ht="15">
      <c r="A27" s="66" t="s">
        <v>95</v>
      </c>
      <c r="B27" s="12" t="s">
        <v>42</v>
      </c>
      <c r="C27" s="13">
        <v>46621650</v>
      </c>
      <c r="D27" s="13">
        <v>0</v>
      </c>
      <c r="E27" s="13">
        <v>0</v>
      </c>
      <c r="F27" s="87">
        <v>0</v>
      </c>
    </row>
    <row r="28" spans="1:6" s="43" customFormat="1" ht="12.75">
      <c r="A28" s="66" t="s">
        <v>96</v>
      </c>
      <c r="B28" s="16" t="s">
        <v>97</v>
      </c>
      <c r="C28" s="13">
        <v>0</v>
      </c>
      <c r="D28" s="13">
        <v>0</v>
      </c>
      <c r="E28" s="13">
        <v>0</v>
      </c>
      <c r="F28" s="87">
        <v>0</v>
      </c>
    </row>
    <row r="29" spans="1:6" s="56" customFormat="1" ht="15">
      <c r="A29" s="85"/>
      <c r="B29" s="86" t="s">
        <v>98</v>
      </c>
      <c r="C29" s="87">
        <f>C30+C31</f>
        <v>15015409</v>
      </c>
      <c r="D29" s="87">
        <v>0</v>
      </c>
      <c r="E29" s="87">
        <v>0</v>
      </c>
      <c r="F29" s="87">
        <f t="shared" si="0"/>
        <v>15015409</v>
      </c>
    </row>
    <row r="30" spans="1:6" ht="12.75">
      <c r="A30" s="66" t="s">
        <v>10</v>
      </c>
      <c r="B30" s="9" t="s">
        <v>99</v>
      </c>
      <c r="C30" s="13">
        <v>10861619</v>
      </c>
      <c r="D30" s="13"/>
      <c r="E30" s="13"/>
      <c r="F30" s="87">
        <f t="shared" si="0"/>
        <v>10861619</v>
      </c>
    </row>
    <row r="31" spans="1:6" ht="12.75">
      <c r="A31" s="66" t="s">
        <v>11</v>
      </c>
      <c r="B31" s="2" t="s">
        <v>174</v>
      </c>
      <c r="C31" s="13">
        <v>4153790</v>
      </c>
      <c r="D31" s="13"/>
      <c r="E31" s="13"/>
      <c r="F31" s="87">
        <f t="shared" si="0"/>
        <v>4153790</v>
      </c>
    </row>
    <row r="32" spans="1:6" ht="12.75">
      <c r="A32" s="85"/>
      <c r="B32" s="86" t="s">
        <v>100</v>
      </c>
      <c r="C32" s="87">
        <v>0</v>
      </c>
      <c r="D32" s="87">
        <v>0</v>
      </c>
      <c r="E32" s="87">
        <v>0</v>
      </c>
      <c r="F32" s="87">
        <v>0</v>
      </c>
    </row>
    <row r="33" spans="1:6" ht="12.75">
      <c r="A33" s="88"/>
      <c r="B33" s="89" t="s">
        <v>101</v>
      </c>
      <c r="C33" s="90">
        <f>C7+C25+C29+C32</f>
        <v>394735885</v>
      </c>
      <c r="D33" s="90">
        <f>D7+D25+D29+D32</f>
        <v>0</v>
      </c>
      <c r="E33" s="90">
        <f>E7+E25+E29+E32</f>
        <v>0</v>
      </c>
      <c r="F33" s="90">
        <f>F7+F25+F29+F32</f>
        <v>394735885</v>
      </c>
    </row>
    <row r="34" spans="1:6" s="10" customFormat="1" ht="12.75">
      <c r="A34" s="67"/>
      <c r="B34" s="64" t="s">
        <v>103</v>
      </c>
      <c r="C34" s="44"/>
      <c r="D34" s="44">
        <f>D7-D33</f>
        <v>0</v>
      </c>
      <c r="E34" s="44"/>
      <c r="F34" s="87"/>
    </row>
    <row r="35" spans="1:6" ht="12.75">
      <c r="A35" s="91"/>
      <c r="B35" s="92" t="s">
        <v>102</v>
      </c>
      <c r="C35" s="93">
        <f>C33</f>
        <v>394735885</v>
      </c>
      <c r="D35" s="93">
        <f>D33</f>
        <v>0</v>
      </c>
      <c r="E35" s="93">
        <f>E33</f>
        <v>0</v>
      </c>
      <c r="F35" s="93">
        <f>F33</f>
        <v>394735885</v>
      </c>
    </row>
  </sheetData>
  <sheetProtection/>
  <mergeCells count="2">
    <mergeCell ref="A3:F3"/>
    <mergeCell ref="D4:F4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125" style="15" bestFit="1" customWidth="1"/>
    <col min="2" max="2" width="46.625" style="0" bestFit="1" customWidth="1"/>
    <col min="3" max="3" width="14.875" style="0" bestFit="1" customWidth="1"/>
    <col min="4" max="4" width="14.875" style="0" customWidth="1"/>
  </cols>
  <sheetData>
    <row r="1" ht="12">
      <c r="A1" s="15" t="s">
        <v>212</v>
      </c>
    </row>
    <row r="2" spans="1:4" ht="15">
      <c r="A2" s="197" t="s">
        <v>197</v>
      </c>
      <c r="B2" s="197"/>
      <c r="C2" s="197"/>
      <c r="D2" s="197"/>
    </row>
    <row r="3" spans="1:4" ht="15">
      <c r="A3" s="191" t="s">
        <v>198</v>
      </c>
      <c r="B3" s="191"/>
      <c r="C3" s="191"/>
      <c r="D3" s="191"/>
    </row>
    <row r="4" spans="3:4" ht="12">
      <c r="C4" t="s">
        <v>170</v>
      </c>
      <c r="D4" s="152"/>
    </row>
    <row r="5" spans="1:4" s="29" customFormat="1" ht="12">
      <c r="A5" s="198"/>
      <c r="B5" s="30" t="s">
        <v>43</v>
      </c>
      <c r="C5" s="28" t="s">
        <v>44</v>
      </c>
      <c r="D5" s="28" t="s">
        <v>51</v>
      </c>
    </row>
    <row r="6" spans="1:4" ht="12">
      <c r="A6" s="199"/>
      <c r="B6" s="31"/>
      <c r="C6" s="31"/>
      <c r="D6" s="28"/>
    </row>
    <row r="7" spans="1:4" ht="12">
      <c r="A7" s="199"/>
      <c r="B7" s="201" t="s">
        <v>39</v>
      </c>
      <c r="C7" s="203" t="s">
        <v>59</v>
      </c>
      <c r="D7" s="37" t="s">
        <v>3</v>
      </c>
    </row>
    <row r="8" spans="1:4" ht="12">
      <c r="A8" s="200"/>
      <c r="B8" s="202"/>
      <c r="C8" s="204"/>
      <c r="D8" s="153"/>
    </row>
    <row r="9" spans="1:4" ht="12.75">
      <c r="A9" s="60"/>
      <c r="B9" s="68" t="s">
        <v>104</v>
      </c>
      <c r="C9" s="95">
        <f>C10+C11+C12+C13+C14</f>
        <v>239071436</v>
      </c>
      <c r="D9" s="95">
        <f>D10+D11+D12+D13+D14</f>
        <v>239071436</v>
      </c>
    </row>
    <row r="10" spans="1:4" ht="12.75">
      <c r="A10" s="69" t="s">
        <v>82</v>
      </c>
      <c r="B10" s="70" t="s">
        <v>4</v>
      </c>
      <c r="C10" s="25">
        <v>56651232</v>
      </c>
      <c r="D10" s="25">
        <f>C10</f>
        <v>56651232</v>
      </c>
    </row>
    <row r="11" spans="1:4" ht="12.75">
      <c r="A11" s="69" t="s">
        <v>88</v>
      </c>
      <c r="B11" s="70" t="s">
        <v>106</v>
      </c>
      <c r="C11" s="25">
        <v>8533009</v>
      </c>
      <c r="D11" s="25">
        <f>C11</f>
        <v>8533009</v>
      </c>
    </row>
    <row r="12" spans="1:4" ht="12.75">
      <c r="A12" s="69" t="s">
        <v>90</v>
      </c>
      <c r="B12" s="70" t="s">
        <v>40</v>
      </c>
      <c r="C12" s="25">
        <v>64677193</v>
      </c>
      <c r="D12" s="25">
        <f>C12</f>
        <v>64677193</v>
      </c>
    </row>
    <row r="13" spans="1:4" ht="12.75">
      <c r="A13" s="69" t="s">
        <v>107</v>
      </c>
      <c r="B13" s="70" t="s">
        <v>37</v>
      </c>
      <c r="C13" s="25">
        <v>5365500</v>
      </c>
      <c r="D13" s="25">
        <f>C13</f>
        <v>5365500</v>
      </c>
    </row>
    <row r="14" spans="1:4" ht="12.75">
      <c r="A14" s="74" t="s">
        <v>93</v>
      </c>
      <c r="B14" s="75" t="s">
        <v>108</v>
      </c>
      <c r="C14" s="76">
        <v>103844502</v>
      </c>
      <c r="D14" s="25">
        <f>C14</f>
        <v>103844502</v>
      </c>
    </row>
    <row r="15" spans="1:4" ht="12.75">
      <c r="A15" s="77"/>
      <c r="B15" s="68" t="s">
        <v>109</v>
      </c>
      <c r="C15" s="95">
        <f>C16+C17+C18</f>
        <v>151510659</v>
      </c>
      <c r="D15" s="95">
        <f>D16+D17+D18</f>
        <v>151510659</v>
      </c>
    </row>
    <row r="16" spans="1:4" ht="12.75">
      <c r="A16" s="69" t="s">
        <v>95</v>
      </c>
      <c r="B16" s="70" t="s">
        <v>33</v>
      </c>
      <c r="C16" s="116">
        <v>13775435</v>
      </c>
      <c r="D16" s="25">
        <f>C16</f>
        <v>13775435</v>
      </c>
    </row>
    <row r="17" spans="1:4" ht="12.75">
      <c r="A17" s="69" t="s">
        <v>96</v>
      </c>
      <c r="B17" s="70" t="s">
        <v>41</v>
      </c>
      <c r="C17" s="116">
        <v>137735224</v>
      </c>
      <c r="D17" s="25">
        <f>C17</f>
        <v>137735224</v>
      </c>
    </row>
    <row r="18" spans="1:4" s="6" customFormat="1" ht="12.75">
      <c r="A18" s="74" t="s">
        <v>105</v>
      </c>
      <c r="B18" s="75" t="s">
        <v>110</v>
      </c>
      <c r="C18" s="78"/>
      <c r="D18" s="25">
        <f>C18</f>
        <v>0</v>
      </c>
    </row>
    <row r="19" spans="1:4" ht="12.75">
      <c r="A19" s="60"/>
      <c r="B19" s="113" t="s">
        <v>111</v>
      </c>
      <c r="C19" s="95">
        <f>C20+C21+C22+C23+C24+C25+C26+C27</f>
        <v>4153790</v>
      </c>
      <c r="D19" s="95">
        <f>D20+D21+D22+D23+D24+D25+D26+D27</f>
        <v>4153790</v>
      </c>
    </row>
    <row r="20" spans="1:4" ht="12">
      <c r="A20" s="205" t="s">
        <v>8</v>
      </c>
      <c r="B20" s="115" t="s">
        <v>112</v>
      </c>
      <c r="C20" s="195"/>
      <c r="D20" s="195"/>
    </row>
    <row r="21" spans="1:4" ht="12">
      <c r="A21" s="205"/>
      <c r="B21" s="23" t="s">
        <v>113</v>
      </c>
      <c r="C21" s="196"/>
      <c r="D21" s="196"/>
    </row>
    <row r="22" spans="1:4" ht="12.75">
      <c r="A22" s="72" t="s">
        <v>12</v>
      </c>
      <c r="B22" s="114" t="s">
        <v>114</v>
      </c>
      <c r="C22" s="71"/>
      <c r="D22" s="71"/>
    </row>
    <row r="23" spans="1:4" s="6" customFormat="1" ht="12.75">
      <c r="A23" s="72" t="s">
        <v>13</v>
      </c>
      <c r="B23" s="22" t="s">
        <v>115</v>
      </c>
      <c r="C23" s="71"/>
      <c r="D23" s="71"/>
    </row>
    <row r="24" spans="1:4" ht="12.75">
      <c r="A24" s="72" t="s">
        <v>14</v>
      </c>
      <c r="B24" s="22" t="s">
        <v>116</v>
      </c>
      <c r="C24" s="71"/>
      <c r="D24" s="71"/>
    </row>
    <row r="25" spans="1:4" ht="12">
      <c r="A25" s="72" t="s">
        <v>9</v>
      </c>
      <c r="B25" s="73" t="s">
        <v>117</v>
      </c>
      <c r="C25" s="25"/>
      <c r="D25" s="25"/>
    </row>
    <row r="26" spans="1:4" ht="12">
      <c r="A26" s="72" t="s">
        <v>10</v>
      </c>
      <c r="B26" s="151" t="s">
        <v>150</v>
      </c>
      <c r="C26" s="25"/>
      <c r="D26" s="25"/>
    </row>
    <row r="27" spans="1:4" ht="12">
      <c r="A27" s="79" t="s">
        <v>11</v>
      </c>
      <c r="B27" s="155" t="s">
        <v>174</v>
      </c>
      <c r="C27" s="76">
        <v>4153790</v>
      </c>
      <c r="D27" s="76">
        <f>2!E31+2!F31</f>
        <v>4153790</v>
      </c>
    </row>
    <row r="28" spans="1:4" ht="12.75">
      <c r="A28" s="81"/>
      <c r="B28" s="82" t="s">
        <v>118</v>
      </c>
      <c r="C28" s="94">
        <f>C29+C30+C31+C32+C33+C34+C35+C36</f>
        <v>0</v>
      </c>
      <c r="D28" s="94">
        <f>D29+D30+D31+D32+D33+D34+D35+D36</f>
        <v>0</v>
      </c>
    </row>
    <row r="29" spans="1:4" ht="12">
      <c r="A29" s="193" t="s">
        <v>8</v>
      </c>
      <c r="B29" s="83" t="s">
        <v>112</v>
      </c>
      <c r="C29" s="24"/>
      <c r="D29" s="24"/>
    </row>
    <row r="30" spans="1:4" ht="12">
      <c r="A30" s="194"/>
      <c r="B30" s="21" t="s">
        <v>113</v>
      </c>
      <c r="C30" s="25"/>
      <c r="D30" s="25"/>
    </row>
    <row r="31" spans="1:4" ht="12">
      <c r="A31" s="72" t="s">
        <v>12</v>
      </c>
      <c r="B31" s="73" t="s">
        <v>114</v>
      </c>
      <c r="C31" s="25"/>
      <c r="D31" s="25"/>
    </row>
    <row r="32" spans="1:4" ht="12">
      <c r="A32" s="72" t="s">
        <v>13</v>
      </c>
      <c r="B32" s="22" t="s">
        <v>115</v>
      </c>
      <c r="C32" s="25"/>
      <c r="D32" s="25"/>
    </row>
    <row r="33" spans="1:4" ht="12">
      <c r="A33" s="72" t="s">
        <v>14</v>
      </c>
      <c r="B33" s="22" t="s">
        <v>116</v>
      </c>
      <c r="C33" s="25"/>
      <c r="D33" s="25"/>
    </row>
    <row r="34" spans="1:4" ht="12">
      <c r="A34" s="72" t="s">
        <v>9</v>
      </c>
      <c r="B34" s="73" t="s">
        <v>117</v>
      </c>
      <c r="C34" s="25"/>
      <c r="D34" s="25"/>
    </row>
    <row r="35" spans="1:4" ht="12">
      <c r="A35" s="72" t="s">
        <v>10</v>
      </c>
      <c r="B35" s="151" t="s">
        <v>149</v>
      </c>
      <c r="C35" s="25"/>
      <c r="D35" s="25"/>
    </row>
    <row r="36" spans="1:4" ht="12">
      <c r="A36" s="79" t="s">
        <v>11</v>
      </c>
      <c r="B36" s="80"/>
      <c r="C36" s="76"/>
      <c r="D36" s="76"/>
    </row>
    <row r="37" spans="1:4" ht="12.75">
      <c r="A37" s="32"/>
      <c r="B37" s="35" t="s">
        <v>119</v>
      </c>
      <c r="C37" s="19">
        <f>C9+C15+C19</f>
        <v>394735885</v>
      </c>
      <c r="D37" s="19">
        <f>D9+D15+D19</f>
        <v>394735885</v>
      </c>
    </row>
    <row r="38" spans="1:4" ht="12">
      <c r="A38" s="81"/>
      <c r="B38" s="84"/>
      <c r="C38" s="94"/>
      <c r="D38" s="94"/>
    </row>
    <row r="39" spans="1:4" ht="12.75">
      <c r="A39" s="32"/>
      <c r="B39" s="35" t="s">
        <v>120</v>
      </c>
      <c r="C39" s="19">
        <f>C37-C38</f>
        <v>394735885</v>
      </c>
      <c r="D39" s="19">
        <f>D37-D38</f>
        <v>394735885</v>
      </c>
    </row>
  </sheetData>
  <sheetProtection/>
  <mergeCells count="9">
    <mergeCell ref="A29:A30"/>
    <mergeCell ref="C20:C21"/>
    <mergeCell ref="D20:D21"/>
    <mergeCell ref="A2:D2"/>
    <mergeCell ref="A3:D3"/>
    <mergeCell ref="A5:A8"/>
    <mergeCell ref="B7:B8"/>
    <mergeCell ref="C7:C8"/>
    <mergeCell ref="A20:A2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&amp;C
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625" style="15" customWidth="1"/>
    <col min="2" max="2" width="48.50390625" style="0" bestFit="1" customWidth="1"/>
    <col min="3" max="3" width="21.875" style="0" bestFit="1" customWidth="1"/>
    <col min="4" max="5" width="12.625" style="0" bestFit="1" customWidth="1"/>
  </cols>
  <sheetData>
    <row r="1" ht="12">
      <c r="A1" s="15" t="s">
        <v>213</v>
      </c>
    </row>
    <row r="2" spans="1:3" ht="12.75" customHeight="1">
      <c r="A2" s="206" t="s">
        <v>199</v>
      </c>
      <c r="B2" s="206"/>
      <c r="C2" s="206"/>
    </row>
    <row r="3" ht="15">
      <c r="B3" s="33"/>
    </row>
    <row r="4" spans="1:5" ht="15">
      <c r="A4" s="191" t="s">
        <v>62</v>
      </c>
      <c r="B4" s="191"/>
      <c r="C4" s="191"/>
      <c r="D4" s="11"/>
      <c r="E4" s="11"/>
    </row>
    <row r="6" ht="12">
      <c r="C6" s="8" t="s">
        <v>163</v>
      </c>
    </row>
    <row r="7" spans="1:3" ht="12.75" thickBot="1">
      <c r="A7" s="36"/>
      <c r="B7" s="37" t="s">
        <v>43</v>
      </c>
      <c r="C7" s="37" t="s">
        <v>44</v>
      </c>
    </row>
    <row r="8" spans="1:3" ht="12.75">
      <c r="A8" s="108" t="s">
        <v>53</v>
      </c>
      <c r="B8" s="38" t="s">
        <v>15</v>
      </c>
      <c r="C8" s="38" t="s">
        <v>16</v>
      </c>
    </row>
    <row r="9" spans="1:3" ht="12.75" thickBot="1">
      <c r="A9" s="72" t="s">
        <v>54</v>
      </c>
      <c r="B9" s="20" t="s">
        <v>176</v>
      </c>
      <c r="C9" s="109">
        <v>137735224</v>
      </c>
    </row>
    <row r="10" spans="1:3" ht="12.75">
      <c r="A10" s="108" t="s">
        <v>55</v>
      </c>
      <c r="B10" s="39" t="s">
        <v>66</v>
      </c>
      <c r="C10" s="39" t="s">
        <v>38</v>
      </c>
    </row>
    <row r="11" spans="1:3" ht="13.5" thickBot="1">
      <c r="A11" s="110" t="s">
        <v>56</v>
      </c>
      <c r="B11" s="40" t="s">
        <v>65</v>
      </c>
      <c r="C11" s="111">
        <v>13775435</v>
      </c>
    </row>
    <row r="12" spans="1:3" s="11" customFormat="1" ht="12.75">
      <c r="A12" s="108" t="s">
        <v>57</v>
      </c>
      <c r="B12" s="41" t="s">
        <v>67</v>
      </c>
      <c r="C12" s="112"/>
    </row>
    <row r="13" spans="1:3" s="11" customFormat="1" ht="12.75">
      <c r="A13" s="72" t="s">
        <v>151</v>
      </c>
      <c r="B13" s="12" t="s">
        <v>52</v>
      </c>
      <c r="C13" s="19"/>
    </row>
  </sheetData>
  <sheetProtection/>
  <mergeCells count="2">
    <mergeCell ref="A4:C4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125" style="0" bestFit="1" customWidth="1"/>
    <col min="2" max="2" width="4.125" style="0" customWidth="1"/>
    <col min="3" max="3" width="51.125" style="0" bestFit="1" customWidth="1"/>
    <col min="4" max="4" width="13.875" style="0" customWidth="1"/>
    <col min="5" max="5" width="46.125" style="0" bestFit="1" customWidth="1"/>
    <col min="6" max="6" width="13.625" style="0" customWidth="1"/>
  </cols>
  <sheetData>
    <row r="1" s="170" customFormat="1" ht="12.75" customHeight="1">
      <c r="A1" s="170" t="s">
        <v>214</v>
      </c>
    </row>
    <row r="2" spans="1:6" s="170" customFormat="1" ht="12.75" customHeight="1">
      <c r="A2" s="197" t="s">
        <v>200</v>
      </c>
      <c r="B2" s="197"/>
      <c r="C2" s="197"/>
      <c r="D2" s="197"/>
      <c r="E2" s="197"/>
      <c r="F2" s="197"/>
    </row>
    <row r="3" spans="2:6" ht="15">
      <c r="B3" s="191" t="s">
        <v>201</v>
      </c>
      <c r="C3" s="191"/>
      <c r="D3" s="191"/>
      <c r="E3" s="191"/>
      <c r="F3" s="191"/>
    </row>
    <row r="4" ht="12">
      <c r="F4" t="s">
        <v>170</v>
      </c>
    </row>
    <row r="5" spans="1:6" s="29" customFormat="1" ht="12">
      <c r="A5" s="28"/>
      <c r="B5" s="28"/>
      <c r="C5" s="28" t="s">
        <v>43</v>
      </c>
      <c r="D5" s="28" t="s">
        <v>44</v>
      </c>
      <c r="E5" s="28" t="s">
        <v>46</v>
      </c>
      <c r="F5" s="28" t="s">
        <v>47</v>
      </c>
    </row>
    <row r="6" spans="1:6" ht="12.75">
      <c r="A6" s="2"/>
      <c r="B6" s="214" t="s">
        <v>29</v>
      </c>
      <c r="C6" s="214"/>
      <c r="D6" s="214"/>
      <c r="E6" s="214" t="s">
        <v>31</v>
      </c>
      <c r="F6" s="214"/>
    </row>
    <row r="7" spans="1:6" ht="12.75">
      <c r="A7" s="2">
        <v>1</v>
      </c>
      <c r="B7" s="215" t="s">
        <v>121</v>
      </c>
      <c r="C7" s="216"/>
      <c r="D7" s="26"/>
      <c r="E7" s="53" t="s">
        <v>124</v>
      </c>
      <c r="F7" s="4"/>
    </row>
    <row r="8" spans="1:6" ht="12">
      <c r="A8" s="2">
        <v>2</v>
      </c>
      <c r="B8" s="5"/>
      <c r="C8" s="48" t="s">
        <v>122</v>
      </c>
      <c r="D8" s="46">
        <v>124530031</v>
      </c>
      <c r="E8" s="2" t="s">
        <v>4</v>
      </c>
      <c r="F8" s="3">
        <v>56651232</v>
      </c>
    </row>
    <row r="9" spans="1:6" ht="12">
      <c r="A9" s="2">
        <v>3</v>
      </c>
      <c r="B9" s="5"/>
      <c r="C9" s="48" t="s">
        <v>123</v>
      </c>
      <c r="D9" s="46">
        <v>145603358</v>
      </c>
      <c r="E9" s="2" t="s">
        <v>63</v>
      </c>
      <c r="F9" s="3">
        <v>8533009</v>
      </c>
    </row>
    <row r="10" spans="1:6" ht="12">
      <c r="A10" s="2">
        <v>4</v>
      </c>
      <c r="B10" s="5"/>
      <c r="C10" s="48" t="s">
        <v>36</v>
      </c>
      <c r="D10" s="46">
        <v>22792749</v>
      </c>
      <c r="E10" s="2" t="s">
        <v>40</v>
      </c>
      <c r="F10" s="3">
        <v>64677193</v>
      </c>
    </row>
    <row r="11" spans="1:6" ht="12">
      <c r="A11" s="2">
        <v>5</v>
      </c>
      <c r="B11" s="5"/>
      <c r="C11" s="48" t="s">
        <v>128</v>
      </c>
      <c r="D11" s="46">
        <v>0</v>
      </c>
      <c r="E11" s="2" t="s">
        <v>37</v>
      </c>
      <c r="F11" s="3">
        <v>5365500</v>
      </c>
    </row>
    <row r="12" spans="1:6" ht="12.75" thickBot="1">
      <c r="A12" s="2">
        <v>6</v>
      </c>
      <c r="B12" s="5"/>
      <c r="C12" s="126" t="s">
        <v>60</v>
      </c>
      <c r="D12" s="127">
        <v>37172703</v>
      </c>
      <c r="E12" s="50" t="s">
        <v>64</v>
      </c>
      <c r="F12" s="122">
        <v>103844502</v>
      </c>
    </row>
    <row r="13" spans="1:6" ht="13.5" thickBot="1">
      <c r="A13" s="2">
        <v>7</v>
      </c>
      <c r="B13" s="117"/>
      <c r="C13" s="131" t="s">
        <v>125</v>
      </c>
      <c r="D13" s="123">
        <f>SUM(D8:D12)</f>
        <v>330098841</v>
      </c>
      <c r="E13" s="132" t="s">
        <v>126</v>
      </c>
      <c r="F13" s="121">
        <f>SUM(F8:F12)</f>
        <v>239071436</v>
      </c>
    </row>
    <row r="14" spans="1:6" ht="13.5" thickBot="1">
      <c r="A14" s="2">
        <v>8</v>
      </c>
      <c r="B14" s="117"/>
      <c r="C14" s="128" t="s">
        <v>127</v>
      </c>
      <c r="D14" s="129">
        <f>D13-F13-F15</f>
        <v>86873615</v>
      </c>
      <c r="E14" s="130"/>
      <c r="F14" s="119"/>
    </row>
    <row r="15" spans="1:6" ht="12">
      <c r="A15" s="209">
        <v>9</v>
      </c>
      <c r="B15" s="203"/>
      <c r="C15" s="50" t="s">
        <v>129</v>
      </c>
      <c r="D15" s="217">
        <v>15015409</v>
      </c>
      <c r="E15" s="50" t="s">
        <v>131</v>
      </c>
      <c r="F15" s="207">
        <v>4153790</v>
      </c>
    </row>
    <row r="16" spans="1:6" ht="12.75" thickBot="1">
      <c r="A16" s="210"/>
      <c r="B16" s="204"/>
      <c r="C16" s="124"/>
      <c r="D16" s="218"/>
      <c r="E16" s="124"/>
      <c r="F16" s="208"/>
    </row>
    <row r="17" spans="1:6" ht="13.5" thickBot="1">
      <c r="A17" s="2">
        <v>10</v>
      </c>
      <c r="B17" s="117"/>
      <c r="C17" s="120" t="s">
        <v>132</v>
      </c>
      <c r="D17" s="123">
        <f>D13+D15</f>
        <v>345114250</v>
      </c>
      <c r="E17" s="17" t="s">
        <v>133</v>
      </c>
      <c r="F17" s="121">
        <f>SUM(F13:F16)</f>
        <v>243225226</v>
      </c>
    </row>
    <row r="18" spans="1:6" ht="12.75">
      <c r="A18" s="2">
        <v>11</v>
      </c>
      <c r="B18" s="214" t="s">
        <v>134</v>
      </c>
      <c r="C18" s="214"/>
      <c r="D18" s="13"/>
      <c r="E18" s="52" t="s">
        <v>135</v>
      </c>
      <c r="F18" s="4"/>
    </row>
    <row r="19" spans="1:6" ht="15">
      <c r="A19" s="2">
        <v>12</v>
      </c>
      <c r="B19" s="5"/>
      <c r="C19" s="47" t="s">
        <v>42</v>
      </c>
      <c r="D19" s="3">
        <v>46621650</v>
      </c>
      <c r="E19" s="54" t="s">
        <v>33</v>
      </c>
      <c r="F19" s="3">
        <v>13775435</v>
      </c>
    </row>
    <row r="20" spans="1:6" ht="15">
      <c r="A20" s="2">
        <v>13</v>
      </c>
      <c r="B20" s="5"/>
      <c r="C20" s="47" t="s">
        <v>177</v>
      </c>
      <c r="D20" s="3">
        <v>2999985</v>
      </c>
      <c r="E20" s="54" t="s">
        <v>137</v>
      </c>
      <c r="F20" s="3">
        <v>137735224</v>
      </c>
    </row>
    <row r="21" spans="1:6" ht="15">
      <c r="A21" s="2">
        <v>14</v>
      </c>
      <c r="B21" s="5"/>
      <c r="C21" s="47" t="s">
        <v>61</v>
      </c>
      <c r="D21" s="3">
        <v>0</v>
      </c>
      <c r="E21" s="54" t="s">
        <v>138</v>
      </c>
      <c r="F21" s="3">
        <v>0</v>
      </c>
    </row>
    <row r="22" spans="1:6" ht="13.5" thickBot="1">
      <c r="A22" s="2">
        <v>15</v>
      </c>
      <c r="B22" s="5"/>
      <c r="C22" s="50"/>
      <c r="D22" s="122"/>
      <c r="E22" s="134"/>
      <c r="F22" s="118"/>
    </row>
    <row r="23" spans="1:6" ht="13.5" thickBot="1">
      <c r="A23" s="2">
        <v>16</v>
      </c>
      <c r="B23" s="133"/>
      <c r="C23" s="138" t="s">
        <v>136</v>
      </c>
      <c r="D23" s="139">
        <f>SUM(D19:D22)</f>
        <v>49621635</v>
      </c>
      <c r="E23" s="140" t="s">
        <v>139</v>
      </c>
      <c r="F23" s="141">
        <f>+F19+F21+F20</f>
        <v>151510659</v>
      </c>
    </row>
    <row r="24" spans="1:6" ht="12.75">
      <c r="A24" s="2">
        <v>17</v>
      </c>
      <c r="B24" s="125"/>
      <c r="C24" s="128" t="s">
        <v>140</v>
      </c>
      <c r="D24" s="135">
        <f>+D23-F23</f>
        <v>-101889024</v>
      </c>
      <c r="E24" s="136"/>
      <c r="F24" s="137"/>
    </row>
    <row r="25" spans="1:6" ht="12">
      <c r="A25" s="203">
        <v>18</v>
      </c>
      <c r="B25" s="203"/>
      <c r="C25" s="50" t="s">
        <v>141</v>
      </c>
      <c r="D25" s="211"/>
      <c r="E25" s="50" t="s">
        <v>142</v>
      </c>
      <c r="F25" s="203"/>
    </row>
    <row r="26" spans="1:6" ht="12.75" thickBot="1">
      <c r="A26" s="204"/>
      <c r="B26" s="204"/>
      <c r="C26" s="124"/>
      <c r="D26" s="212"/>
      <c r="E26" s="124" t="s">
        <v>130</v>
      </c>
      <c r="F26" s="213"/>
    </row>
    <row r="27" spans="1:6" ht="13.5" thickBot="1">
      <c r="A27" s="2">
        <v>19</v>
      </c>
      <c r="B27" s="117"/>
      <c r="C27" s="120" t="s">
        <v>143</v>
      </c>
      <c r="D27" s="123">
        <f>+D23+D25</f>
        <v>49621635</v>
      </c>
      <c r="E27" s="17" t="s">
        <v>144</v>
      </c>
      <c r="F27" s="121">
        <f>SUM(F23:F26)</f>
        <v>151510659</v>
      </c>
    </row>
    <row r="28" spans="1:6" ht="15">
      <c r="A28" s="2">
        <v>20</v>
      </c>
      <c r="B28" s="5"/>
      <c r="C28" s="142" t="s">
        <v>70</v>
      </c>
      <c r="D28" s="143">
        <f>D17+D27</f>
        <v>394735885</v>
      </c>
      <c r="E28" s="142" t="s">
        <v>77</v>
      </c>
      <c r="F28" s="143">
        <f>F17+F27</f>
        <v>394735885</v>
      </c>
    </row>
    <row r="29" spans="1:6" ht="15">
      <c r="A29" s="7"/>
      <c r="B29" s="144"/>
      <c r="C29" s="145"/>
      <c r="D29" s="146"/>
      <c r="E29" s="145"/>
      <c r="F29" s="146">
        <f>D28-F28</f>
        <v>0</v>
      </c>
    </row>
    <row r="30" spans="1:6" ht="15">
      <c r="A30" s="7"/>
      <c r="B30" s="144"/>
      <c r="C30" s="145"/>
      <c r="D30" s="146"/>
      <c r="E30" s="145"/>
      <c r="F30" s="146"/>
    </row>
    <row r="31" spans="1:6" ht="15">
      <c r="A31" s="7"/>
      <c r="B31" s="144"/>
      <c r="C31" s="145"/>
      <c r="D31" s="146"/>
      <c r="E31" s="145"/>
      <c r="F31" s="146"/>
    </row>
  </sheetData>
  <sheetProtection/>
  <mergeCells count="14">
    <mergeCell ref="E6:F6"/>
    <mergeCell ref="B7:C7"/>
    <mergeCell ref="B18:C18"/>
    <mergeCell ref="D15:D16"/>
    <mergeCell ref="F15:F16"/>
    <mergeCell ref="A2:F2"/>
    <mergeCell ref="A15:A16"/>
    <mergeCell ref="B15:B16"/>
    <mergeCell ref="A25:A26"/>
    <mergeCell ref="D25:D26"/>
    <mergeCell ref="F25:F26"/>
    <mergeCell ref="B25:B26"/>
    <mergeCell ref="B3:F3"/>
    <mergeCell ref="B6:D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50390625" style="0" bestFit="1" customWidth="1"/>
    <col min="2" max="2" width="47.50390625" style="0" customWidth="1"/>
    <col min="3" max="3" width="9.875" style="0" bestFit="1" customWidth="1"/>
    <col min="4" max="5" width="9.50390625" style="0" bestFit="1" customWidth="1"/>
    <col min="6" max="6" width="13.50390625" style="0" customWidth="1"/>
    <col min="7" max="7" width="9.50390625" style="0" bestFit="1" customWidth="1"/>
    <col min="8" max="8" width="10.875" style="0" bestFit="1" customWidth="1"/>
    <col min="9" max="9" width="11.125" style="0" bestFit="1" customWidth="1"/>
    <col min="10" max="10" width="13.125" style="0" bestFit="1" customWidth="1"/>
    <col min="11" max="11" width="11.00390625" style="0" bestFit="1" customWidth="1"/>
    <col min="12" max="12" width="10.375" style="0" bestFit="1" customWidth="1"/>
    <col min="13" max="14" width="9.50390625" style="0" bestFit="1" customWidth="1"/>
    <col min="15" max="15" width="11.125" style="0" bestFit="1" customWidth="1"/>
  </cols>
  <sheetData>
    <row r="1" ht="12">
      <c r="A1" t="s">
        <v>215</v>
      </c>
    </row>
    <row r="2" spans="1:15" ht="12.75" customHeight="1">
      <c r="A2" s="197" t="s">
        <v>202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5" ht="15">
      <c r="B3" s="222" t="s">
        <v>168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4:15" ht="12">
      <c r="N4" s="224" t="s">
        <v>181</v>
      </c>
      <c r="O4" s="224"/>
    </row>
    <row r="5" spans="1:15" ht="15">
      <c r="A5" s="2"/>
      <c r="B5" s="62" t="s">
        <v>43</v>
      </c>
      <c r="C5" s="61" t="s">
        <v>44</v>
      </c>
      <c r="D5" s="61" t="s">
        <v>45</v>
      </c>
      <c r="E5" s="61" t="s">
        <v>46</v>
      </c>
      <c r="F5" s="61" t="s">
        <v>47</v>
      </c>
      <c r="G5" s="61" t="s">
        <v>48</v>
      </c>
      <c r="H5" s="61" t="s">
        <v>49</v>
      </c>
      <c r="I5" s="105" t="s">
        <v>50</v>
      </c>
      <c r="J5" s="61" t="s">
        <v>51</v>
      </c>
      <c r="K5" s="61" t="s">
        <v>58</v>
      </c>
      <c r="L5" s="61" t="s">
        <v>78</v>
      </c>
      <c r="M5" s="61" t="s">
        <v>79</v>
      </c>
      <c r="N5" s="61" t="s">
        <v>80</v>
      </c>
      <c r="O5" s="61" t="s">
        <v>81</v>
      </c>
    </row>
    <row r="6" spans="1:15" ht="15">
      <c r="A6" s="2"/>
      <c r="B6" s="63" t="s">
        <v>68</v>
      </c>
      <c r="C6" s="219" t="s">
        <v>31</v>
      </c>
      <c r="D6" s="220"/>
      <c r="E6" s="220"/>
      <c r="F6" s="220"/>
      <c r="G6" s="220"/>
      <c r="H6" s="220"/>
      <c r="I6" s="221"/>
      <c r="J6" s="225" t="s">
        <v>158</v>
      </c>
      <c r="K6" s="226"/>
      <c r="L6" s="226"/>
      <c r="M6" s="226"/>
      <c r="N6" s="226"/>
      <c r="O6" s="227"/>
    </row>
    <row r="7" spans="1:15" ht="103.5" thickBot="1">
      <c r="A7" s="50"/>
      <c r="B7" s="100" t="s">
        <v>69</v>
      </c>
      <c r="C7" s="101" t="s">
        <v>4</v>
      </c>
      <c r="D7" s="102" t="s">
        <v>1</v>
      </c>
      <c r="E7" s="103" t="s">
        <v>40</v>
      </c>
      <c r="F7" s="103" t="s">
        <v>153</v>
      </c>
      <c r="G7" s="103" t="s">
        <v>5</v>
      </c>
      <c r="H7" s="103" t="s">
        <v>154</v>
      </c>
      <c r="I7" s="104" t="s">
        <v>77</v>
      </c>
      <c r="J7" s="106" t="s">
        <v>179</v>
      </c>
      <c r="K7" s="57" t="s">
        <v>155</v>
      </c>
      <c r="L7" s="57" t="s">
        <v>156</v>
      </c>
      <c r="M7" s="57" t="s">
        <v>153</v>
      </c>
      <c r="N7" s="57" t="s">
        <v>157</v>
      </c>
      <c r="O7" s="107" t="s">
        <v>159</v>
      </c>
    </row>
    <row r="8" spans="1:15" ht="12">
      <c r="A8" s="50" t="s">
        <v>8</v>
      </c>
      <c r="B8" s="97" t="s">
        <v>161</v>
      </c>
      <c r="C8" s="156">
        <v>12953620</v>
      </c>
      <c r="D8" s="156">
        <v>2486531</v>
      </c>
      <c r="E8" s="156">
        <v>127000</v>
      </c>
      <c r="F8" s="158"/>
      <c r="G8" s="158"/>
      <c r="H8" s="158"/>
      <c r="I8" s="159">
        <f aca="true" t="shared" si="0" ref="I8:I23">SUM(C8:H8)</f>
        <v>15567151</v>
      </c>
      <c r="J8" s="190">
        <f>1120500+453911</f>
        <v>1574411</v>
      </c>
      <c r="K8" s="160"/>
      <c r="L8" s="161">
        <f aca="true" t="shared" si="1" ref="L8:L22">I8-J8-K8-M8-N8</f>
        <v>13992740</v>
      </c>
      <c r="M8" s="160"/>
      <c r="N8" s="169"/>
      <c r="O8" s="162">
        <f aca="true" t="shared" si="2" ref="O8:O24">SUM(J8:N8)</f>
        <v>15567151</v>
      </c>
    </row>
    <row r="9" spans="1:15" ht="12">
      <c r="A9" s="50" t="s">
        <v>12</v>
      </c>
      <c r="B9" s="96" t="s">
        <v>74</v>
      </c>
      <c r="C9" s="156">
        <v>9390700</v>
      </c>
      <c r="D9" s="156">
        <v>1692260</v>
      </c>
      <c r="E9" s="156">
        <v>35074868</v>
      </c>
      <c r="F9" s="158"/>
      <c r="G9" s="156">
        <v>6350000</v>
      </c>
      <c r="H9" s="156">
        <v>149972879</v>
      </c>
      <c r="I9" s="159">
        <f t="shared" si="0"/>
        <v>202480707</v>
      </c>
      <c r="J9" s="163">
        <f>5241900+423814</f>
        <v>5665714</v>
      </c>
      <c r="K9" s="164">
        <f>22792749+46621650</f>
        <v>69414399</v>
      </c>
      <c r="L9" s="161">
        <f t="shared" si="1"/>
        <v>14690806</v>
      </c>
      <c r="M9" s="164">
        <f>2999985+105976120</f>
        <v>108976105</v>
      </c>
      <c r="N9" s="164">
        <v>3733683</v>
      </c>
      <c r="O9" s="162">
        <f t="shared" si="2"/>
        <v>202480707</v>
      </c>
    </row>
    <row r="10" spans="1:15" ht="12">
      <c r="A10" s="50" t="s">
        <v>13</v>
      </c>
      <c r="B10" s="96" t="s">
        <v>160</v>
      </c>
      <c r="C10" s="156">
        <v>3117032</v>
      </c>
      <c r="D10" s="156">
        <v>589172</v>
      </c>
      <c r="E10" s="156">
        <v>3573700</v>
      </c>
      <c r="F10" s="158"/>
      <c r="G10" s="156"/>
      <c r="H10" s="186"/>
      <c r="I10" s="159">
        <f t="shared" si="0"/>
        <v>7279904</v>
      </c>
      <c r="J10" s="163">
        <v>2060827</v>
      </c>
      <c r="K10" s="164"/>
      <c r="L10" s="161">
        <f t="shared" si="1"/>
        <v>2609577</v>
      </c>
      <c r="M10" s="164"/>
      <c r="N10" s="164">
        <v>2609500</v>
      </c>
      <c r="O10" s="162">
        <f t="shared" si="2"/>
        <v>7279904</v>
      </c>
    </row>
    <row r="11" spans="1:15" ht="12">
      <c r="A11" s="50" t="s">
        <v>14</v>
      </c>
      <c r="B11" s="96" t="s">
        <v>206</v>
      </c>
      <c r="C11" s="156"/>
      <c r="D11" s="156"/>
      <c r="E11" s="156">
        <v>637961</v>
      </c>
      <c r="F11" s="158"/>
      <c r="G11" s="156"/>
      <c r="H11" s="186"/>
      <c r="I11" s="159">
        <f t="shared" si="0"/>
        <v>637961</v>
      </c>
      <c r="J11" s="163">
        <v>333669</v>
      </c>
      <c r="K11" s="164"/>
      <c r="L11" s="161">
        <f t="shared" si="1"/>
        <v>0</v>
      </c>
      <c r="M11" s="164"/>
      <c r="N11" s="164">
        <v>304292</v>
      </c>
      <c r="O11" s="162">
        <f t="shared" si="2"/>
        <v>637961</v>
      </c>
    </row>
    <row r="12" spans="1:15" ht="12">
      <c r="A12" s="50" t="s">
        <v>9</v>
      </c>
      <c r="B12" s="96" t="s">
        <v>209</v>
      </c>
      <c r="C12" s="156"/>
      <c r="D12" s="156"/>
      <c r="E12" s="156"/>
      <c r="F12" s="158"/>
      <c r="G12" s="156"/>
      <c r="H12" s="156">
        <v>1537780</v>
      </c>
      <c r="I12" s="159">
        <f t="shared" si="0"/>
        <v>1537780</v>
      </c>
      <c r="J12" s="163">
        <v>1537780</v>
      </c>
      <c r="K12" s="164"/>
      <c r="L12" s="161">
        <f t="shared" si="1"/>
        <v>0</v>
      </c>
      <c r="M12" s="164"/>
      <c r="N12" s="164"/>
      <c r="O12" s="162">
        <f t="shared" si="2"/>
        <v>1537780</v>
      </c>
    </row>
    <row r="13" spans="1:15" ht="12">
      <c r="A13" s="50" t="s">
        <v>10</v>
      </c>
      <c r="B13" s="99" t="s">
        <v>162</v>
      </c>
      <c r="C13" s="156"/>
      <c r="D13" s="156"/>
      <c r="E13" s="156">
        <v>116280</v>
      </c>
      <c r="F13" s="158"/>
      <c r="G13" s="156"/>
      <c r="H13" s="186"/>
      <c r="I13" s="159">
        <f t="shared" si="0"/>
        <v>116280</v>
      </c>
      <c r="J13" s="163">
        <v>107730</v>
      </c>
      <c r="K13" s="164"/>
      <c r="L13" s="161">
        <f t="shared" si="1"/>
        <v>0</v>
      </c>
      <c r="M13" s="164"/>
      <c r="N13" s="164">
        <v>8550</v>
      </c>
      <c r="O13" s="162">
        <f t="shared" si="2"/>
        <v>116280</v>
      </c>
    </row>
    <row r="14" spans="1:15" ht="12">
      <c r="A14" s="50" t="s">
        <v>11</v>
      </c>
      <c r="B14" s="98" t="s">
        <v>75</v>
      </c>
      <c r="C14" s="156">
        <v>25338740</v>
      </c>
      <c r="D14" s="156">
        <v>2706374</v>
      </c>
      <c r="E14" s="156">
        <v>6962358</v>
      </c>
      <c r="F14" s="186"/>
      <c r="G14" s="156">
        <v>2000000</v>
      </c>
      <c r="H14" s="186"/>
      <c r="I14" s="159">
        <f t="shared" si="0"/>
        <v>37007472</v>
      </c>
      <c r="J14" s="163"/>
      <c r="K14" s="164"/>
      <c r="L14" s="161">
        <f t="shared" si="1"/>
        <v>0</v>
      </c>
      <c r="M14" s="164">
        <v>34880938</v>
      </c>
      <c r="N14" s="164">
        <v>2126534</v>
      </c>
      <c r="O14" s="162">
        <f t="shared" si="2"/>
        <v>37007472</v>
      </c>
    </row>
    <row r="15" spans="1:15" ht="12">
      <c r="A15" s="50" t="s">
        <v>184</v>
      </c>
      <c r="B15" s="96" t="s">
        <v>207</v>
      </c>
      <c r="C15" s="156">
        <v>4063140</v>
      </c>
      <c r="D15" s="156">
        <v>727012</v>
      </c>
      <c r="E15" s="156">
        <v>1010100</v>
      </c>
      <c r="F15" s="158"/>
      <c r="G15" s="156"/>
      <c r="H15" s="186"/>
      <c r="I15" s="159">
        <f t="shared" si="0"/>
        <v>5800252</v>
      </c>
      <c r="J15" s="163"/>
      <c r="K15" s="164"/>
      <c r="L15" s="161">
        <f t="shared" si="1"/>
        <v>0</v>
      </c>
      <c r="M15" s="164">
        <v>4746300</v>
      </c>
      <c r="N15" s="164">
        <v>1053952</v>
      </c>
      <c r="O15" s="162">
        <f t="shared" si="2"/>
        <v>5800252</v>
      </c>
    </row>
    <row r="16" spans="1:15" ht="12">
      <c r="A16" s="50" t="s">
        <v>185</v>
      </c>
      <c r="B16" s="96" t="s">
        <v>72</v>
      </c>
      <c r="C16" s="156"/>
      <c r="D16" s="156"/>
      <c r="E16" s="156">
        <v>5015390</v>
      </c>
      <c r="F16" s="158"/>
      <c r="G16" s="156"/>
      <c r="H16" s="186"/>
      <c r="I16" s="159">
        <f t="shared" si="0"/>
        <v>5015390</v>
      </c>
      <c r="J16" s="163">
        <v>3755320</v>
      </c>
      <c r="K16" s="164"/>
      <c r="L16" s="161">
        <f t="shared" si="1"/>
        <v>1260070</v>
      </c>
      <c r="M16" s="164"/>
      <c r="N16" s="164"/>
      <c r="O16" s="162">
        <f t="shared" si="2"/>
        <v>5015390</v>
      </c>
    </row>
    <row r="17" spans="1:15" ht="12">
      <c r="A17" s="50" t="s">
        <v>186</v>
      </c>
      <c r="B17" s="96" t="s">
        <v>73</v>
      </c>
      <c r="C17" s="156"/>
      <c r="D17" s="156"/>
      <c r="E17" s="156">
        <v>2318100</v>
      </c>
      <c r="F17" s="158"/>
      <c r="G17" s="156"/>
      <c r="H17" s="156"/>
      <c r="I17" s="159">
        <f t="shared" si="0"/>
        <v>2318100</v>
      </c>
      <c r="J17" s="163">
        <v>2318100</v>
      </c>
      <c r="K17" s="164"/>
      <c r="L17" s="161">
        <f t="shared" si="1"/>
        <v>0</v>
      </c>
      <c r="M17" s="164"/>
      <c r="N17" s="164"/>
      <c r="O17" s="162">
        <f t="shared" si="2"/>
        <v>2318100</v>
      </c>
    </row>
    <row r="18" spans="1:15" ht="12">
      <c r="A18" s="50" t="s">
        <v>187</v>
      </c>
      <c r="B18" s="96" t="s">
        <v>164</v>
      </c>
      <c r="C18" s="156"/>
      <c r="D18" s="156"/>
      <c r="E18" s="156">
        <v>240000</v>
      </c>
      <c r="F18" s="156"/>
      <c r="G18" s="156"/>
      <c r="H18" s="158"/>
      <c r="I18" s="159">
        <f t="shared" si="0"/>
        <v>240000</v>
      </c>
      <c r="J18" s="163">
        <v>240000</v>
      </c>
      <c r="K18" s="164"/>
      <c r="L18" s="161">
        <f t="shared" si="1"/>
        <v>0</v>
      </c>
      <c r="M18" s="164"/>
      <c r="N18" s="164"/>
      <c r="O18" s="162">
        <f t="shared" si="2"/>
        <v>240000</v>
      </c>
    </row>
    <row r="19" spans="1:15" ht="12">
      <c r="A19" s="50" t="s">
        <v>188</v>
      </c>
      <c r="B19" s="96" t="s">
        <v>71</v>
      </c>
      <c r="C19" s="156"/>
      <c r="D19" s="156"/>
      <c r="E19" s="156">
        <v>1573747</v>
      </c>
      <c r="F19" s="156" t="s">
        <v>152</v>
      </c>
      <c r="G19" s="156"/>
      <c r="H19" s="158"/>
      <c r="I19" s="159">
        <f t="shared" si="0"/>
        <v>1573747</v>
      </c>
      <c r="J19" s="163">
        <v>1527710</v>
      </c>
      <c r="K19" s="164"/>
      <c r="L19" s="161">
        <f t="shared" si="1"/>
        <v>0</v>
      </c>
      <c r="M19" s="164"/>
      <c r="N19" s="164">
        <v>46037</v>
      </c>
      <c r="O19" s="162">
        <f t="shared" si="2"/>
        <v>1573747</v>
      </c>
    </row>
    <row r="20" spans="1:15" ht="12">
      <c r="A20" s="50" t="s">
        <v>189</v>
      </c>
      <c r="B20" s="96" t="s">
        <v>165</v>
      </c>
      <c r="C20" s="156">
        <v>1788000</v>
      </c>
      <c r="D20" s="156">
        <v>331660</v>
      </c>
      <c r="E20" s="156">
        <v>171920</v>
      </c>
      <c r="F20" s="158"/>
      <c r="G20" s="156"/>
      <c r="H20" s="158"/>
      <c r="I20" s="159">
        <f t="shared" si="0"/>
        <v>2291580</v>
      </c>
      <c r="J20" s="163">
        <v>100000</v>
      </c>
      <c r="K20" s="164"/>
      <c r="L20" s="161">
        <f t="shared" si="1"/>
        <v>2191580</v>
      </c>
      <c r="M20" s="164"/>
      <c r="N20" s="164"/>
      <c r="O20" s="162">
        <f t="shared" si="2"/>
        <v>2291580</v>
      </c>
    </row>
    <row r="21" spans="1:15" ht="12">
      <c r="A21" s="50" t="s">
        <v>190</v>
      </c>
      <c r="B21" s="96" t="s">
        <v>208</v>
      </c>
      <c r="C21" s="156"/>
      <c r="D21" s="156"/>
      <c r="E21" s="156">
        <v>691930</v>
      </c>
      <c r="F21" s="158"/>
      <c r="G21" s="156">
        <v>1736000</v>
      </c>
      <c r="H21" s="158"/>
      <c r="I21" s="159">
        <f t="shared" si="0"/>
        <v>2427930</v>
      </c>
      <c r="J21" s="163"/>
      <c r="K21" s="164"/>
      <c r="L21" s="161">
        <f t="shared" si="1"/>
        <v>2427930</v>
      </c>
      <c r="M21" s="164"/>
      <c r="N21" s="164"/>
      <c r="O21" s="162">
        <f t="shared" si="2"/>
        <v>2427930</v>
      </c>
    </row>
    <row r="22" spans="1:15" ht="12">
      <c r="A22" s="50" t="s">
        <v>191</v>
      </c>
      <c r="B22" s="96" t="s">
        <v>166</v>
      </c>
      <c r="C22" s="161"/>
      <c r="D22" s="161"/>
      <c r="E22" s="189"/>
      <c r="F22" s="161"/>
      <c r="G22" s="161"/>
      <c r="H22" s="161">
        <v>4153790</v>
      </c>
      <c r="I22" s="159">
        <f t="shared" si="0"/>
        <v>4153790</v>
      </c>
      <c r="J22" s="163"/>
      <c r="K22" s="164"/>
      <c r="L22" s="161">
        <f t="shared" si="1"/>
        <v>0</v>
      </c>
      <c r="M22" s="164"/>
      <c r="N22" s="164">
        <v>4153790</v>
      </c>
      <c r="O22" s="162">
        <f t="shared" si="2"/>
        <v>4153790</v>
      </c>
    </row>
    <row r="23" spans="1:15" s="58" customFormat="1" ht="12">
      <c r="A23" s="50" t="s">
        <v>192</v>
      </c>
      <c r="B23" s="99" t="s">
        <v>178</v>
      </c>
      <c r="C23" s="156"/>
      <c r="D23" s="156"/>
      <c r="E23" s="156"/>
      <c r="F23" s="158"/>
      <c r="G23" s="156">
        <v>93013542</v>
      </c>
      <c r="H23" s="158"/>
      <c r="I23" s="159">
        <f t="shared" si="0"/>
        <v>93013542</v>
      </c>
      <c r="J23" s="165">
        <v>93013542</v>
      </c>
      <c r="K23" s="157"/>
      <c r="L23" s="156">
        <f>I23-J23-K23-M23-N23</f>
        <v>0</v>
      </c>
      <c r="M23" s="166"/>
      <c r="N23" s="166"/>
      <c r="O23" s="162">
        <f t="shared" si="2"/>
        <v>93013542</v>
      </c>
    </row>
    <row r="24" spans="1:15" ht="12">
      <c r="A24" s="50" t="s">
        <v>193</v>
      </c>
      <c r="B24" s="96" t="s">
        <v>167</v>
      </c>
      <c r="C24" s="156"/>
      <c r="D24" s="156"/>
      <c r="E24" s="156">
        <v>7163839</v>
      </c>
      <c r="F24" s="156">
        <v>5365500</v>
      </c>
      <c r="G24" s="156">
        <v>744960</v>
      </c>
      <c r="H24" s="156"/>
      <c r="I24" s="167">
        <f>SUM(C24:H24)</f>
        <v>13274299</v>
      </c>
      <c r="J24" s="165">
        <v>12295228</v>
      </c>
      <c r="K24" s="157"/>
      <c r="L24" s="156">
        <f>I24-J24-K24-M24-N24</f>
        <v>0</v>
      </c>
      <c r="M24" s="157"/>
      <c r="N24" s="157">
        <v>979071</v>
      </c>
      <c r="O24" s="162">
        <f t="shared" si="2"/>
        <v>13274299</v>
      </c>
    </row>
    <row r="25" spans="1:15" ht="12.75">
      <c r="A25" s="50" t="s">
        <v>210</v>
      </c>
      <c r="B25" s="150" t="s">
        <v>76</v>
      </c>
      <c r="C25" s="168">
        <f>SUM(C8:C24)</f>
        <v>56651232</v>
      </c>
      <c r="D25" s="168">
        <f aca="true" t="shared" si="3" ref="D25:I25">SUM(D8:D24)</f>
        <v>8533009</v>
      </c>
      <c r="E25" s="168">
        <f t="shared" si="3"/>
        <v>64677193</v>
      </c>
      <c r="F25" s="168">
        <f t="shared" si="3"/>
        <v>5365500</v>
      </c>
      <c r="G25" s="168">
        <f t="shared" si="3"/>
        <v>103844502</v>
      </c>
      <c r="H25" s="168">
        <f t="shared" si="3"/>
        <v>155664449</v>
      </c>
      <c r="I25" s="168">
        <f t="shared" si="3"/>
        <v>394735885</v>
      </c>
      <c r="J25" s="168">
        <f aca="true" t="shared" si="4" ref="J25:O25">SUM(J8:J24)</f>
        <v>124530031</v>
      </c>
      <c r="K25" s="168">
        <f t="shared" si="4"/>
        <v>69414399</v>
      </c>
      <c r="L25" s="168">
        <f t="shared" si="4"/>
        <v>37172703</v>
      </c>
      <c r="M25" s="168">
        <f t="shared" si="4"/>
        <v>148603343</v>
      </c>
      <c r="N25" s="168">
        <f t="shared" si="4"/>
        <v>15015409</v>
      </c>
      <c r="O25" s="168">
        <f t="shared" si="4"/>
        <v>394735885</v>
      </c>
    </row>
    <row r="26" spans="2:15" s="147" customFormat="1" ht="15"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</row>
    <row r="27" spans="2:15" s="147" customFormat="1" ht="15"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</row>
    <row r="28" spans="2:15" s="147" customFormat="1" ht="15"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</sheetData>
  <sheetProtection/>
  <mergeCells count="5">
    <mergeCell ref="C6:I6"/>
    <mergeCell ref="B3:O3"/>
    <mergeCell ref="N4:O4"/>
    <mergeCell ref="J6:O6"/>
    <mergeCell ref="A2:O2"/>
  </mergeCells>
  <printOptions/>
  <pageMargins left="0.5118110236220472" right="0.5118110236220472" top="0.7480314960629921" bottom="0.7480314960629921" header="0.31496062992125984" footer="0.31496062992125984"/>
  <pageSetup horizontalDpi="200" verticalDpi="200" orientation="landscape" paperSize="9" scale="65" r:id="rId1"/>
  <rowBreaks count="1" manualBreakCount="1">
    <brk id="2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50390625" style="0" bestFit="1" customWidth="1"/>
    <col min="2" max="2" width="30.625" style="0" customWidth="1"/>
    <col min="3" max="3" width="8.625" style="0" customWidth="1"/>
    <col min="4" max="4" width="8.50390625" style="0" customWidth="1"/>
    <col min="5" max="6" width="8.625" style="0" bestFit="1" customWidth="1"/>
    <col min="7" max="7" width="9.375" style="0" customWidth="1"/>
    <col min="8" max="8" width="9.875" style="0" customWidth="1"/>
    <col min="9" max="9" width="9.50390625" style="0" customWidth="1"/>
    <col min="10" max="10" width="8.625" style="0" customWidth="1"/>
    <col min="11" max="12" width="9.375" style="0" customWidth="1"/>
    <col min="13" max="13" width="9.50390625" style="0" customWidth="1"/>
    <col min="14" max="14" width="8.625" style="0" customWidth="1"/>
    <col min="15" max="15" width="12.50390625" style="0" customWidth="1"/>
  </cols>
  <sheetData>
    <row r="1" ht="12">
      <c r="A1" t="s">
        <v>216</v>
      </c>
    </row>
    <row r="2" spans="1:15" ht="15">
      <c r="A2" s="197" t="s">
        <v>203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5" ht="12.75">
      <c r="B3" s="228" t="s">
        <v>169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5" spans="14:15" ht="12">
      <c r="N5" s="224" t="s">
        <v>163</v>
      </c>
      <c r="O5" s="224"/>
    </row>
    <row r="6" spans="1:15" ht="12">
      <c r="A6" s="2">
        <v>1</v>
      </c>
      <c r="B6" s="28" t="s">
        <v>43</v>
      </c>
      <c r="C6" s="28" t="s">
        <v>44</v>
      </c>
      <c r="D6" s="28" t="s">
        <v>45</v>
      </c>
      <c r="E6" s="28" t="s">
        <v>46</v>
      </c>
      <c r="F6" s="28" t="s">
        <v>47</v>
      </c>
      <c r="G6" s="28" t="s">
        <v>48</v>
      </c>
      <c r="H6" s="28" t="s">
        <v>49</v>
      </c>
      <c r="I6" s="28" t="s">
        <v>50</v>
      </c>
      <c r="J6" s="28" t="s">
        <v>51</v>
      </c>
      <c r="K6" s="28" t="s">
        <v>58</v>
      </c>
      <c r="L6" s="28" t="s">
        <v>78</v>
      </c>
      <c r="M6" s="28" t="s">
        <v>79</v>
      </c>
      <c r="N6" s="28" t="s">
        <v>80</v>
      </c>
      <c r="O6" s="28" t="s">
        <v>81</v>
      </c>
    </row>
    <row r="7" spans="1:15" ht="12">
      <c r="A7" s="2">
        <v>2</v>
      </c>
      <c r="B7" s="171" t="s">
        <v>7</v>
      </c>
      <c r="C7" s="171" t="s">
        <v>17</v>
      </c>
      <c r="D7" s="171" t="s">
        <v>18</v>
      </c>
      <c r="E7" s="171" t="s">
        <v>19</v>
      </c>
      <c r="F7" s="171" t="s">
        <v>20</v>
      </c>
      <c r="G7" s="171" t="s">
        <v>21</v>
      </c>
      <c r="H7" s="171" t="s">
        <v>22</v>
      </c>
      <c r="I7" s="171" t="s">
        <v>23</v>
      </c>
      <c r="J7" s="171" t="s">
        <v>24</v>
      </c>
      <c r="K7" s="171" t="s">
        <v>25</v>
      </c>
      <c r="L7" s="171" t="s">
        <v>28</v>
      </c>
      <c r="M7" s="171" t="s">
        <v>26</v>
      </c>
      <c r="N7" s="171" t="s">
        <v>27</v>
      </c>
      <c r="O7" s="171" t="s">
        <v>0</v>
      </c>
    </row>
    <row r="8" spans="1:15" ht="12">
      <c r="A8" s="2">
        <v>3</v>
      </c>
      <c r="B8" s="172" t="s">
        <v>29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4"/>
    </row>
    <row r="9" spans="1:15" ht="12">
      <c r="A9" s="2">
        <v>4</v>
      </c>
      <c r="B9" s="175" t="s">
        <v>146</v>
      </c>
      <c r="C9" s="176">
        <v>14352119</v>
      </c>
      <c r="D9" s="176">
        <v>9568079</v>
      </c>
      <c r="E9" s="176">
        <v>9568079</v>
      </c>
      <c r="F9" s="176">
        <v>9568079</v>
      </c>
      <c r="G9" s="176">
        <v>9568079</v>
      </c>
      <c r="H9" s="176">
        <f>9568079+423814</f>
        <v>9991893</v>
      </c>
      <c r="I9" s="176">
        <v>9568079</v>
      </c>
      <c r="J9" s="176">
        <f>9568079+2288540</f>
        <v>11856619</v>
      </c>
      <c r="K9" s="176">
        <f>9568079+1229000</f>
        <v>10797079</v>
      </c>
      <c r="L9" s="176">
        <f>9568079+2216688-1229000</f>
        <v>10555767</v>
      </c>
      <c r="M9" s="176">
        <v>9568079</v>
      </c>
      <c r="N9" s="176">
        <v>9568080</v>
      </c>
      <c r="O9" s="177">
        <f aca="true" t="shared" si="0" ref="O9:O15">SUM(C9:N9)</f>
        <v>124530031</v>
      </c>
    </row>
    <row r="10" spans="1:15" ht="12">
      <c r="A10" s="2">
        <v>5</v>
      </c>
      <c r="B10" s="175" t="s">
        <v>145</v>
      </c>
      <c r="C10" s="176">
        <v>3302270</v>
      </c>
      <c r="D10" s="176">
        <v>3302270</v>
      </c>
      <c r="E10" s="176">
        <v>3302270</v>
      </c>
      <c r="F10" s="176">
        <v>3302270</v>
      </c>
      <c r="G10" s="176">
        <v>3302270</v>
      </c>
      <c r="H10" s="176">
        <v>3302270</v>
      </c>
      <c r="I10" s="176">
        <v>3302270</v>
      </c>
      <c r="J10" s="176">
        <v>109278388</v>
      </c>
      <c r="K10" s="176">
        <v>3302270</v>
      </c>
      <c r="L10" s="176">
        <v>3302270</v>
      </c>
      <c r="M10" s="176">
        <v>3302270</v>
      </c>
      <c r="N10" s="176">
        <v>3302270</v>
      </c>
      <c r="O10" s="177">
        <f t="shared" si="0"/>
        <v>145603358</v>
      </c>
    </row>
    <row r="11" spans="1:15" ht="12">
      <c r="A11" s="2">
        <v>6</v>
      </c>
      <c r="B11" s="175" t="s">
        <v>60</v>
      </c>
      <c r="C11" s="176"/>
      <c r="D11" s="176"/>
      <c r="E11" s="176">
        <v>15000000</v>
      </c>
      <c r="F11" s="176"/>
      <c r="G11" s="176">
        <v>4000000</v>
      </c>
      <c r="H11" s="176"/>
      <c r="I11" s="176"/>
      <c r="J11" s="176"/>
      <c r="K11" s="176">
        <v>15000000</v>
      </c>
      <c r="L11" s="176"/>
      <c r="M11" s="176"/>
      <c r="N11" s="176">
        <v>3172703</v>
      </c>
      <c r="O11" s="177">
        <f t="shared" si="0"/>
        <v>37172703</v>
      </c>
    </row>
    <row r="12" spans="1:15" ht="12">
      <c r="A12" s="2">
        <v>7</v>
      </c>
      <c r="B12" s="175" t="s">
        <v>36</v>
      </c>
      <c r="C12" s="176">
        <v>1899395</v>
      </c>
      <c r="D12" s="176">
        <v>1899395</v>
      </c>
      <c r="E12" s="176">
        <v>1899395</v>
      </c>
      <c r="F12" s="176">
        <v>1899395</v>
      </c>
      <c r="G12" s="176">
        <v>1899395</v>
      </c>
      <c r="H12" s="176">
        <v>1899395</v>
      </c>
      <c r="I12" s="176">
        <v>1899395</v>
      </c>
      <c r="J12" s="176">
        <v>1899395</v>
      </c>
      <c r="K12" s="176">
        <v>1899395</v>
      </c>
      <c r="L12" s="176">
        <v>1899395</v>
      </c>
      <c r="M12" s="176">
        <v>1899395</v>
      </c>
      <c r="N12" s="176">
        <v>1899404</v>
      </c>
      <c r="O12" s="177">
        <f t="shared" si="0"/>
        <v>22792749</v>
      </c>
    </row>
    <row r="13" spans="1:15" ht="12">
      <c r="A13" s="2">
        <v>8</v>
      </c>
      <c r="B13" s="175" t="s">
        <v>147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>
        <f t="shared" si="0"/>
        <v>0</v>
      </c>
    </row>
    <row r="14" spans="1:16" ht="12">
      <c r="A14" s="2">
        <v>9</v>
      </c>
      <c r="B14" s="175" t="s">
        <v>42</v>
      </c>
      <c r="C14" s="176"/>
      <c r="D14" s="176">
        <v>2000000</v>
      </c>
      <c r="E14" s="176"/>
      <c r="F14" s="176">
        <v>12000000</v>
      </c>
      <c r="G14" s="176"/>
      <c r="H14" s="176">
        <v>10000000</v>
      </c>
      <c r="I14" s="176">
        <v>5000000</v>
      </c>
      <c r="J14" s="176">
        <v>2999985</v>
      </c>
      <c r="K14" s="176"/>
      <c r="L14" s="176">
        <v>10000000</v>
      </c>
      <c r="M14" s="176"/>
      <c r="N14" s="176">
        <v>7621650</v>
      </c>
      <c r="O14" s="177">
        <f t="shared" si="0"/>
        <v>49621635</v>
      </c>
      <c r="P14" s="27"/>
    </row>
    <row r="15" spans="1:15" ht="12">
      <c r="A15" s="2">
        <v>10</v>
      </c>
      <c r="B15" s="178" t="s">
        <v>157</v>
      </c>
      <c r="C15" s="179">
        <v>10861619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>
        <v>4153790</v>
      </c>
      <c r="O15" s="177">
        <f t="shared" si="0"/>
        <v>15015409</v>
      </c>
    </row>
    <row r="16" spans="1:15" s="11" customFormat="1" ht="12.75">
      <c r="A16" s="2">
        <v>11</v>
      </c>
      <c r="B16" s="180" t="s">
        <v>30</v>
      </c>
      <c r="C16" s="181">
        <f>C9+C10+C11+C12+C15+C14+C13</f>
        <v>30415403</v>
      </c>
      <c r="D16" s="181">
        <f aca="true" t="shared" si="1" ref="D16:N16">D9+D10+D11+D12+D15+D14+D13</f>
        <v>16769744</v>
      </c>
      <c r="E16" s="181">
        <f t="shared" si="1"/>
        <v>29769744</v>
      </c>
      <c r="F16" s="181">
        <f t="shared" si="1"/>
        <v>26769744</v>
      </c>
      <c r="G16" s="181">
        <f t="shared" si="1"/>
        <v>18769744</v>
      </c>
      <c r="H16" s="181">
        <f t="shared" si="1"/>
        <v>25193558</v>
      </c>
      <c r="I16" s="181">
        <f t="shared" si="1"/>
        <v>19769744</v>
      </c>
      <c r="J16" s="181">
        <f t="shared" si="1"/>
        <v>126034387</v>
      </c>
      <c r="K16" s="181">
        <f t="shared" si="1"/>
        <v>30998744</v>
      </c>
      <c r="L16" s="181">
        <f t="shared" si="1"/>
        <v>25757432</v>
      </c>
      <c r="M16" s="181">
        <f t="shared" si="1"/>
        <v>14769744</v>
      </c>
      <c r="N16" s="181">
        <f t="shared" si="1"/>
        <v>29717897</v>
      </c>
      <c r="O16" s="181">
        <f>SUM(C16:N16)</f>
        <v>394735885</v>
      </c>
    </row>
    <row r="17" spans="1:15" ht="12">
      <c r="A17" s="2">
        <v>12</v>
      </c>
      <c r="B17" s="172" t="s">
        <v>31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3">
        <f aca="true" t="shared" si="2" ref="O17:O23">SUM(C17:N17)</f>
        <v>0</v>
      </c>
    </row>
    <row r="18" spans="1:15" ht="12">
      <c r="A18" s="2">
        <v>13</v>
      </c>
      <c r="B18" s="175" t="s">
        <v>5</v>
      </c>
      <c r="C18" s="176">
        <f>('8.'!E25+'8.'!F25+'8.'!G25+'8.'!C25+'8.'!D25)/12</f>
        <v>19922619.666666668</v>
      </c>
      <c r="D18" s="176">
        <f>('8.'!E25+'8.'!F25+'8.'!G25+'8.'!C25+'8.'!D25)/12</f>
        <v>19922619.666666668</v>
      </c>
      <c r="E18" s="176">
        <f>('8.'!E25+'8.'!F25+'8.'!G25+'8.'!C25+'8.'!D25)/12</f>
        <v>19922619.666666668</v>
      </c>
      <c r="F18" s="176">
        <f>('8.'!E25+'8.'!F25+'8.'!G25+'8.'!C25+'8.'!D25)/12</f>
        <v>19922619.666666668</v>
      </c>
      <c r="G18" s="176">
        <f>('8.'!E25+'8.'!F25+'8.'!G25+'8.'!C25+'8.'!D25)/12</f>
        <v>19922619.666666668</v>
      </c>
      <c r="H18" s="176">
        <f>('8.'!E25+'8.'!F25+'8.'!G25+'8.'!C25+'8.'!D25)/12</f>
        <v>19922619.666666668</v>
      </c>
      <c r="I18" s="176">
        <f>('8.'!E25+'8.'!F25+'8.'!G25+'8.'!C25+'8.'!D25)/12</f>
        <v>19922619.666666668</v>
      </c>
      <c r="J18" s="176">
        <f>('8.'!E25+'8.'!F25+'8.'!G25+'8.'!C25+'8.'!D25)/12</f>
        <v>19922619.666666668</v>
      </c>
      <c r="K18" s="176">
        <f>('8.'!E25+'8.'!F25+'8.'!G25+'8.'!C25+'8.'!D25)/12</f>
        <v>19922619.666666668</v>
      </c>
      <c r="L18" s="176">
        <f>('8.'!E25+'8.'!F25+'8.'!G25+'8.'!C25+'8.'!D25)/12</f>
        <v>19922619.666666668</v>
      </c>
      <c r="M18" s="176">
        <f>('8.'!E25+'8.'!F25+'8.'!G25+'8.'!C25+'8.'!D25)/12</f>
        <v>19922619.666666668</v>
      </c>
      <c r="N18" s="176">
        <f>('8.'!E25+'8.'!F25+'8.'!G25+'8.'!C25+'8.'!D25)/12</f>
        <v>19922619.666666668</v>
      </c>
      <c r="O18" s="177">
        <f t="shared" si="2"/>
        <v>239071435.99999997</v>
      </c>
    </row>
    <row r="19" spans="1:15" ht="12">
      <c r="A19" s="2">
        <v>14</v>
      </c>
      <c r="B19" s="175" t="s">
        <v>32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7">
        <f t="shared" si="2"/>
        <v>0</v>
      </c>
    </row>
    <row r="20" spans="1:15" ht="12">
      <c r="A20" s="2">
        <v>15</v>
      </c>
      <c r="B20" s="175" t="s">
        <v>41</v>
      </c>
      <c r="C20" s="176"/>
      <c r="D20" s="176">
        <v>6350000</v>
      </c>
      <c r="E20" s="176">
        <v>5620000</v>
      </c>
      <c r="F20" s="176">
        <v>3683000</v>
      </c>
      <c r="G20" s="176"/>
      <c r="H20" s="176"/>
      <c r="I20" s="176">
        <v>1500000</v>
      </c>
      <c r="J20" s="176">
        <v>80000000</v>
      </c>
      <c r="K20" s="176"/>
      <c r="L20" s="176">
        <v>20000000</v>
      </c>
      <c r="M20" s="176"/>
      <c r="N20" s="176">
        <v>20582224</v>
      </c>
      <c r="O20" s="177">
        <f t="shared" si="2"/>
        <v>137735224</v>
      </c>
    </row>
    <row r="21" spans="1:15" ht="12">
      <c r="A21" s="2">
        <v>16</v>
      </c>
      <c r="B21" s="175" t="s">
        <v>33</v>
      </c>
      <c r="C21" s="176"/>
      <c r="D21" s="176">
        <v>200000</v>
      </c>
      <c r="E21" s="176">
        <v>508000</v>
      </c>
      <c r="F21" s="176">
        <v>2500000</v>
      </c>
      <c r="G21" s="176"/>
      <c r="H21" s="176">
        <v>5000000</v>
      </c>
      <c r="I21" s="176"/>
      <c r="J21" s="176"/>
      <c r="K21" s="176"/>
      <c r="L21" s="176">
        <v>3000000</v>
      </c>
      <c r="M21" s="176">
        <v>1000000</v>
      </c>
      <c r="N21" s="176">
        <v>1567435</v>
      </c>
      <c r="O21" s="177">
        <f t="shared" si="2"/>
        <v>13775435</v>
      </c>
    </row>
    <row r="22" spans="1:15" ht="12">
      <c r="A22" s="2">
        <v>17</v>
      </c>
      <c r="B22" s="175" t="s">
        <v>34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7">
        <f t="shared" si="2"/>
        <v>0</v>
      </c>
    </row>
    <row r="23" spans="1:15" ht="12">
      <c r="A23" s="2">
        <v>18</v>
      </c>
      <c r="B23" s="178" t="s">
        <v>180</v>
      </c>
      <c r="C23" s="179">
        <v>4153790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>
        <v>0</v>
      </c>
      <c r="O23" s="177">
        <f t="shared" si="2"/>
        <v>4153790</v>
      </c>
    </row>
    <row r="24" spans="1:15" s="11" customFormat="1" ht="12.75">
      <c r="A24" s="2">
        <v>19</v>
      </c>
      <c r="B24" s="180" t="s">
        <v>2</v>
      </c>
      <c r="C24" s="181">
        <f>C18+C19+C20+C21+C22+C23</f>
        <v>24076409.666666668</v>
      </c>
      <c r="D24" s="181">
        <f aca="true" t="shared" si="3" ref="D24:N24">D18+D19+D20+D21+D22+D23</f>
        <v>26472619.666666668</v>
      </c>
      <c r="E24" s="181">
        <f t="shared" si="3"/>
        <v>26050619.666666668</v>
      </c>
      <c r="F24" s="181">
        <f t="shared" si="3"/>
        <v>26105619.666666668</v>
      </c>
      <c r="G24" s="181">
        <f t="shared" si="3"/>
        <v>19922619.666666668</v>
      </c>
      <c r="H24" s="181">
        <f t="shared" si="3"/>
        <v>24922619.666666668</v>
      </c>
      <c r="I24" s="181">
        <f t="shared" si="3"/>
        <v>21422619.666666668</v>
      </c>
      <c r="J24" s="181">
        <f t="shared" si="3"/>
        <v>99922619.66666667</v>
      </c>
      <c r="K24" s="181">
        <f t="shared" si="3"/>
        <v>19922619.666666668</v>
      </c>
      <c r="L24" s="181">
        <f t="shared" si="3"/>
        <v>42922619.66666667</v>
      </c>
      <c r="M24" s="181">
        <f t="shared" si="3"/>
        <v>20922619.666666668</v>
      </c>
      <c r="N24" s="181">
        <f t="shared" si="3"/>
        <v>42072278.66666667</v>
      </c>
      <c r="O24" s="181">
        <f>SUM(O18:O23)</f>
        <v>394735885</v>
      </c>
    </row>
    <row r="25" spans="1:15" ht="12">
      <c r="A25" s="2">
        <v>20</v>
      </c>
      <c r="B25" s="184" t="s">
        <v>35</v>
      </c>
      <c r="C25" s="185">
        <f>C16-C24</f>
        <v>6338993.333333332</v>
      </c>
      <c r="D25" s="185">
        <f>C25+D16-D24</f>
        <v>-3363882.333333336</v>
      </c>
      <c r="E25" s="185">
        <f aca="true" t="shared" si="4" ref="E25:O25">D25+E16-E24</f>
        <v>355241.9999999963</v>
      </c>
      <c r="F25" s="185">
        <f t="shared" si="4"/>
        <v>1019366.3333333284</v>
      </c>
      <c r="G25" s="185">
        <f t="shared" si="4"/>
        <v>-133509.33333333954</v>
      </c>
      <c r="H25" s="185">
        <f t="shared" si="4"/>
        <v>137428.99999999255</v>
      </c>
      <c r="I25" s="185">
        <f t="shared" si="4"/>
        <v>-1515446.6666666754</v>
      </c>
      <c r="J25" s="185">
        <f t="shared" si="4"/>
        <v>24596320.666666657</v>
      </c>
      <c r="K25" s="185">
        <f t="shared" si="4"/>
        <v>35672444.999999985</v>
      </c>
      <c r="L25" s="185">
        <f t="shared" si="4"/>
        <v>18507257.333333313</v>
      </c>
      <c r="M25" s="185">
        <f t="shared" si="4"/>
        <v>12354381.666666646</v>
      </c>
      <c r="N25" s="185">
        <f t="shared" si="4"/>
        <v>0</v>
      </c>
      <c r="O25" s="185">
        <f t="shared" si="4"/>
        <v>0</v>
      </c>
    </row>
  </sheetData>
  <sheetProtection/>
  <mergeCells count="3">
    <mergeCell ref="N5:O5"/>
    <mergeCell ref="B3:O3"/>
    <mergeCell ref="A2:O2"/>
  </mergeCells>
  <printOptions/>
  <pageMargins left="0.75" right="0.75" top="1" bottom="1" header="0.5" footer="0.5"/>
  <pageSetup horizontalDpi="120" verticalDpi="12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Zsulecz Gyuláné</dc:creator>
  <cp:keywords/>
  <dc:description/>
  <cp:lastModifiedBy>Szabina Horvath</cp:lastModifiedBy>
  <cp:lastPrinted>2019-02-08T09:28:44Z</cp:lastPrinted>
  <dcterms:created xsi:type="dcterms:W3CDTF">2002-01-18T19:44:11Z</dcterms:created>
  <dcterms:modified xsi:type="dcterms:W3CDTF">2020-07-14T10:28:50Z</dcterms:modified>
  <cp:category/>
  <cp:version/>
  <cp:contentType/>
  <cp:contentStatus/>
</cp:coreProperties>
</file>