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4" activeTab="2"/>
  </bookViews>
  <sheets>
    <sheet name="1. címrend" sheetId="1" r:id="rId1"/>
    <sheet name="2. mérleg" sheetId="2" r:id="rId2"/>
    <sheet name="3-4 bev-kiad" sheetId="3" r:id="rId3"/>
    <sheet name="cofog" sheetId="4" r:id="rId4"/>
    <sheet name="5.gördülő" sheetId="5" r:id="rId5"/>
    <sheet name="8.állami" sheetId="6" r:id="rId6"/>
    <sheet name="9.beruházás" sheetId="7" r:id="rId7"/>
    <sheet name="10.vagyon" sheetId="8" r:id="rId8"/>
    <sheet name="11.PM" sheetId="9" r:id="rId9"/>
    <sheet name="12.Közvetett" sheetId="10" r:id="rId10"/>
    <sheet name="13.hitel" sheetId="11" r:id="rId11"/>
    <sheet name="14.létszám" sheetId="12" r:id="rId12"/>
    <sheet name="16. többéves" sheetId="13" r:id="rId13"/>
    <sheet name="17. tul.részesedés" sheetId="14" r:id="rId14"/>
  </sheets>
  <definedNames>
    <definedName name="_xlnm.Print_Area" localSheetId="0">'1. címrend'!$A$1:$E$65</definedName>
    <definedName name="_xlnm.Print_Area" localSheetId="9">'12.Közvetett'!$A$1:$F$13</definedName>
    <definedName name="_xlnm.Print_Area" localSheetId="10">'13.hitel'!$A$1:$R$14</definedName>
    <definedName name="_xlnm.Print_Area" localSheetId="11">'14.létszám'!$A$1:$D$12</definedName>
    <definedName name="_xlnm.Print_Area" localSheetId="12">'16. többéves'!$A$1:$L$19</definedName>
    <definedName name="_xlnm.Print_Area" localSheetId="13">'17. tul.részesedés'!$A$1:$D$8</definedName>
    <definedName name="_xlnm.Print_Area" localSheetId="1">'2. mérleg'!$A$1:$J$28</definedName>
    <definedName name="_xlnm.Print_Area" localSheetId="4">'5.gördülő'!$A$1:$E$45</definedName>
    <definedName name="_xlnm.Print_Area" localSheetId="5">'8.állami'!$A$1:$E$10</definedName>
    <definedName name="_xlnm.Print_Area" localSheetId="6">'9.beruházás'!$A$1:$J$27</definedName>
  </definedNames>
  <calcPr fullCalcOnLoad="1"/>
</workbook>
</file>

<file path=xl/sharedStrings.xml><?xml version="1.0" encoding="utf-8"?>
<sst xmlns="http://schemas.openxmlformats.org/spreadsheetml/2006/main" count="625" uniqueCount="443">
  <si>
    <t>Cím</t>
  </si>
  <si>
    <t>Alcím</t>
  </si>
  <si>
    <t>Előirányzat csoport</t>
  </si>
  <si>
    <t>Kiemelt előirányzat</t>
  </si>
  <si>
    <t>Községgazdálkodás</t>
  </si>
  <si>
    <t>kötelező feladat</t>
  </si>
  <si>
    <t>működési</t>
  </si>
  <si>
    <t>személyi jellegű kiadások</t>
  </si>
  <si>
    <t>dologi kiadások</t>
  </si>
  <si>
    <t>átadott pénzeszközök</t>
  </si>
  <si>
    <t>egyéb működési célú kiadás</t>
  </si>
  <si>
    <t>nem kötelező feladat</t>
  </si>
  <si>
    <t>felhalmozás</t>
  </si>
  <si>
    <t>felújítás</t>
  </si>
  <si>
    <t>beruházás</t>
  </si>
  <si>
    <t>Közvilágítás</t>
  </si>
  <si>
    <t>Könyvtár</t>
  </si>
  <si>
    <t>Művelődési ház</t>
  </si>
  <si>
    <t>munkaadókat tehelő járulék</t>
  </si>
  <si>
    <t>B E V É T E L E K</t>
  </si>
  <si>
    <t>1.</t>
  </si>
  <si>
    <t>K I A D Á S O K</t>
  </si>
  <si>
    <t>ezer Ft-ban</t>
  </si>
  <si>
    <t>Teljesítés %-a</t>
  </si>
  <si>
    <t xml:space="preserve">Teljesítés </t>
  </si>
  <si>
    <t>Megnevezés</t>
  </si>
  <si>
    <t>Eredeti előirányzat</t>
  </si>
  <si>
    <t>Módosított előirányzat</t>
  </si>
  <si>
    <t>Teljesítés</t>
  </si>
  <si>
    <t>M Ű K Ö D T E T É S</t>
  </si>
  <si>
    <t>Működési célú pénzeszköz átvétel</t>
  </si>
  <si>
    <t>Pénzmaradvány</t>
  </si>
  <si>
    <t>MŰKÖDÉSI CÉLÚ BEVÉTELEK ÖSSZESEN</t>
  </si>
  <si>
    <t>MŰKÖDÉSI CÉLÚ KIADÁSOK ÖSSZESEN</t>
  </si>
  <si>
    <t>F E L H A L M O Z Á S</t>
  </si>
  <si>
    <t>Felhalmozási kiadások</t>
  </si>
  <si>
    <t>Területi kiegyenlítő támogatás</t>
  </si>
  <si>
    <t xml:space="preserve">    Felújítás</t>
  </si>
  <si>
    <t xml:space="preserve">    Beruházás</t>
  </si>
  <si>
    <t>Felhalmozási céltartalék</t>
  </si>
  <si>
    <t>FELHALMOZÁSI CÉLÚ BEVÉTELEK ÖSSZESEN</t>
  </si>
  <si>
    <t>FELHALMOZÁSI CÉLÚ KIADÁSOK ÖSSZESEN</t>
  </si>
  <si>
    <t>BEVÉTELEK MINDÖSSZESEN</t>
  </si>
  <si>
    <t>KIADÁSOK MINDÖSSZESEN</t>
  </si>
  <si>
    <t>Önkormányzat</t>
  </si>
  <si>
    <t>Összesen</t>
  </si>
  <si>
    <t>Hitel</t>
  </si>
  <si>
    <t>Támogatásértékű felhalmozási bevétel</t>
  </si>
  <si>
    <t>Személyi juttatások</t>
  </si>
  <si>
    <t>Dologi kiadások</t>
  </si>
  <si>
    <t>ÖSSZESEN:</t>
  </si>
  <si>
    <t>Fejlesztési célú kölcsönnyújtás</t>
  </si>
  <si>
    <t>Felhalmozási célú hitel felvétele</t>
  </si>
  <si>
    <t>7. sz. melléklet</t>
  </si>
  <si>
    <t>8. számú melléklet</t>
  </si>
  <si>
    <t>Felújítási kiadások előirányzata feladatonként</t>
  </si>
  <si>
    <t>Felújítás  megnevezése</t>
  </si>
  <si>
    <t>Teljes költség</t>
  </si>
  <si>
    <t>Kivitelezés kezdési és befejezési éve</t>
  </si>
  <si>
    <t>Felhasználás
……..-ig</t>
  </si>
  <si>
    <t>várható pályázati támogatás</t>
  </si>
  <si>
    <t>…...év utáni szükséglet</t>
  </si>
  <si>
    <t>Beruházás megnevezése</t>
  </si>
  <si>
    <t>EU-s finanszírozásból megvalósuló beruházás</t>
  </si>
  <si>
    <t>Vagyonkimutatás</t>
  </si>
  <si>
    <t>a könyvviteli mérlegben értékkel szereplő eszközökről és forrásokról</t>
  </si>
  <si>
    <t>Változás 
%-a</t>
  </si>
  <si>
    <t>Közvetett támogatás megnevezése</t>
  </si>
  <si>
    <t>Megnevezés, indoklás            (önkormányzati rendelet, határozat)</t>
  </si>
  <si>
    <t>Közvetett támogatás</t>
  </si>
  <si>
    <t>jogcíme</t>
  </si>
  <si>
    <t>mértéke %</t>
  </si>
  <si>
    <t>Közvetett támogatás öszesen:</t>
  </si>
  <si>
    <t>12.számú melléklet</t>
  </si>
  <si>
    <t>Hitel fajta</t>
  </si>
  <si>
    <t>Felvett</t>
  </si>
  <si>
    <t>Lejárat</t>
  </si>
  <si>
    <t>Várható</t>
  </si>
  <si>
    <t>……. évi tényleges adatok</t>
  </si>
  <si>
    <t>Tőketörlesztés későbbi években</t>
  </si>
  <si>
    <t>Tőketör-   lesztés  …...-től évente</t>
  </si>
  <si>
    <t xml:space="preserve">hitel </t>
  </si>
  <si>
    <t>felvétel</t>
  </si>
  <si>
    <t>ideje</t>
  </si>
  <si>
    <t>fennálló</t>
  </si>
  <si>
    <t xml:space="preserve">kamat </t>
  </si>
  <si>
    <t>….... évi hitelfelvétel</t>
  </si>
  <si>
    <t>….... évi törlesztés</t>
  </si>
  <si>
    <t>……..évi kamatfizetés</t>
  </si>
  <si>
    <t>……….. fennálló tart</t>
  </si>
  <si>
    <t>összege</t>
  </si>
  <si>
    <t>időpontja</t>
  </si>
  <si>
    <t>tartozás</t>
  </si>
  <si>
    <t>fiz.köt.</t>
  </si>
  <si>
    <t>Mindösszesen:</t>
  </si>
  <si>
    <t>Önkormányzati dolgozók</t>
  </si>
  <si>
    <t>MINDÖSSZESEN</t>
  </si>
  <si>
    <t xml:space="preserve">Engedélyezett létszám                </t>
  </si>
  <si>
    <t>Átlagos létszám</t>
  </si>
  <si>
    <t>Közhatalmi bevételek</t>
  </si>
  <si>
    <t>Jogcím</t>
  </si>
  <si>
    <t>Közfoglalkoztatás</t>
  </si>
  <si>
    <t>Pályázati hitel</t>
  </si>
  <si>
    <t>Egyéb hosszú lejáratú kötelezettség</t>
  </si>
  <si>
    <t>Működési és fejlesztési célú bevételek és kiadások 3 éves alakulását bemutató mérleg</t>
  </si>
  <si>
    <t>MŰKÖDÉSI BEVÉTELEK</t>
  </si>
  <si>
    <t>MŰKÖDÉSI CÉLÚ BEVÉTELEK ÖSSZESEN:</t>
  </si>
  <si>
    <t>MŰKÖDÉSI KIADÁSOK</t>
  </si>
  <si>
    <t>MŰKÖDÉSI CÉLÚ KIADÁSOK ÖSSZESEN:</t>
  </si>
  <si>
    <t>FELHALMOZÁSI CÉLÚ BEVÉTELEK</t>
  </si>
  <si>
    <t>FELHALMOZÁSI CÉLÚ BEVÉTELEK ÖSSZESEN:</t>
  </si>
  <si>
    <t>FELHALMOZÁSI CÉLÚ KIADÁSOK</t>
  </si>
  <si>
    <t>FELHALMOZÁSI CÉLÚ KIADÁSOK ÖSSZESEN:</t>
  </si>
  <si>
    <t>ÖNKORMÁNYZAT BEVÉTELEI ÖSSZESEN</t>
  </si>
  <si>
    <t>ÖNKORMÁNYZAT KIADÁSAI ÖSSZESEN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</si>
  <si>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</si>
  <si>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</si>
  <si>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</si>
  <si>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</si>
  <si>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Önkormányzati jogalkotás</t>
  </si>
  <si>
    <t>Munkaadókat terhelő kiadások</t>
  </si>
  <si>
    <t>ellátottak térítési díja</t>
  </si>
  <si>
    <t>nyújtott kölcsön</t>
  </si>
  <si>
    <t>helyiségek, eszközök hasznosításából származó kedvezmény, mentesség</t>
  </si>
  <si>
    <t>egyéb nyújtott kedvezmény</t>
  </si>
  <si>
    <t>1. melléklet</t>
  </si>
  <si>
    <t>2. melléklet</t>
  </si>
  <si>
    <t>4. melléklet</t>
  </si>
  <si>
    <t>5. melléklet</t>
  </si>
  <si>
    <t>8. melléklet</t>
  </si>
  <si>
    <t>10. melléklet</t>
  </si>
  <si>
    <t>12. melléklet</t>
  </si>
  <si>
    <t>Az önkormányzat tulajdonosi részesedéseiről szóló tájékoztató</t>
  </si>
  <si>
    <t>Gazdálkodó szervezet neve</t>
  </si>
  <si>
    <t>Részvény/törzsbetét összege névértéke eFt-ban</t>
  </si>
  <si>
    <t>Tulajdonosi részesedés összesen</t>
  </si>
  <si>
    <t>Kormányzati funkció</t>
  </si>
  <si>
    <t>013320</t>
  </si>
  <si>
    <t>Köztemető fenntartás és műk.</t>
  </si>
  <si>
    <t>064010</t>
  </si>
  <si>
    <t>066010</t>
  </si>
  <si>
    <t>011130</t>
  </si>
  <si>
    <t>066020</t>
  </si>
  <si>
    <t>045160</t>
  </si>
  <si>
    <t>Közutak, hidak üzemeltetése</t>
  </si>
  <si>
    <t>047410</t>
  </si>
  <si>
    <t>Ár -és belvízvédelem</t>
  </si>
  <si>
    <t>dologi kiadás</t>
  </si>
  <si>
    <t>051030</t>
  </si>
  <si>
    <t xml:space="preserve">Nem veszélyes hulladék </t>
  </si>
  <si>
    <t>082091,082092,082093,082094</t>
  </si>
  <si>
    <t>082044</t>
  </si>
  <si>
    <t>Műk.célú tám. ÁHT belülre</t>
  </si>
  <si>
    <t>Műk.célú tám. ÁHT kívülre</t>
  </si>
  <si>
    <t>ÁHT belüli megelőlegezés</t>
  </si>
  <si>
    <t>Működési célú tám. ÁHT belülről</t>
  </si>
  <si>
    <t>Zöldterület-kezelés</t>
  </si>
  <si>
    <t>munkaadókat terhelő járulék</t>
  </si>
  <si>
    <t>szociális hozzájárulási adó</t>
  </si>
  <si>
    <t>041231,041232,041233,041237</t>
  </si>
  <si>
    <t>Falugondnok</t>
  </si>
  <si>
    <t>Ellátottak pénzbeli juttatásai</t>
  </si>
  <si>
    <t>Műk. célú visszatérítendő támogatás</t>
  </si>
  <si>
    <t>Hitel törlesztés</t>
  </si>
  <si>
    <t>Felhalmozási bevételek</t>
  </si>
  <si>
    <t>Működési bevételek</t>
  </si>
  <si>
    <t>Felhalmozási célú pénzeszköz átvétel</t>
  </si>
  <si>
    <t>Önkormányzat működési költségvetési támogatása</t>
  </si>
  <si>
    <t>Helyi önkormányzatok működésének általános támogatása (B111)</t>
  </si>
  <si>
    <t>Települési önkormányzatok kulturális feladatainak támogatása (B114)</t>
  </si>
  <si>
    <t>Beruházási kiadások előirányzata feladatonként</t>
  </si>
  <si>
    <t>Egyéb tárgyi eszközök beszerzése, létesítése (K64)</t>
  </si>
  <si>
    <t>Ingatlanok felújítása (K71)</t>
  </si>
  <si>
    <t>Felújítás ÁFÁ-ja (K74)</t>
  </si>
  <si>
    <t>helyi adó kedvezmény, mentesség</t>
  </si>
  <si>
    <t>Rövid lejáratú átmeneti munkabér hitel</t>
  </si>
  <si>
    <t>Rövid lejáratú átmeneti likvid hitel</t>
  </si>
  <si>
    <t>Közfoglalkoztatottak</t>
  </si>
  <si>
    <t>Baranya-Víz Zrt.</t>
  </si>
  <si>
    <t>6. melléklet</t>
  </si>
  <si>
    <t>7/1. melléklet</t>
  </si>
  <si>
    <t>7/2. melléklet</t>
  </si>
  <si>
    <t>7/3. melléklet</t>
  </si>
  <si>
    <t>Közalkalmazottak</t>
  </si>
  <si>
    <t>13. melléklet</t>
  </si>
  <si>
    <t>14. melléklet</t>
  </si>
  <si>
    <t>11. melléklet</t>
  </si>
  <si>
    <t>3/a. melléklet</t>
  </si>
  <si>
    <t>3/b. melléklet</t>
  </si>
  <si>
    <t>Működési célú költségvetési támogatások és kiegészítő támogatások (B115)</t>
  </si>
  <si>
    <t>ÁHT belüli megelőlegezések visszafizetése</t>
  </si>
  <si>
    <t>(Ft-ban)</t>
  </si>
  <si>
    <t>Ft-ban</t>
  </si>
  <si>
    <t>forintban</t>
  </si>
  <si>
    <t>összege Ft</t>
  </si>
  <si>
    <t>01 - K1-K8. Költségvetési kiadások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</si>
  <si>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</si>
  <si>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</si>
  <si>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</si>
  <si>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</si>
  <si>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</si>
  <si>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</si>
  <si>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</si>
  <si>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</si>
  <si>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</si>
  <si>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</si>
  <si>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</si>
  <si>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</si>
  <si>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</si>
  <si>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</si>
  <si>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</si>
  <si>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</si>
  <si>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</si>
  <si>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</si>
  <si>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</si>
  <si>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</si>
  <si>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</si>
  <si>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</si>
  <si>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</si>
  <si>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</si>
  <si>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</si>
  <si>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</si>
  <si>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</si>
  <si>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</si>
  <si>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</si>
  <si>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</si>
  <si>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</si>
  <si>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</si>
  <si>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</si>
  <si>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</si>
  <si>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</si>
  <si>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</si>
  <si>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</si>
  <si>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</si>
  <si>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</si>
  <si>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</si>
  <si>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</si>
  <si>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</si>
  <si>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</si>
  <si>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</si>
  <si>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</si>
  <si>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</si>
  <si>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</si>
  <si>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</si>
  <si>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</si>
  <si>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</si>
  <si>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</si>
  <si>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</si>
  <si>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</si>
  <si>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</si>
  <si>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</si>
  <si>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</si>
  <si>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</si>
  <si>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118</t>
  </si>
  <si>
    <t>Egyéb elvonások, befizetések (K5023)</t>
  </si>
  <si>
    <t>124</t>
  </si>
  <si>
    <t>156</t>
  </si>
  <si>
    <t>ebből: társulások és költségvetési szerveik (K506)</t>
  </si>
  <si>
    <t>Beruházási célú előzetesen felszámított általános forgalmi adó (K67)</t>
  </si>
  <si>
    <t>197</t>
  </si>
  <si>
    <t>198</t>
  </si>
  <si>
    <t>02 - Beszámoló a B1. - B7.  költségvetési bevételek előirányzatának teljesítéséről</t>
  </si>
  <si>
    <t>03</t>
  </si>
  <si>
    <t>Települési önkormányzatok szociális, gyermekjóléti  és gyermekétkeztetési feladatainak támogatása (B113)</t>
  </si>
  <si>
    <t>04</t>
  </si>
  <si>
    <t>05</t>
  </si>
  <si>
    <t>Önkormányzatok működési támogatásai (=01+…+06) (B11)</t>
  </si>
  <si>
    <t>32</t>
  </si>
  <si>
    <t>Egyéb működési célú támogatások bevételei államháztartáson belülről (=33+…+42) (B16)</t>
  </si>
  <si>
    <t>ebből: egyéb fejezeti kezelésű előirányzatok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</si>
  <si>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</si>
  <si>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</si>
  <si>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</si>
  <si>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</si>
  <si>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79</t>
  </si>
  <si>
    <t>Felhalmozási célú támogatások államháztartáson belülről (=44+45+46+57+68) (B2)</t>
  </si>
  <si>
    <t>109</t>
  </si>
  <si>
    <t>ebből: magánszemélyek kommunális adója (B34)</t>
  </si>
  <si>
    <t>144</t>
  </si>
  <si>
    <t>ebből: belföldi gépjárművek adójának a helyi önkormányzatot megillető része (B354)</t>
  </si>
  <si>
    <t>186</t>
  </si>
  <si>
    <t>187</t>
  </si>
  <si>
    <t>Készletértékesítés ellenértéke (B401)</t>
  </si>
  <si>
    <t>219</t>
  </si>
  <si>
    <t>ebből: kiadások visszatérítései (B411)</t>
  </si>
  <si>
    <t>225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</si>
  <si>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</si>
  <si>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</si>
  <si>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</si>
  <si>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041237 Közfoglalkoztatási mintaprogram</t>
  </si>
  <si>
    <t>064010 Közvilágítás</t>
  </si>
  <si>
    <t>066020 Város-, községgazdálkodási egyéb szolgáltatások</t>
  </si>
  <si>
    <t>082092 Közművelődés - hagyományos közösségi kulturális értékek gondozása</t>
  </si>
  <si>
    <t>104037 Intézményen kívüli gyermekétkeztetés</t>
  </si>
  <si>
    <t>104051 Gyermekvédelmi pénzbeli és természetbeni ellátások</t>
  </si>
  <si>
    <t>107055 Falugondnoki, tanyagondnoki szolgáltatás</t>
  </si>
  <si>
    <t>107060 Egyéb szociális pénzbeli és természetbeni ellátások, támogatások</t>
  </si>
  <si>
    <t>018030 Támogatási célú finanszírozási műveletek</t>
  </si>
  <si>
    <t>900020 Önkormányzatok funkcióra nem sorolható bevételei államháztartáson kívülről</t>
  </si>
  <si>
    <t>Állomány a tárgyév elején</t>
  </si>
  <si>
    <t>Állomány a tárgyidõszak végén (=3+...+7)</t>
  </si>
  <si>
    <t>A/I Immateriális javak (=A/I/1+A/I/2+A/I/3)</t>
  </si>
  <si>
    <t>A/III Befektetett pénzügyi eszközök (=A/III/1+A/III/2+A/III/3)</t>
  </si>
  <si>
    <t>A) NEMZETI VAGYONBA TARTOZÓ BEFEKTETETT ESZKÖZÖK (=A/I+A/II+A/III+A/IV)</t>
  </si>
  <si>
    <t>C/II Pénztárak, csekkek, betétkönyvek (=C/II/1+C/II/2+C/II/3)</t>
  </si>
  <si>
    <t>C/III Forintszámlák (=C/III/1+C/III/2)</t>
  </si>
  <si>
    <t>C) PÉNZESZKÖZÖK (=C/I+…+C/IV)</t>
  </si>
  <si>
    <t>D/III Követelés jellegű sajátos elszámolások (=D/III/1+…+D/III/9)</t>
  </si>
  <si>
    <t>D) KÖVETELÉSEK  (=D/I+D/II+D/III)</t>
  </si>
  <si>
    <t>ESZKÖZÖK ÖSSZESEN (=A+B+C+D+E+F)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</si>
  <si>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</si>
  <si>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</si>
  <si>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</si>
  <si>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J) PASSZÍV IDŐBELI ELHATÁROLÁSOK (=J/1+J/2+J/3)</t>
  </si>
  <si>
    <t>FORRÁSOK ÖSSZESEN (=G+H+I+J)</t>
  </si>
  <si>
    <t>Összeg</t>
  </si>
  <si>
    <t>01        Alaptevékenység költségvetési bevételei</t>
  </si>
  <si>
    <t>02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</si>
  <si>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</si>
  <si>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</si>
  <si>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</si>
  <si>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</si>
  <si>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</si>
  <si>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</si>
  <si>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</si>
  <si>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</si>
  <si>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191</t>
  </si>
  <si>
    <t>25</t>
  </si>
  <si>
    <t>ebből: táppénz hozzájárulás (K2)</t>
  </si>
  <si>
    <t>Informatikai szolgáltatások igénybevétele (K321)</t>
  </si>
  <si>
    <t>ebből: helyi önkormányzatok és költségvetési szerveik (K506)</t>
  </si>
  <si>
    <t>A/II Tárgyi eszközök  (=A/II/1+...+A/II/5)</t>
  </si>
  <si>
    <t>E/III Egyéb sajátos eszközoldali elszámolások (=E/III/1+E/III/2)</t>
  </si>
  <si>
    <t>E) EGYÉB SAJÁTOS ELSZÁMOLÁSOK (=E/I+E/II+E/III)</t>
  </si>
  <si>
    <t>G/ SAJÁT TŐKE  (= G/I+…+G/VI)</t>
  </si>
  <si>
    <t>SZAPORCA KÖZSÉGI ÖNKORMÁNYZAT CÍMRENDJE</t>
  </si>
  <si>
    <t>ebből: fejezeti kezelésű előirányzatok EU-s programokra és azok hazai társfinanszírozása (B16)</t>
  </si>
  <si>
    <t>180</t>
  </si>
  <si>
    <t>ebből: egyéb települési adók (B36)</t>
  </si>
  <si>
    <t>09</t>
  </si>
  <si>
    <t>Közlekedési költségtérítés (K1109)</t>
  </si>
  <si>
    <t>42</t>
  </si>
  <si>
    <t>Szakmai tevékenységet segítő szolgáltatások  (K336)</t>
  </si>
  <si>
    <t>D/I Költségvetési évben esedékes követelések (=D/I/1+…+D/I/8)</t>
  </si>
  <si>
    <t>9.melléklet</t>
  </si>
  <si>
    <t>03 - K9. Finanszírozási kiadások</t>
  </si>
  <si>
    <t>Államháztartáson belüli megelőlegezések visszafizetése (K914)</t>
  </si>
  <si>
    <t>Belföldi finanszírozás kiadásai (=06+19+…+25+28) (K91)</t>
  </si>
  <si>
    <t>40</t>
  </si>
  <si>
    <t>Finanszírozási kiadások (=29+37+38+39) (K9)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</si>
  <si>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</si>
  <si>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</si>
  <si>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</si>
  <si>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</si>
  <si>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</si>
  <si>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</si>
  <si>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</si>
  <si>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</si>
  <si>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</si>
  <si>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2019. ÉVI KÖLTSÉGVETÉS PÉNZFORGALMI MÉRLEG</t>
  </si>
  <si>
    <t>Céljuttatás, projektprémium (K1103)</t>
  </si>
  <si>
    <t>46</t>
  </si>
  <si>
    <t>Kiküldetések kiadásai (K341)</t>
  </si>
  <si>
    <t>48</t>
  </si>
  <si>
    <t>Kiküldetések, reklám- és propagandakiadások (=46+47) (K34)</t>
  </si>
  <si>
    <t>99</t>
  </si>
  <si>
    <t>Egyéb nem intézményi ellátások (&gt;=100+…+118) (K48)</t>
  </si>
  <si>
    <t>114</t>
  </si>
  <si>
    <t>116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</si>
  <si>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</si>
  <si>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</si>
  <si>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</si>
  <si>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</si>
  <si>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</si>
  <si>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</si>
  <si>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</si>
  <si>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</si>
  <si>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153</t>
  </si>
  <si>
    <t>ebből: egyéb fejezeti kezelésű előirányzatok (K506)</t>
  </si>
  <si>
    <t>157</t>
  </si>
  <si>
    <t>177</t>
  </si>
  <si>
    <t>Egyéb működési célú támogatások államháztartáson kívülre (=178+…+187) (K512)</t>
  </si>
  <si>
    <t>178</t>
  </si>
  <si>
    <t>ebből: egyházi jogi személyek (K512)</t>
  </si>
  <si>
    <t>189</t>
  </si>
  <si>
    <t>Egyéb működési célú kiadások (=120+125+126+127+138+149+160+162+174+175+176+177+188) (K5)</t>
  </si>
  <si>
    <t>Ingatlanok beszerzése, létesítése (&gt;=192) (K62)</t>
  </si>
  <si>
    <t>194</t>
  </si>
  <si>
    <t>Beruházások (=190+191+193+…+197) (K6)</t>
  </si>
  <si>
    <t>266</t>
  </si>
  <si>
    <t>Költségvetési kiadások (=20+21+60+119+189+198+203+265) (K1-K8)</t>
  </si>
  <si>
    <t>108</t>
  </si>
  <si>
    <t>Vagyoni tipusú adók (=109+…+114) (B34)</t>
  </si>
  <si>
    <t>ebből: építményadó  (B34)</t>
  </si>
  <si>
    <t>110</t>
  </si>
  <si>
    <t>142</t>
  </si>
  <si>
    <t>Gépjárműadók (=143+…+146) (B354)</t>
  </si>
  <si>
    <t>164</t>
  </si>
  <si>
    <t>Termékek és szolgáltatások adói (=115+137+141+142+147)  (B35)</t>
  </si>
  <si>
    <t>165</t>
  </si>
  <si>
    <t>Egyéb közhatalmi bevételek (&gt;=166+…+183) (B36)</t>
  </si>
  <si>
    <t>184</t>
  </si>
  <si>
    <t>Közhatalmi bevételek (=92+93+103+108+164+165) (B3)</t>
  </si>
  <si>
    <t>185</t>
  </si>
  <si>
    <t>Szolgáltatások ellenértéke (&gt;=187+188) (B402)</t>
  </si>
  <si>
    <t>ebből:tárgyi eszközök bérbeadásából származó bevétel (B402)</t>
  </si>
  <si>
    <t>Közvetített szolgáltatások ellenértéke  (&gt;=190) (B403)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</si>
  <si>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</si>
  <si>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</si>
  <si>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</si>
  <si>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</si>
  <si>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</si>
  <si>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</si>
  <si>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</si>
  <si>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</si>
  <si>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223</t>
  </si>
  <si>
    <t>Ingatlanok értékesítése (&gt;=224) (B52)</t>
  </si>
  <si>
    <t>Egyéb tárgyi eszközök értékesítése (B53)</t>
  </si>
  <si>
    <t>229</t>
  </si>
  <si>
    <t>Felhalmozási bevételek (=221+223+225+226+228) (B5)</t>
  </si>
  <si>
    <t>269</t>
  </si>
  <si>
    <t>Egyéb felhalmozási célú átvett pénzeszközök (=270+…+280) (B75)</t>
  </si>
  <si>
    <t>274</t>
  </si>
  <si>
    <t>ebből: pénzügyi vállalkozások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</si>
  <si>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</si>
  <si>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</si>
  <si>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</si>
  <si>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</si>
  <si>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041233 Hosszabb időtartamú közfoglalkoztatás</t>
  </si>
  <si>
    <t>062020 Településfejlesztési projektek és támogatásuk</t>
  </si>
  <si>
    <t>063080 Vízellátással kapcsolatos közmű építése, fenntartása, üzemeltetése</t>
  </si>
  <si>
    <t>082091 Közművelődés - közösségi és társadalmi részvétel fejlesztése</t>
  </si>
  <si>
    <t>Finanszírozási kiadások (=295+303+304+305) (K9)</t>
  </si>
  <si>
    <t>Kiadások összesen (=266+306) (K1-K9)</t>
  </si>
  <si>
    <t>Finanszírozási bevételek (=305+311+312+313) (B8)</t>
  </si>
  <si>
    <t>Bevételek összesen (282+314) (B1-B8)</t>
  </si>
  <si>
    <t>E/I Előzetesen felszámított általános forgalmi adó elszámolása (=E/I/1+…+E/I/4)</t>
  </si>
  <si>
    <t>H/I Költségvetési évben esedékes kötelezettségek (=H/I/1+…+H/I/9)</t>
  </si>
  <si>
    <t>D)        Alaptevékenység kötelezettségvállalással terhelt maradványa</t>
  </si>
  <si>
    <t>2019.01.01-én</t>
  </si>
  <si>
    <t>2019.12.31-én</t>
  </si>
  <si>
    <t>Fizikai, egyéb dolgozó</t>
  </si>
  <si>
    <t>Választott tisztségviselők</t>
  </si>
</sst>
</file>

<file path=xl/styles.xml><?xml version="1.0" encoding="utf-8"?>
<styleSheet xmlns="http://schemas.openxmlformats.org/spreadsheetml/2006/main">
  <numFmts count="3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  <numFmt numFmtId="175" formatCode="#,###.00"/>
    <numFmt numFmtId="176" formatCode="#,##0_ ;[Red]\-#,##0\ "/>
    <numFmt numFmtId="177" formatCode="00"/>
    <numFmt numFmtId="178" formatCode="#,##0.0\ _F_t;\-\ #,##0.0\ _F_t"/>
    <numFmt numFmtId="179" formatCode="yyyy/mm/dd;@"/>
    <numFmt numFmtId="180" formatCode="#,##0.0"/>
    <numFmt numFmtId="181" formatCode="#,###__;\-\ #,###__"/>
    <numFmt numFmtId="182" formatCode="0.0"/>
    <numFmt numFmtId="183" formatCode="#,##0\ _F_t;\-\ #,##0\ _F_t"/>
    <numFmt numFmtId="184" formatCode="#,##0.00\ _F_t;\-\ #,##0.00\ _F_t"/>
    <numFmt numFmtId="185" formatCode="0.000"/>
    <numFmt numFmtId="186" formatCode="0.0000"/>
    <numFmt numFmtId="187" formatCode="#,###.0"/>
    <numFmt numFmtId="188" formatCode="#,###.000"/>
    <numFmt numFmtId="189" formatCode="&quot;H-&quot;0000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€-2]\ #\ ##,000_);[Red]\([$€-2]\ #\ ##,000\)"/>
    <numFmt numFmtId="194" formatCode="[$-40E]yyyy\.\ mmmm\ d\.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color indexed="21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E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u val="single"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gray125">
        <bgColor indexed="55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4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10" xfId="58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wrapText="1"/>
    </xf>
    <xf numFmtId="4" fontId="25" fillId="0" borderId="18" xfId="0" applyNumberFormat="1" applyFont="1" applyFill="1" applyBorder="1" applyAlignment="1">
      <alignment vertical="center" wrapText="1"/>
    </xf>
    <xf numFmtId="2" fontId="25" fillId="0" borderId="19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vertical="center"/>
    </xf>
    <xf numFmtId="4" fontId="25" fillId="0" borderId="0" xfId="0" applyNumberFormat="1" applyFont="1" applyFill="1" applyBorder="1" applyAlignment="1">
      <alignment vertical="center" wrapText="1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2" fontId="25" fillId="0" borderId="22" xfId="0" applyNumberFormat="1" applyFont="1" applyBorder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174" fontId="33" fillId="0" borderId="0" xfId="58" applyNumberFormat="1" applyFont="1" applyAlignment="1">
      <alignment horizontal="center" vertical="center" wrapText="1"/>
      <protection/>
    </xf>
    <xf numFmtId="174" fontId="33" fillId="0" borderId="0" xfId="58" applyNumberFormat="1" applyFont="1" applyAlignment="1">
      <alignment vertical="center" wrapText="1"/>
      <protection/>
    </xf>
    <xf numFmtId="0" fontId="37" fillId="0" borderId="0" xfId="56" applyFont="1" applyFill="1" applyBorder="1" applyAlignment="1">
      <alignment vertical="center" wrapText="1"/>
      <protection/>
    </xf>
    <xf numFmtId="3" fontId="37" fillId="0" borderId="0" xfId="56" applyNumberFormat="1" applyFont="1" applyFill="1" applyBorder="1" applyAlignment="1">
      <alignment vertical="center" wrapText="1"/>
      <protection/>
    </xf>
    <xf numFmtId="0" fontId="37" fillId="0" borderId="0" xfId="56" applyFont="1" applyFill="1" applyBorder="1" applyAlignment="1">
      <alignment horizontal="right" vertical="center" wrapText="1"/>
      <protection/>
    </xf>
    <xf numFmtId="0" fontId="37" fillId="0" borderId="10" xfId="56" applyFont="1" applyFill="1" applyBorder="1" applyAlignment="1">
      <alignment vertical="center" wrapText="1"/>
      <protection/>
    </xf>
    <xf numFmtId="0" fontId="38" fillId="0" borderId="0" xfId="56" applyFont="1" applyFill="1" applyBorder="1" applyAlignment="1">
      <alignment vertical="center" wrapText="1"/>
      <protection/>
    </xf>
    <xf numFmtId="3" fontId="38" fillId="0" borderId="0" xfId="56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74" fontId="33" fillId="0" borderId="0" xfId="58" applyNumberFormat="1" applyFont="1" applyAlignment="1">
      <alignment horizontal="left" vertical="center" wrapText="1"/>
      <protection/>
    </xf>
    <xf numFmtId="174" fontId="28" fillId="0" borderId="10" xfId="58" applyNumberFormat="1" applyFont="1" applyBorder="1" applyAlignment="1">
      <alignment horizontal="center" vertical="center" wrapText="1"/>
      <protection/>
    </xf>
    <xf numFmtId="3" fontId="28" fillId="0" borderId="10" xfId="58" applyNumberFormat="1" applyFont="1" applyBorder="1" applyAlignment="1">
      <alignment horizontal="center" vertical="center" wrapText="1"/>
      <protection/>
    </xf>
    <xf numFmtId="174" fontId="33" fillId="24" borderId="10" xfId="58" applyNumberFormat="1" applyFont="1" applyFill="1" applyBorder="1" applyAlignment="1" applyProtection="1">
      <alignment horizontal="left" vertical="center" wrapText="1"/>
      <protection locked="0"/>
    </xf>
    <xf numFmtId="174" fontId="33" fillId="24" borderId="10" xfId="58" applyNumberFormat="1" applyFont="1" applyFill="1" applyBorder="1" applyAlignment="1" applyProtection="1">
      <alignment vertical="center" wrapText="1"/>
      <protection locked="0"/>
    </xf>
    <xf numFmtId="1" fontId="28" fillId="24" borderId="10" xfId="58" applyNumberFormat="1" applyFont="1" applyFill="1" applyBorder="1" applyAlignment="1" applyProtection="1">
      <alignment horizontal="center" vertical="center" wrapText="1"/>
      <protection locked="0"/>
    </xf>
    <xf numFmtId="174" fontId="28" fillId="24" borderId="10" xfId="58" applyNumberFormat="1" applyFont="1" applyFill="1" applyBorder="1" applyAlignment="1" applyProtection="1">
      <alignment vertical="center" wrapText="1"/>
      <protection locked="0"/>
    </xf>
    <xf numFmtId="3" fontId="33" fillId="24" borderId="10" xfId="58" applyNumberFormat="1" applyFont="1" applyFill="1" applyBorder="1">
      <alignment/>
      <protection/>
    </xf>
    <xf numFmtId="0" fontId="33" fillId="24" borderId="0" xfId="0" applyFont="1" applyFill="1" applyAlignment="1">
      <alignment/>
    </xf>
    <xf numFmtId="174" fontId="28" fillId="24" borderId="10" xfId="58" applyNumberFormat="1" applyFont="1" applyFill="1" applyBorder="1" applyAlignment="1">
      <alignment horizontal="left" vertical="center" wrapText="1"/>
      <protection/>
    </xf>
    <xf numFmtId="174" fontId="28" fillId="24" borderId="10" xfId="58" applyNumberFormat="1" applyFont="1" applyFill="1" applyBorder="1" applyAlignment="1">
      <alignment vertical="center" wrapText="1"/>
      <protection/>
    </xf>
    <xf numFmtId="174" fontId="28" fillId="25" borderId="10" xfId="58" applyNumberFormat="1" applyFont="1" applyFill="1" applyBorder="1" applyAlignment="1" applyProtection="1">
      <alignment horizontal="center" vertical="center" wrapText="1"/>
      <protection/>
    </xf>
    <xf numFmtId="2" fontId="28" fillId="0" borderId="10" xfId="58" applyNumberFormat="1" applyFont="1" applyBorder="1" applyAlignment="1" applyProtection="1">
      <alignment vertical="center" wrapText="1"/>
      <protection locked="0"/>
    </xf>
    <xf numFmtId="3" fontId="28" fillId="24" borderId="10" xfId="58" applyNumberFormat="1" applyFont="1" applyFill="1" applyBorder="1">
      <alignment/>
      <protection/>
    </xf>
    <xf numFmtId="174" fontId="28" fillId="24" borderId="0" xfId="58" applyNumberFormat="1" applyFont="1" applyFill="1" applyBorder="1" applyAlignment="1">
      <alignment horizontal="left" vertical="center" wrapText="1"/>
      <protection/>
    </xf>
    <xf numFmtId="174" fontId="28" fillId="24" borderId="0" xfId="58" applyNumberFormat="1" applyFont="1" applyFill="1" applyBorder="1" applyAlignment="1">
      <alignment vertical="center" wrapText="1"/>
      <protection/>
    </xf>
    <xf numFmtId="174" fontId="28" fillId="25" borderId="0" xfId="58" applyNumberFormat="1" applyFont="1" applyFill="1" applyBorder="1" applyAlignment="1" applyProtection="1">
      <alignment horizontal="center" vertical="center" wrapText="1"/>
      <protection/>
    </xf>
    <xf numFmtId="2" fontId="28" fillId="0" borderId="0" xfId="58" applyNumberFormat="1" applyFont="1" applyBorder="1" applyAlignment="1" applyProtection="1">
      <alignment vertical="center" wrapText="1"/>
      <protection locked="0"/>
    </xf>
    <xf numFmtId="3" fontId="28" fillId="24" borderId="0" xfId="58" applyNumberFormat="1" applyFont="1" applyFill="1" applyBorder="1">
      <alignment/>
      <protection/>
    </xf>
    <xf numFmtId="174" fontId="28" fillId="0" borderId="23" xfId="58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79" fontId="0" fillId="0" borderId="0" xfId="0" applyNumberFormat="1" applyFont="1" applyAlignment="1">
      <alignment/>
    </xf>
    <xf numFmtId="174" fontId="0" fillId="0" borderId="0" xfId="58" applyNumberFormat="1" applyFont="1" applyAlignment="1">
      <alignment horizontal="center" vertical="center" wrapText="1"/>
      <protection/>
    </xf>
    <xf numFmtId="174" fontId="0" fillId="0" borderId="0" xfId="58" applyNumberFormat="1" applyFont="1" applyAlignment="1">
      <alignment vertical="center" wrapText="1"/>
      <protection/>
    </xf>
    <xf numFmtId="179" fontId="0" fillId="0" borderId="0" xfId="58" applyNumberFormat="1" applyFont="1" applyAlignment="1">
      <alignment horizontal="center" vertical="center" wrapText="1"/>
      <protection/>
    </xf>
    <xf numFmtId="174" fontId="0" fillId="0" borderId="0" xfId="58" applyNumberFormat="1" applyFont="1" applyAlignment="1">
      <alignment horizontal="right" vertical="center" wrapText="1"/>
      <protection/>
    </xf>
    <xf numFmtId="174" fontId="0" fillId="0" borderId="23" xfId="58" applyNumberFormat="1" applyFont="1" applyBorder="1" applyAlignment="1">
      <alignment horizontal="center" vertical="center" wrapText="1"/>
      <protection/>
    </xf>
    <xf numFmtId="179" fontId="0" fillId="0" borderId="23" xfId="58" applyNumberFormat="1" applyFont="1" applyBorder="1" applyAlignment="1">
      <alignment horizontal="center" vertical="center" wrapText="1"/>
      <protection/>
    </xf>
    <xf numFmtId="174" fontId="0" fillId="0" borderId="21" xfId="58" applyNumberFormat="1" applyFont="1" applyBorder="1" applyAlignment="1">
      <alignment horizontal="center" vertical="center" wrapText="1"/>
      <protection/>
    </xf>
    <xf numFmtId="179" fontId="0" fillId="0" borderId="21" xfId="58" applyNumberFormat="1" applyFont="1" applyBorder="1" applyAlignment="1">
      <alignment horizontal="center" vertical="center" wrapText="1"/>
      <protection/>
    </xf>
    <xf numFmtId="174" fontId="0" fillId="0" borderId="13" xfId="58" applyNumberFormat="1" applyFont="1" applyBorder="1" applyAlignment="1">
      <alignment horizontal="center" vertical="center" wrapText="1"/>
      <protection/>
    </xf>
    <xf numFmtId="179" fontId="0" fillId="0" borderId="13" xfId="58" applyNumberFormat="1" applyFont="1" applyBorder="1" applyAlignment="1">
      <alignment horizontal="center" vertical="center" wrapText="1"/>
      <protection/>
    </xf>
    <xf numFmtId="1" fontId="0" fillId="0" borderId="13" xfId="58" applyNumberFormat="1" applyFont="1" applyBorder="1" applyAlignment="1">
      <alignment horizontal="center" vertical="center" wrapText="1"/>
      <protection/>
    </xf>
    <xf numFmtId="1" fontId="0" fillId="0" borderId="24" xfId="58" applyNumberFormat="1" applyFont="1" applyBorder="1" applyAlignment="1">
      <alignment horizontal="center" vertical="center" wrapText="1"/>
      <protection/>
    </xf>
    <xf numFmtId="174" fontId="0" fillId="0" borderId="21" xfId="58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174" fontId="0" fillId="0" borderId="25" xfId="58" applyNumberFormat="1" applyFont="1" applyBorder="1" applyAlignment="1">
      <alignment vertical="center" wrapText="1"/>
      <protection/>
    </xf>
    <xf numFmtId="0" fontId="0" fillId="0" borderId="21" xfId="0" applyFont="1" applyBorder="1" applyAlignment="1">
      <alignment/>
    </xf>
    <xf numFmtId="174" fontId="0" fillId="0" borderId="10" xfId="58" applyNumberFormat="1" applyFont="1" applyBorder="1" applyAlignment="1">
      <alignment horizontal="left" vertical="center" wrapText="1"/>
      <protection/>
    </xf>
    <xf numFmtId="174" fontId="0" fillId="0" borderId="10" xfId="58" applyNumberFormat="1" applyFont="1" applyBorder="1" applyAlignment="1">
      <alignment vertical="center" wrapText="1"/>
      <protection/>
    </xf>
    <xf numFmtId="179" fontId="0" fillId="0" borderId="10" xfId="58" applyNumberFormat="1" applyFont="1" applyBorder="1" applyAlignment="1">
      <alignment horizontal="center" vertical="center" wrapText="1"/>
      <protection/>
    </xf>
    <xf numFmtId="174" fontId="0" fillId="0" borderId="15" xfId="58" applyNumberFormat="1" applyFont="1" applyBorder="1" applyAlignment="1">
      <alignment vertical="center" wrapText="1"/>
      <protection/>
    </xf>
    <xf numFmtId="174" fontId="25" fillId="0" borderId="10" xfId="58" applyNumberFormat="1" applyFont="1" applyBorder="1" applyAlignment="1">
      <alignment horizontal="left" vertical="center" wrapText="1"/>
      <protection/>
    </xf>
    <xf numFmtId="174" fontId="25" fillId="0" borderId="10" xfId="58" applyNumberFormat="1" applyFont="1" applyBorder="1" applyAlignment="1">
      <alignment vertical="center" wrapText="1"/>
      <protection/>
    </xf>
    <xf numFmtId="179" fontId="25" fillId="0" borderId="10" xfId="58" applyNumberFormat="1" applyFont="1" applyBorder="1" applyAlignment="1">
      <alignment vertical="center" wrapText="1"/>
      <protection/>
    </xf>
    <xf numFmtId="174" fontId="0" fillId="0" borderId="26" xfId="58" applyNumberFormat="1" applyFont="1" applyBorder="1" applyAlignment="1">
      <alignment vertical="center" wrapText="1"/>
      <protection/>
    </xf>
    <xf numFmtId="17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0" fillId="0" borderId="27" xfId="0" applyNumberFormat="1" applyFont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3" fontId="0" fillId="0" borderId="28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3" fontId="25" fillId="0" borderId="32" xfId="0" applyNumberFormat="1" applyFont="1" applyFill="1" applyBorder="1" applyAlignment="1">
      <alignment vertical="center" wrapText="1"/>
    </xf>
    <xf numFmtId="3" fontId="25" fillId="0" borderId="33" xfId="0" applyNumberFormat="1" applyFont="1" applyFill="1" applyBorder="1" applyAlignment="1">
      <alignment vertical="center" wrapText="1"/>
    </xf>
    <xf numFmtId="174" fontId="0" fillId="0" borderId="21" xfId="58" applyNumberFormat="1" applyFont="1" applyBorder="1" applyAlignment="1">
      <alignment horizontal="left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4" fontId="25" fillId="0" borderId="0" xfId="58" applyNumberFormat="1" applyFont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3" fontId="37" fillId="0" borderId="0" xfId="56" applyNumberFormat="1" applyFont="1" applyFill="1" applyBorder="1" applyAlignment="1">
      <alignment horizontal="center" vertical="center" wrapText="1"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3" fontId="37" fillId="0" borderId="10" xfId="56" applyNumberFormat="1" applyFont="1" applyFill="1" applyBorder="1" applyAlignment="1">
      <alignment horizontal="center" vertical="center" wrapText="1"/>
      <protection/>
    </xf>
    <xf numFmtId="174" fontId="33" fillId="0" borderId="10" xfId="58" applyNumberFormat="1" applyFont="1" applyBorder="1" applyAlignment="1">
      <alignment horizontal="center" vertical="center" wrapText="1"/>
      <protection/>
    </xf>
    <xf numFmtId="3" fontId="0" fillId="0" borderId="34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 wrapText="1"/>
    </xf>
    <xf numFmtId="4" fontId="0" fillId="0" borderId="36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9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49" fillId="0" borderId="4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6" fillId="0" borderId="45" xfId="0" applyFont="1" applyBorder="1" applyAlignment="1">
      <alignment horizontal="center" vertical="center"/>
    </xf>
    <xf numFmtId="3" fontId="0" fillId="0" borderId="46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36" fillId="0" borderId="43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6" fillId="0" borderId="48" xfId="0" applyFont="1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1" borderId="26" xfId="0" applyFont="1" applyFill="1" applyBorder="1" applyAlignment="1">
      <alignment/>
    </xf>
    <xf numFmtId="0" fontId="27" fillId="1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26" borderId="26" xfId="0" applyNumberFormat="1" applyFill="1" applyBorder="1" applyAlignment="1">
      <alignment horizontal="right"/>
    </xf>
    <xf numFmtId="3" fontId="0" fillId="26" borderId="10" xfId="0" applyNumberFormat="1" applyFill="1" applyBorder="1" applyAlignment="1">
      <alignment horizontal="right"/>
    </xf>
    <xf numFmtId="3" fontId="0" fillId="1" borderId="10" xfId="0" applyNumberFormat="1" applyFont="1" applyFill="1" applyBorder="1" applyAlignment="1">
      <alignment/>
    </xf>
    <xf numFmtId="3" fontId="0" fillId="1" borderId="10" xfId="0" applyNumberFormat="1" applyFill="1" applyBorder="1" applyAlignment="1">
      <alignment/>
    </xf>
    <xf numFmtId="3" fontId="0" fillId="2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50" fillId="26" borderId="26" xfId="0" applyNumberFormat="1" applyFont="1" applyFill="1" applyBorder="1" applyAlignment="1">
      <alignment/>
    </xf>
    <xf numFmtId="3" fontId="50" fillId="27" borderId="10" xfId="0" applyNumberFormat="1" applyFont="1" applyFill="1" applyBorder="1" applyAlignment="1">
      <alignment/>
    </xf>
    <xf numFmtId="3" fontId="0" fillId="27" borderId="10" xfId="0" applyNumberFormat="1" applyFill="1" applyBorder="1" applyAlignment="1">
      <alignment/>
    </xf>
    <xf numFmtId="3" fontId="0" fillId="28" borderId="10" xfId="0" applyNumberFormat="1" applyFill="1" applyBorder="1" applyAlignment="1">
      <alignment/>
    </xf>
    <xf numFmtId="3" fontId="0" fillId="26" borderId="26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50" fillId="29" borderId="0" xfId="0" applyFont="1" applyFill="1" applyAlignment="1">
      <alignment/>
    </xf>
    <xf numFmtId="3" fontId="0" fillId="29" borderId="0" xfId="0" applyNumberFormat="1" applyFill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0" fillId="27" borderId="10" xfId="0" applyNumberFormat="1" applyFill="1" applyBorder="1" applyAlignment="1">
      <alignment vertical="center"/>
    </xf>
    <xf numFmtId="3" fontId="0" fillId="1" borderId="10" xfId="0" applyNumberFormat="1" applyFill="1" applyBorder="1" applyAlignment="1">
      <alignment vertical="center"/>
    </xf>
    <xf numFmtId="0" fontId="26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5" fillId="0" borderId="0" xfId="0" applyFont="1" applyBorder="1" applyAlignment="1">
      <alignment horizontal="center"/>
    </xf>
    <xf numFmtId="3" fontId="32" fillId="0" borderId="49" xfId="0" applyNumberFormat="1" applyFont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center" vertical="center" wrapText="1"/>
    </xf>
    <xf numFmtId="3" fontId="32" fillId="0" borderId="46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 wrapText="1"/>
    </xf>
    <xf numFmtId="4" fontId="25" fillId="0" borderId="50" xfId="0" applyNumberFormat="1" applyFont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2" fontId="0" fillId="0" borderId="51" xfId="0" applyNumberFormat="1" applyBorder="1" applyAlignment="1">
      <alignment/>
    </xf>
    <xf numFmtId="2" fontId="0" fillId="0" borderId="36" xfId="0" applyNumberFormat="1" applyBorder="1" applyAlignment="1">
      <alignment/>
    </xf>
    <xf numFmtId="3" fontId="0" fillId="0" borderId="49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52" xfId="0" applyNumberForma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25" fillId="0" borderId="38" xfId="0" applyNumberFormat="1" applyFont="1" applyFill="1" applyBorder="1" applyAlignment="1">
      <alignment vertical="center" wrapText="1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51" xfId="0" applyBorder="1" applyAlignment="1">
      <alignment/>
    </xf>
    <xf numFmtId="0" fontId="25" fillId="0" borderId="16" xfId="0" applyFont="1" applyBorder="1" applyAlignment="1">
      <alignment vertical="center"/>
    </xf>
    <xf numFmtId="4" fontId="25" fillId="0" borderId="54" xfId="0" applyNumberFormat="1" applyFont="1" applyFill="1" applyBorder="1" applyAlignment="1">
      <alignment vertical="center" wrapText="1"/>
    </xf>
    <xf numFmtId="2" fontId="25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25" fillId="0" borderId="10" xfId="0" applyFont="1" applyBorder="1" applyAlignment="1">
      <alignment vertical="center" wrapText="1"/>
    </xf>
    <xf numFmtId="0" fontId="1" fillId="0" borderId="10" xfId="58" applyBorder="1">
      <alignment/>
      <protection/>
    </xf>
    <xf numFmtId="49" fontId="14" fillId="0" borderId="10" xfId="58" applyNumberFormat="1" applyFont="1" applyBorder="1" applyAlignment="1">
      <alignment horizontal="left" wrapText="1"/>
      <protection/>
    </xf>
    <xf numFmtId="0" fontId="14" fillId="0" borderId="10" xfId="58" applyFont="1" applyBorder="1">
      <alignment/>
      <protection/>
    </xf>
    <xf numFmtId="0" fontId="14" fillId="0" borderId="10" xfId="58" applyFont="1" applyBorder="1" applyAlignment="1">
      <alignment horizontal="left"/>
      <protection/>
    </xf>
    <xf numFmtId="0" fontId="19" fillId="0" borderId="10" xfId="58" applyFont="1" applyBorder="1" applyAlignment="1">
      <alignment vertical="center" wrapText="1"/>
      <protection/>
    </xf>
    <xf numFmtId="0" fontId="14" fillId="0" borderId="10" xfId="58" applyFont="1" applyFill="1" applyBorder="1">
      <alignment/>
      <protection/>
    </xf>
    <xf numFmtId="0" fontId="1" fillId="0" borderId="10" xfId="58" applyFont="1" applyBorder="1" applyAlignment="1">
      <alignment horizontal="left"/>
      <protection/>
    </xf>
    <xf numFmtId="0" fontId="1" fillId="0" borderId="10" xfId="58" applyFill="1" applyBorder="1">
      <alignment/>
      <protection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9" fontId="14" fillId="0" borderId="10" xfId="58" applyNumberFormat="1" applyFont="1" applyBorder="1" applyAlignment="1">
      <alignment horizontal="left"/>
      <protection/>
    </xf>
    <xf numFmtId="3" fontId="0" fillId="0" borderId="0" xfId="0" applyNumberFormat="1" applyBorder="1" applyAlignment="1">
      <alignment vertical="center"/>
    </xf>
    <xf numFmtId="0" fontId="1" fillId="0" borderId="10" xfId="58" applyFont="1" applyBorder="1">
      <alignment/>
      <protection/>
    </xf>
    <xf numFmtId="3" fontId="0" fillId="0" borderId="28" xfId="0" applyNumberFormat="1" applyFont="1" applyFill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56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26" xfId="0" applyFont="1" applyBorder="1" applyAlignment="1">
      <alignment vertical="center"/>
    </xf>
    <xf numFmtId="3" fontId="0" fillId="0" borderId="46" xfId="0" applyNumberFormat="1" applyBorder="1" applyAlignment="1">
      <alignment/>
    </xf>
    <xf numFmtId="0" fontId="0" fillId="0" borderId="0" xfId="0" applyFont="1" applyAlignment="1">
      <alignment horizontal="right"/>
    </xf>
    <xf numFmtId="3" fontId="37" fillId="0" borderId="0" xfId="56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3" fontId="53" fillId="0" borderId="0" xfId="0" applyNumberFormat="1" applyFont="1" applyBorder="1" applyAlignment="1">
      <alignment horizontal="left" vertical="center"/>
    </xf>
    <xf numFmtId="3" fontId="29" fillId="0" borderId="21" xfId="0" applyNumberFormat="1" applyFont="1" applyBorder="1" applyAlignment="1">
      <alignment vertical="center"/>
    </xf>
    <xf numFmtId="3" fontId="29" fillId="0" borderId="41" xfId="0" applyNumberFormat="1" applyFon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8" fillId="0" borderId="23" xfId="0" applyFont="1" applyBorder="1" applyAlignment="1">
      <alignment horizontal="center" vertical="center"/>
    </xf>
    <xf numFmtId="174" fontId="33" fillId="24" borderId="10" xfId="58" applyNumberFormat="1" applyFont="1" applyFill="1" applyBorder="1" applyAlignment="1">
      <alignment horizontal="left" vertical="center" wrapText="1"/>
      <protection/>
    </xf>
    <xf numFmtId="174" fontId="33" fillId="24" borderId="10" xfId="58" applyNumberFormat="1" applyFont="1" applyFill="1" applyBorder="1" applyAlignment="1">
      <alignment vertical="center" wrapText="1"/>
      <protection/>
    </xf>
    <xf numFmtId="174" fontId="33" fillId="25" borderId="10" xfId="58" applyNumberFormat="1" applyFont="1" applyFill="1" applyBorder="1" applyAlignment="1" applyProtection="1">
      <alignment horizontal="center" vertical="center" wrapText="1"/>
      <protection/>
    </xf>
    <xf numFmtId="3" fontId="33" fillId="24" borderId="10" xfId="58" applyNumberFormat="1" applyFont="1" applyFill="1" applyBorder="1" applyAlignment="1">
      <alignment vertical="center" wrapText="1"/>
      <protection/>
    </xf>
    <xf numFmtId="3" fontId="33" fillId="24" borderId="10" xfId="58" applyNumberFormat="1" applyFont="1" applyFill="1" applyBorder="1" applyAlignment="1" applyProtection="1">
      <alignment vertical="center" wrapText="1"/>
      <protection locked="0"/>
    </xf>
    <xf numFmtId="3" fontId="28" fillId="24" borderId="10" xfId="58" applyNumberFormat="1" applyFont="1" applyFill="1" applyBorder="1" applyAlignment="1">
      <alignment vertical="center" wrapText="1"/>
      <protection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58" applyBorder="1">
      <alignment/>
      <protection/>
    </xf>
    <xf numFmtId="0" fontId="0" fillId="0" borderId="11" xfId="0" applyBorder="1" applyAlignment="1">
      <alignment/>
    </xf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right" vertical="top" wrapText="1"/>
    </xf>
    <xf numFmtId="0" fontId="54" fillId="16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24" borderId="0" xfId="60" applyFont="1" applyFill="1" applyAlignment="1">
      <alignment horizontal="center"/>
      <protection/>
    </xf>
    <xf numFmtId="0" fontId="56" fillId="24" borderId="0" xfId="60" applyFont="1" applyFill="1">
      <alignment/>
      <protection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/>
    </xf>
    <xf numFmtId="3" fontId="56" fillId="24" borderId="0" xfId="60" applyNumberFormat="1" applyFont="1" applyFill="1">
      <alignment/>
      <protection/>
    </xf>
    <xf numFmtId="0" fontId="56" fillId="24" borderId="0" xfId="60" applyFont="1" applyFill="1" applyAlignment="1">
      <alignment horizontal="center" vertical="center"/>
      <protection/>
    </xf>
    <xf numFmtId="2" fontId="56" fillId="0" borderId="0" xfId="0" applyNumberFormat="1" applyFont="1" applyAlignment="1">
      <alignment/>
    </xf>
    <xf numFmtId="0" fontId="57" fillId="24" borderId="0" xfId="57" applyFont="1" applyFill="1" applyBorder="1" applyAlignment="1" applyProtection="1">
      <alignment horizontal="center" vertical="center" wrapText="1"/>
      <protection/>
    </xf>
    <xf numFmtId="0" fontId="57" fillId="24" borderId="0" xfId="57" applyFont="1" applyFill="1" applyBorder="1" applyAlignment="1" applyProtection="1">
      <alignment vertical="center" wrapText="1"/>
      <protection/>
    </xf>
    <xf numFmtId="174" fontId="57" fillId="24" borderId="0" xfId="57" applyNumberFormat="1" applyFont="1" applyFill="1" applyBorder="1" applyAlignment="1" applyProtection="1">
      <alignment vertical="center" wrapText="1"/>
      <protection/>
    </xf>
    <xf numFmtId="174" fontId="57" fillId="24" borderId="0" xfId="57" applyNumberFormat="1" applyFont="1" applyFill="1" applyBorder="1" applyAlignment="1" applyProtection="1">
      <alignment horizontal="center" vertical="center"/>
      <protection/>
    </xf>
    <xf numFmtId="174" fontId="57" fillId="24" borderId="0" xfId="57" applyNumberFormat="1" applyFont="1" applyFill="1" applyBorder="1" applyAlignment="1" applyProtection="1">
      <alignment horizontal="centerContinuous" vertical="center"/>
      <protection/>
    </xf>
    <xf numFmtId="2" fontId="56" fillId="30" borderId="10" xfId="0" applyNumberFormat="1" applyFont="1" applyFill="1" applyBorder="1" applyAlignment="1">
      <alignment/>
    </xf>
    <xf numFmtId="2" fontId="57" fillId="30" borderId="10" xfId="60" applyNumberFormat="1" applyFont="1" applyFill="1" applyBorder="1" applyAlignment="1">
      <alignment horizontal="center" vertical="center" wrapText="1"/>
      <protection/>
    </xf>
    <xf numFmtId="0" fontId="54" fillId="30" borderId="10" xfId="0" applyFont="1" applyFill="1" applyBorder="1" applyAlignment="1">
      <alignment horizontal="center" vertical="top" wrapText="1"/>
    </xf>
    <xf numFmtId="0" fontId="41" fillId="30" borderId="10" xfId="0" applyFont="1" applyFill="1" applyBorder="1" applyAlignment="1" applyProtection="1">
      <alignment horizontal="centerContinuous" vertical="center" wrapText="1"/>
      <protection/>
    </xf>
    <xf numFmtId="0" fontId="27" fillId="30" borderId="10" xfId="0" applyFont="1" applyFill="1" applyBorder="1" applyAlignment="1">
      <alignment horizontal="center" vertical="top" wrapText="1"/>
    </xf>
    <xf numFmtId="2" fontId="56" fillId="0" borderId="0" xfId="0" applyNumberFormat="1" applyFont="1" applyBorder="1" applyAlignment="1">
      <alignment/>
    </xf>
    <xf numFmtId="2" fontId="56" fillId="30" borderId="10" xfId="60" applyNumberFormat="1" applyFont="1" applyFill="1" applyBorder="1" applyAlignment="1">
      <alignment horizontal="center" vertical="center" wrapText="1"/>
      <protection/>
    </xf>
    <xf numFmtId="4" fontId="33" fillId="0" borderId="10" xfId="58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56" fillId="24" borderId="0" xfId="60" applyFont="1" applyFill="1" applyAlignment="1">
      <alignment horizontal="right"/>
      <protection/>
    </xf>
    <xf numFmtId="0" fontId="56" fillId="24" borderId="0" xfId="59" applyFont="1" applyFill="1" applyBorder="1" applyAlignment="1" applyProtection="1">
      <alignment horizontal="right"/>
      <protection/>
    </xf>
    <xf numFmtId="0" fontId="56" fillId="30" borderId="1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Alignment="1">
      <alignment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3" fontId="57" fillId="0" borderId="0" xfId="0" applyNumberFormat="1" applyFont="1" applyBorder="1" applyAlignment="1">
      <alignment horizontal="right" vertical="top" wrapText="1"/>
    </xf>
    <xf numFmtId="0" fontId="56" fillId="30" borderId="23" xfId="0" applyFont="1" applyFill="1" applyBorder="1" applyAlignment="1">
      <alignment horizontal="center" vertical="top" wrapText="1"/>
    </xf>
    <xf numFmtId="0" fontId="38" fillId="0" borderId="10" xfId="56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3" fontId="25" fillId="0" borderId="0" xfId="0" applyNumberFormat="1" applyFont="1" applyAlignment="1">
      <alignment horizontal="right" vertical="top" wrapText="1"/>
    </xf>
    <xf numFmtId="184" fontId="2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Border="1" applyAlignment="1">
      <alignment horizontal="center" vertical="center" wrapText="1"/>
      <protection/>
    </xf>
    <xf numFmtId="3" fontId="25" fillId="0" borderId="47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58" xfId="0" applyNumberFormat="1" applyFont="1" applyBorder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3" fontId="25" fillId="0" borderId="48" xfId="0" applyNumberFormat="1" applyFont="1" applyFill="1" applyBorder="1" applyAlignment="1">
      <alignment horizontal="center" vertical="center" wrapText="1"/>
    </xf>
    <xf numFmtId="3" fontId="25" fillId="0" borderId="5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56" fillId="24" borderId="0" xfId="60" applyFont="1" applyFill="1" applyAlignment="1">
      <alignment horizontal="right"/>
      <protection/>
    </xf>
    <xf numFmtId="0" fontId="57" fillId="24" borderId="0" xfId="60" applyFont="1" applyFill="1" applyAlignment="1">
      <alignment horizontal="center"/>
      <protection/>
    </xf>
    <xf numFmtId="0" fontId="56" fillId="0" borderId="0" xfId="60" applyFont="1" applyAlignment="1">
      <alignment horizontal="center"/>
      <protection/>
    </xf>
    <xf numFmtId="0" fontId="56" fillId="24" borderId="0" xfId="59" applyFont="1" applyFill="1" applyBorder="1" applyAlignment="1" applyProtection="1">
      <alignment horizontal="right"/>
      <protection/>
    </xf>
    <xf numFmtId="0" fontId="56" fillId="30" borderId="10" xfId="0" applyFont="1" applyFill="1" applyBorder="1" applyAlignment="1">
      <alignment horizontal="center" vertical="top" wrapText="1"/>
    </xf>
    <xf numFmtId="0" fontId="56" fillId="30" borderId="10" xfId="0" applyFont="1" applyFill="1" applyBorder="1" applyAlignment="1">
      <alignment wrapText="1"/>
    </xf>
    <xf numFmtId="0" fontId="56" fillId="30" borderId="10" xfId="0" applyFont="1" applyFill="1" applyBorder="1" applyAlignment="1">
      <alignment/>
    </xf>
    <xf numFmtId="0" fontId="0" fillId="0" borderId="0" xfId="0" applyAlignment="1">
      <alignment/>
    </xf>
    <xf numFmtId="3" fontId="52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5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3" fontId="37" fillId="0" borderId="0" xfId="56" applyNumberFormat="1" applyFont="1" applyFill="1" applyBorder="1" applyAlignment="1">
      <alignment horizontal="right" vertical="center" wrapText="1"/>
      <protection/>
    </xf>
    <xf numFmtId="0" fontId="38" fillId="0" borderId="0" xfId="56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174" fontId="33" fillId="0" borderId="0" xfId="58" applyNumberFormat="1" applyFont="1" applyBorder="1" applyAlignment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74" fontId="0" fillId="0" borderId="0" xfId="58" applyNumberFormat="1" applyFont="1" applyAlignment="1">
      <alignment horizontal="right" vertical="center" wrapText="1"/>
      <protection/>
    </xf>
    <xf numFmtId="174" fontId="25" fillId="0" borderId="0" xfId="58" applyNumberFormat="1" applyFont="1" applyAlignment="1">
      <alignment horizontal="center" vertical="center" wrapText="1"/>
      <protection/>
    </xf>
    <xf numFmtId="174" fontId="0" fillId="0" borderId="14" xfId="58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/>
    </xf>
    <xf numFmtId="174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4" fontId="0" fillId="0" borderId="23" xfId="58" applyNumberFormat="1" applyFont="1" applyBorder="1" applyAlignment="1">
      <alignment horizontal="center" vertical="top" wrapText="1"/>
      <protection/>
    </xf>
    <xf numFmtId="174" fontId="0" fillId="0" borderId="21" xfId="58" applyNumberFormat="1" applyFont="1" applyBorder="1" applyAlignment="1">
      <alignment horizontal="center" vertical="top" wrapText="1"/>
      <protection/>
    </xf>
    <xf numFmtId="174" fontId="0" fillId="0" borderId="13" xfId="58" applyNumberFormat="1" applyFont="1" applyBorder="1" applyAlignment="1">
      <alignment horizontal="center" vertical="top" wrapText="1"/>
      <protection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48" fillId="0" borderId="0" xfId="0" applyFont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Normál_KVRENMUNKA" xfId="57"/>
    <cellStyle name="Normál_Munka1" xfId="58"/>
    <cellStyle name="Normál_Munka1_Munka15" xfId="59"/>
    <cellStyle name="Normál_Munka15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95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64">
      <selection activeCell="C24" sqref="C24"/>
    </sheetView>
  </sheetViews>
  <sheetFormatPr defaultColWidth="9.140625" defaultRowHeight="12.75"/>
  <cols>
    <col min="1" max="1" width="22.28125" style="0" customWidth="1"/>
    <col min="2" max="2" width="6.28125" style="0" customWidth="1"/>
    <col min="3" max="3" width="28.140625" style="0" customWidth="1"/>
    <col min="4" max="4" width="42.421875" style="0" customWidth="1"/>
    <col min="5" max="5" width="36.57421875" style="0" customWidth="1"/>
  </cols>
  <sheetData>
    <row r="1" spans="1:5" ht="12.75">
      <c r="A1" s="41"/>
      <c r="B1" s="41"/>
      <c r="C1" s="41"/>
      <c r="D1" s="41"/>
      <c r="E1" s="273" t="s">
        <v>125</v>
      </c>
    </row>
    <row r="2" spans="1:5" ht="15.75">
      <c r="A2" s="335" t="s">
        <v>335</v>
      </c>
      <c r="B2" s="335"/>
      <c r="C2" s="335"/>
      <c r="D2" s="335"/>
      <c r="E2" s="335"/>
    </row>
    <row r="3" spans="1:5" ht="3.75" customHeight="1">
      <c r="A3" s="274"/>
      <c r="B3" s="274"/>
      <c r="C3" s="274"/>
      <c r="D3" s="274"/>
      <c r="E3" s="274"/>
    </row>
    <row r="4" spans="1:5" ht="15">
      <c r="A4" s="1" t="s">
        <v>0</v>
      </c>
      <c r="B4" s="1" t="s">
        <v>1</v>
      </c>
      <c r="C4" s="1" t="s">
        <v>136</v>
      </c>
      <c r="D4" s="1" t="s">
        <v>2</v>
      </c>
      <c r="E4" s="1" t="s">
        <v>3</v>
      </c>
    </row>
    <row r="5" spans="1:5" ht="15">
      <c r="A5" s="227"/>
      <c r="B5" s="227"/>
      <c r="C5" s="227"/>
      <c r="D5" s="227"/>
      <c r="E5" s="227"/>
    </row>
    <row r="6" spans="1:5" ht="30">
      <c r="A6" s="2" t="str">
        <f>"1. "&amp;PROPER(LEFT($A$2,LEN($A$2)-10))</f>
        <v>1. Szaporca Községi Önkormányzat</v>
      </c>
      <c r="B6" s="227"/>
      <c r="C6" s="228" t="s">
        <v>141</v>
      </c>
      <c r="D6" s="229" t="s">
        <v>119</v>
      </c>
      <c r="E6" s="227"/>
    </row>
    <row r="7" spans="1:5" ht="15">
      <c r="A7" s="227"/>
      <c r="B7" s="227"/>
      <c r="C7" s="227" t="s">
        <v>5</v>
      </c>
      <c r="D7" s="227" t="s">
        <v>6</v>
      </c>
      <c r="E7" s="227" t="s">
        <v>7</v>
      </c>
    </row>
    <row r="8" spans="1:5" ht="15">
      <c r="A8" s="227"/>
      <c r="B8" s="227"/>
      <c r="C8" s="227"/>
      <c r="D8" s="227"/>
      <c r="E8" s="227" t="s">
        <v>157</v>
      </c>
    </row>
    <row r="9" spans="1:5" ht="15">
      <c r="A9" s="227"/>
      <c r="B9" s="227"/>
      <c r="C9" s="227"/>
      <c r="D9" s="227"/>
      <c r="E9" s="227" t="s">
        <v>8</v>
      </c>
    </row>
    <row r="10" spans="1:5" ht="15">
      <c r="A10" s="227"/>
      <c r="B10" s="227"/>
      <c r="C10" s="227"/>
      <c r="D10" s="227"/>
      <c r="E10" s="227" t="s">
        <v>9</v>
      </c>
    </row>
    <row r="11" spans="1:5" ht="15">
      <c r="A11" s="227"/>
      <c r="B11" s="227"/>
      <c r="C11" s="227"/>
      <c r="D11" s="227"/>
      <c r="E11" s="227" t="s">
        <v>10</v>
      </c>
    </row>
    <row r="12" spans="1:5" ht="15">
      <c r="A12" s="227"/>
      <c r="B12" s="227"/>
      <c r="C12" s="227" t="s">
        <v>11</v>
      </c>
      <c r="D12" s="227" t="s">
        <v>12</v>
      </c>
      <c r="E12" s="227" t="s">
        <v>13</v>
      </c>
    </row>
    <row r="13" spans="1:5" ht="15">
      <c r="A13" s="227"/>
      <c r="B13" s="227"/>
      <c r="C13" s="227"/>
      <c r="D13" s="227"/>
      <c r="E13" s="227" t="s">
        <v>14</v>
      </c>
    </row>
    <row r="14" spans="1:5" ht="15">
      <c r="A14" s="227"/>
      <c r="B14" s="227"/>
      <c r="C14" s="237" t="s">
        <v>137</v>
      </c>
      <c r="D14" s="229" t="s">
        <v>138</v>
      </c>
      <c r="E14" s="227"/>
    </row>
    <row r="15" spans="1:5" ht="15">
      <c r="A15" s="227"/>
      <c r="B15" s="227"/>
      <c r="C15" s="227" t="s">
        <v>5</v>
      </c>
      <c r="D15" s="227" t="s">
        <v>6</v>
      </c>
      <c r="E15" s="227" t="s">
        <v>8</v>
      </c>
    </row>
    <row r="16" spans="1:5" ht="15">
      <c r="A16" s="227"/>
      <c r="B16" s="227"/>
      <c r="C16" s="227"/>
      <c r="D16" s="227"/>
      <c r="E16" s="227" t="s">
        <v>10</v>
      </c>
    </row>
    <row r="17" spans="1:5" ht="15">
      <c r="A17" s="227"/>
      <c r="B17" s="227"/>
      <c r="C17" s="227" t="s">
        <v>11</v>
      </c>
      <c r="D17" s="227" t="s">
        <v>12</v>
      </c>
      <c r="E17" s="227" t="s">
        <v>13</v>
      </c>
    </row>
    <row r="18" spans="1:5" ht="15">
      <c r="A18" s="227"/>
      <c r="B18" s="227"/>
      <c r="C18" s="227"/>
      <c r="D18" s="227"/>
      <c r="E18" s="227" t="s">
        <v>14</v>
      </c>
    </row>
    <row r="19" spans="1:5" ht="15">
      <c r="A19" s="227"/>
      <c r="B19" s="227"/>
      <c r="C19" s="230" t="s">
        <v>159</v>
      </c>
      <c r="D19" s="193" t="s">
        <v>101</v>
      </c>
      <c r="E19" s="9"/>
    </row>
    <row r="20" spans="1:5" ht="15">
      <c r="A20" s="227"/>
      <c r="B20" s="227"/>
      <c r="C20" s="233" t="s">
        <v>5</v>
      </c>
      <c r="D20" s="227" t="s">
        <v>6</v>
      </c>
      <c r="E20" s="234" t="s">
        <v>7</v>
      </c>
    </row>
    <row r="21" spans="1:5" ht="15">
      <c r="A21" s="227"/>
      <c r="B21" s="227"/>
      <c r="C21" s="233"/>
      <c r="D21" s="227"/>
      <c r="E21" s="234" t="s">
        <v>158</v>
      </c>
    </row>
    <row r="22" spans="1:5" ht="15">
      <c r="A22" s="227"/>
      <c r="B22" s="227"/>
      <c r="C22" s="230"/>
      <c r="D22" s="227"/>
      <c r="E22" s="234" t="s">
        <v>8</v>
      </c>
    </row>
    <row r="23" spans="1:5" ht="15">
      <c r="A23" s="227"/>
      <c r="B23" s="227"/>
      <c r="C23" s="230"/>
      <c r="D23" s="227"/>
      <c r="E23" s="234" t="s">
        <v>9</v>
      </c>
    </row>
    <row r="24" spans="1:5" ht="15">
      <c r="A24" s="227"/>
      <c r="B24" s="227"/>
      <c r="C24" s="230"/>
      <c r="D24" s="227"/>
      <c r="E24" s="234" t="s">
        <v>10</v>
      </c>
    </row>
    <row r="25" spans="1:5" ht="15">
      <c r="A25" s="227"/>
      <c r="B25" s="227"/>
      <c r="C25" s="233" t="s">
        <v>5</v>
      </c>
      <c r="D25" s="227" t="s">
        <v>12</v>
      </c>
      <c r="E25" s="234" t="s">
        <v>13</v>
      </c>
    </row>
    <row r="26" spans="1:5" ht="15">
      <c r="A26" s="227"/>
      <c r="B26" s="227"/>
      <c r="C26" s="230"/>
      <c r="D26" s="227"/>
      <c r="E26" s="234" t="s">
        <v>14</v>
      </c>
    </row>
    <row r="27" spans="1:5" ht="15">
      <c r="A27" s="227"/>
      <c r="B27" s="227"/>
      <c r="C27" s="237" t="s">
        <v>143</v>
      </c>
      <c r="D27" s="229" t="s">
        <v>144</v>
      </c>
      <c r="E27" s="227"/>
    </row>
    <row r="28" spans="1:5" ht="15">
      <c r="A28" s="227"/>
      <c r="B28" s="227"/>
      <c r="C28" s="227" t="s">
        <v>5</v>
      </c>
      <c r="D28" s="227" t="s">
        <v>6</v>
      </c>
      <c r="E28" s="227" t="s">
        <v>8</v>
      </c>
    </row>
    <row r="29" spans="1:5" ht="15">
      <c r="A29" s="227"/>
      <c r="B29" s="227"/>
      <c r="C29" s="237" t="s">
        <v>145</v>
      </c>
      <c r="D29" s="232" t="s">
        <v>146</v>
      </c>
      <c r="E29" s="227"/>
    </row>
    <row r="30" spans="1:5" ht="15">
      <c r="A30" s="227"/>
      <c r="B30" s="227"/>
      <c r="C30" s="227" t="s">
        <v>5</v>
      </c>
      <c r="D30" s="227" t="s">
        <v>6</v>
      </c>
      <c r="E30" s="227" t="s">
        <v>147</v>
      </c>
    </row>
    <row r="31" spans="1:5" ht="15">
      <c r="A31" s="227"/>
      <c r="B31" s="227"/>
      <c r="C31" s="237" t="s">
        <v>148</v>
      </c>
      <c r="D31" s="232" t="s">
        <v>149</v>
      </c>
      <c r="E31" s="227"/>
    </row>
    <row r="32" spans="1:5" ht="15">
      <c r="A32" s="227"/>
      <c r="B32" s="227"/>
      <c r="C32" s="233" t="s">
        <v>11</v>
      </c>
      <c r="D32" s="227" t="s">
        <v>6</v>
      </c>
      <c r="E32" s="227" t="s">
        <v>147</v>
      </c>
    </row>
    <row r="33" spans="1:5" ht="15">
      <c r="A33" s="227"/>
      <c r="B33" s="227"/>
      <c r="C33" s="237" t="s">
        <v>139</v>
      </c>
      <c r="D33" s="229" t="s">
        <v>15</v>
      </c>
      <c r="E33" s="227"/>
    </row>
    <row r="34" spans="1:5" ht="15">
      <c r="A34" s="227"/>
      <c r="B34" s="227"/>
      <c r="C34" s="227" t="s">
        <v>5</v>
      </c>
      <c r="D34" s="227" t="s">
        <v>6</v>
      </c>
      <c r="E34" s="227" t="s">
        <v>8</v>
      </c>
    </row>
    <row r="35" spans="1:5" ht="15">
      <c r="A35" s="227"/>
      <c r="B35" s="227"/>
      <c r="C35" s="228" t="s">
        <v>140</v>
      </c>
      <c r="D35" s="229" t="s">
        <v>156</v>
      </c>
      <c r="E35" s="227"/>
    </row>
    <row r="36" spans="1:5" ht="15">
      <c r="A36" s="227"/>
      <c r="B36" s="227"/>
      <c r="C36" s="227" t="s">
        <v>5</v>
      </c>
      <c r="D36" s="227" t="s">
        <v>6</v>
      </c>
      <c r="E36" s="227" t="s">
        <v>8</v>
      </c>
    </row>
    <row r="37" spans="1:5" ht="15">
      <c r="A37" s="227"/>
      <c r="B37" s="227"/>
      <c r="C37" s="237" t="s">
        <v>142</v>
      </c>
      <c r="D37" s="229" t="s">
        <v>4</v>
      </c>
      <c r="E37" s="227"/>
    </row>
    <row r="38" spans="1:5" ht="15">
      <c r="A38" s="227"/>
      <c r="B38" s="227"/>
      <c r="C38" s="227" t="s">
        <v>5</v>
      </c>
      <c r="D38" s="227" t="s">
        <v>6</v>
      </c>
      <c r="E38" s="227" t="s">
        <v>7</v>
      </c>
    </row>
    <row r="39" spans="1:5" ht="15">
      <c r="A39" s="227"/>
      <c r="B39" s="227"/>
      <c r="C39" s="227"/>
      <c r="D39" s="227"/>
      <c r="E39" s="227" t="s">
        <v>18</v>
      </c>
    </row>
    <row r="40" spans="1:5" ht="15">
      <c r="A40" s="227"/>
      <c r="B40" s="227"/>
      <c r="C40" s="227"/>
      <c r="D40" s="227"/>
      <c r="E40" s="227" t="s">
        <v>8</v>
      </c>
    </row>
    <row r="41" spans="1:5" ht="15">
      <c r="A41" s="231"/>
      <c r="B41" s="227"/>
      <c r="C41" s="227"/>
      <c r="D41" s="227"/>
      <c r="E41" s="227" t="s">
        <v>9</v>
      </c>
    </row>
    <row r="42" spans="1:5" ht="15">
      <c r="A42" s="227"/>
      <c r="B42" s="227"/>
      <c r="C42" s="227"/>
      <c r="D42" s="227"/>
      <c r="E42" s="227" t="s">
        <v>10</v>
      </c>
    </row>
    <row r="43" spans="1:5" ht="15">
      <c r="A43" s="227"/>
      <c r="B43" s="227"/>
      <c r="C43" s="227" t="s">
        <v>11</v>
      </c>
      <c r="D43" s="227" t="s">
        <v>12</v>
      </c>
      <c r="E43" s="227" t="s">
        <v>13</v>
      </c>
    </row>
    <row r="44" spans="1:5" ht="15">
      <c r="A44" s="227"/>
      <c r="B44" s="227"/>
      <c r="C44" s="227"/>
      <c r="D44" s="227"/>
      <c r="E44" s="227" t="s">
        <v>14</v>
      </c>
    </row>
    <row r="45" spans="1:5" ht="15">
      <c r="A45" s="227"/>
      <c r="B45" s="227"/>
      <c r="C45" s="237" t="s">
        <v>151</v>
      </c>
      <c r="D45" s="229" t="s">
        <v>16</v>
      </c>
      <c r="E45" s="227"/>
    </row>
    <row r="46" spans="1:5" ht="15">
      <c r="A46" s="227"/>
      <c r="B46" s="227"/>
      <c r="C46" s="227" t="s">
        <v>5</v>
      </c>
      <c r="D46" s="227" t="s">
        <v>6</v>
      </c>
      <c r="E46" s="227" t="s">
        <v>7</v>
      </c>
    </row>
    <row r="47" spans="1:5" ht="15">
      <c r="A47" s="227"/>
      <c r="B47" s="227"/>
      <c r="C47" s="227"/>
      <c r="D47" s="227"/>
      <c r="E47" s="227" t="s">
        <v>157</v>
      </c>
    </row>
    <row r="48" spans="1:5" ht="15">
      <c r="A48" s="227"/>
      <c r="B48" s="227"/>
      <c r="C48" s="227"/>
      <c r="D48" s="227"/>
      <c r="E48" s="227" t="s">
        <v>8</v>
      </c>
    </row>
    <row r="49" spans="1:5" ht="15">
      <c r="A49" s="227"/>
      <c r="B49" s="227"/>
      <c r="C49" s="227"/>
      <c r="D49" s="227"/>
      <c r="E49" s="227" t="s">
        <v>10</v>
      </c>
    </row>
    <row r="50" spans="1:5" ht="15">
      <c r="A50" s="227"/>
      <c r="B50" s="227"/>
      <c r="C50" s="230" t="s">
        <v>150</v>
      </c>
      <c r="D50" s="229" t="s">
        <v>17</v>
      </c>
      <c r="E50" s="227"/>
    </row>
    <row r="51" spans="1:5" ht="15">
      <c r="A51" s="227"/>
      <c r="B51" s="227"/>
      <c r="C51" s="227" t="s">
        <v>5</v>
      </c>
      <c r="D51" s="227" t="s">
        <v>6</v>
      </c>
      <c r="E51" s="227" t="s">
        <v>7</v>
      </c>
    </row>
    <row r="52" spans="1:5" ht="15">
      <c r="A52" s="227"/>
      <c r="B52" s="227"/>
      <c r="C52" s="227"/>
      <c r="D52" s="227"/>
      <c r="E52" s="227" t="s">
        <v>157</v>
      </c>
    </row>
    <row r="53" spans="1:5" ht="15">
      <c r="A53" s="227"/>
      <c r="B53" s="227"/>
      <c r="C53" s="227"/>
      <c r="D53" s="227"/>
      <c r="E53" s="227" t="s">
        <v>8</v>
      </c>
    </row>
    <row r="54" spans="1:5" ht="15">
      <c r="A54" s="227"/>
      <c r="B54" s="227"/>
      <c r="C54" s="227"/>
      <c r="D54" s="227"/>
      <c r="E54" s="227" t="s">
        <v>9</v>
      </c>
    </row>
    <row r="55" spans="1:5" ht="15">
      <c r="A55" s="227"/>
      <c r="B55" s="227"/>
      <c r="C55" s="227"/>
      <c r="D55" s="227"/>
      <c r="E55" s="227" t="s">
        <v>10</v>
      </c>
    </row>
    <row r="56" spans="1:5" ht="15">
      <c r="A56" s="227"/>
      <c r="B56" s="227"/>
      <c r="C56" s="239" t="s">
        <v>11</v>
      </c>
      <c r="D56" s="227" t="s">
        <v>12</v>
      </c>
      <c r="E56" s="227" t="s">
        <v>13</v>
      </c>
    </row>
    <row r="57" spans="1:5" ht="15">
      <c r="A57" s="227"/>
      <c r="B57" s="227"/>
      <c r="C57" s="227"/>
      <c r="D57" s="227"/>
      <c r="E57" s="227" t="s">
        <v>14</v>
      </c>
    </row>
    <row r="58" spans="1:5" ht="15">
      <c r="A58" s="227"/>
      <c r="B58" s="227"/>
      <c r="C58" s="230">
        <v>107055</v>
      </c>
      <c r="D58" s="229" t="s">
        <v>160</v>
      </c>
      <c r="E58" s="227"/>
    </row>
    <row r="59" spans="1:5" ht="15">
      <c r="A59" s="227"/>
      <c r="B59" s="227"/>
      <c r="C59" s="227" t="s">
        <v>5</v>
      </c>
      <c r="D59" s="227" t="s">
        <v>6</v>
      </c>
      <c r="E59" s="227" t="s">
        <v>7</v>
      </c>
    </row>
    <row r="60" spans="1:5" ht="15">
      <c r="A60" s="227"/>
      <c r="B60" s="227"/>
      <c r="C60" s="227"/>
      <c r="D60" s="227"/>
      <c r="E60" s="227" t="s">
        <v>157</v>
      </c>
    </row>
    <row r="61" spans="1:5" ht="15">
      <c r="A61" s="227"/>
      <c r="B61" s="227"/>
      <c r="C61" s="227"/>
      <c r="D61" s="227"/>
      <c r="E61" s="227" t="s">
        <v>8</v>
      </c>
    </row>
    <row r="62" spans="1:5" ht="15">
      <c r="A62" s="227"/>
      <c r="B62" s="227"/>
      <c r="C62" s="227"/>
      <c r="D62" s="227"/>
      <c r="E62" s="227" t="s">
        <v>9</v>
      </c>
    </row>
    <row r="63" spans="1:5" ht="15">
      <c r="A63" s="227"/>
      <c r="B63" s="227"/>
      <c r="C63" s="227"/>
      <c r="D63" s="227"/>
      <c r="E63" s="227" t="s">
        <v>10</v>
      </c>
    </row>
    <row r="64" spans="1:5" ht="15">
      <c r="A64" s="227"/>
      <c r="B64" s="227"/>
      <c r="C64" s="239" t="s">
        <v>11</v>
      </c>
      <c r="D64" s="227" t="s">
        <v>12</v>
      </c>
      <c r="E64" s="227" t="s">
        <v>13</v>
      </c>
    </row>
    <row r="65" spans="1:5" ht="15">
      <c r="A65" s="227"/>
      <c r="B65" s="227"/>
      <c r="C65" s="227"/>
      <c r="D65" s="227"/>
      <c r="E65" s="227" t="s">
        <v>14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3.140625" style="0" customWidth="1"/>
    <col min="2" max="2" width="6.00390625" style="0" customWidth="1"/>
    <col min="3" max="3" width="16.140625" style="0" customWidth="1"/>
    <col min="4" max="4" width="11.7109375" style="0" hidden="1" customWidth="1"/>
    <col min="5" max="5" width="12.28125" style="0" customWidth="1"/>
    <col min="6" max="6" width="13.140625" style="0" customWidth="1"/>
  </cols>
  <sheetData>
    <row r="1" spans="1:6" ht="12.75">
      <c r="A1" s="270"/>
      <c r="B1" s="270"/>
      <c r="C1" s="271"/>
      <c r="D1" s="270"/>
      <c r="E1" s="270"/>
      <c r="F1" s="272" t="s">
        <v>130</v>
      </c>
    </row>
    <row r="2" spans="1:6" ht="12.75">
      <c r="A2" s="382" t="str">
        <f>PROPER(LEFT('1. címrend'!$A$2,LEN('1. címrend'!$A$2)-10))&amp;" "&amp;LEFT('2. mérleg'!$A$3,4)&amp;". évi  közvetett támogatásai"</f>
        <v>Szaporca Községi Önkormányzat 2019. évi  közvetett támogatásai</v>
      </c>
      <c r="B2" s="383"/>
      <c r="C2" s="383"/>
      <c r="D2" s="383"/>
      <c r="E2" s="383"/>
      <c r="F2" s="383"/>
    </row>
    <row r="3" spans="1:6" ht="12.75">
      <c r="A3" s="270"/>
      <c r="B3" s="270"/>
      <c r="C3" s="271"/>
      <c r="D3" s="270"/>
      <c r="E3" s="270"/>
      <c r="F3" s="270"/>
    </row>
    <row r="4" spans="1:6" ht="12.75">
      <c r="A4" s="85" t="s">
        <v>67</v>
      </c>
      <c r="B4" s="384" t="s">
        <v>68</v>
      </c>
      <c r="C4" s="384"/>
      <c r="D4" s="386" t="s">
        <v>69</v>
      </c>
      <c r="E4" s="386"/>
      <c r="F4" s="386"/>
    </row>
    <row r="5" spans="1:6" ht="25.5" customHeight="1">
      <c r="A5" s="86"/>
      <c r="B5" s="385"/>
      <c r="C5" s="385"/>
      <c r="D5" s="85" t="s">
        <v>70</v>
      </c>
      <c r="E5" s="85" t="s">
        <v>71</v>
      </c>
      <c r="F5" s="85" t="s">
        <v>194</v>
      </c>
    </row>
    <row r="6" spans="1:6" ht="12.75">
      <c r="A6" s="86"/>
      <c r="B6" s="388"/>
      <c r="C6" s="389"/>
      <c r="D6" s="86"/>
      <c r="E6" s="85"/>
      <c r="F6" s="86"/>
    </row>
    <row r="7" spans="1:6" ht="12.75">
      <c r="A7" s="86" t="s">
        <v>121</v>
      </c>
      <c r="B7" s="380"/>
      <c r="C7" s="381"/>
      <c r="D7" s="86"/>
      <c r="E7" s="85"/>
      <c r="F7" s="86"/>
    </row>
    <row r="8" spans="1:6" ht="12.75">
      <c r="A8" s="86" t="s">
        <v>122</v>
      </c>
      <c r="B8" s="380"/>
      <c r="C8" s="381"/>
      <c r="D8" s="86"/>
      <c r="E8" s="85"/>
      <c r="F8" s="86"/>
    </row>
    <row r="9" spans="1:6" ht="12.75">
      <c r="A9" s="86" t="s">
        <v>174</v>
      </c>
      <c r="B9" s="380"/>
      <c r="C9" s="381"/>
      <c r="D9" s="86"/>
      <c r="E9" s="85"/>
      <c r="F9" s="86"/>
    </row>
    <row r="10" spans="1:6" ht="12.75">
      <c r="A10" s="86" t="s">
        <v>123</v>
      </c>
      <c r="B10" s="380"/>
      <c r="C10" s="381"/>
      <c r="D10" s="86"/>
      <c r="E10" s="85"/>
      <c r="F10" s="86"/>
    </row>
    <row r="11" spans="1:6" ht="12.75">
      <c r="A11" s="86" t="s">
        <v>124</v>
      </c>
      <c r="B11" s="380"/>
      <c r="C11" s="381"/>
      <c r="D11" s="86"/>
      <c r="E11" s="85"/>
      <c r="F11" s="86"/>
    </row>
    <row r="12" spans="1:6" ht="18" customHeight="1">
      <c r="A12" s="235" t="s">
        <v>72</v>
      </c>
      <c r="B12" s="390"/>
      <c r="C12" s="390"/>
      <c r="D12" s="235"/>
      <c r="E12" s="235"/>
      <c r="F12" s="236">
        <f>SUM(F6:F6)</f>
        <v>0</v>
      </c>
    </row>
    <row r="13" spans="1:6" ht="12.75">
      <c r="A13" s="41"/>
      <c r="B13" s="387"/>
      <c r="C13" s="387"/>
      <c r="D13" s="41"/>
      <c r="E13" s="41"/>
      <c r="F13" s="41"/>
    </row>
  </sheetData>
  <sheetProtection/>
  <mergeCells count="11">
    <mergeCell ref="B13:C13"/>
    <mergeCell ref="B6:C6"/>
    <mergeCell ref="B12:C12"/>
    <mergeCell ref="B8:C8"/>
    <mergeCell ref="B9:C9"/>
    <mergeCell ref="B10:C10"/>
    <mergeCell ref="B11:C11"/>
    <mergeCell ref="A2:F2"/>
    <mergeCell ref="B4:C5"/>
    <mergeCell ref="D4:F4"/>
    <mergeCell ref="B7:C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2.7109375" style="39" customWidth="1"/>
    <col min="2" max="2" width="9.421875" style="39" hidden="1" customWidth="1"/>
    <col min="3" max="3" width="10.140625" style="87" hidden="1" customWidth="1"/>
    <col min="4" max="4" width="12.57421875" style="87" hidden="1" customWidth="1"/>
    <col min="5" max="5" width="15.00390625" style="39" customWidth="1"/>
    <col min="6" max="6" width="14.8515625" style="39" customWidth="1"/>
    <col min="7" max="7" width="9.28125" style="39" hidden="1" customWidth="1"/>
    <col min="8" max="8" width="9.7109375" style="39" hidden="1" customWidth="1"/>
    <col min="9" max="9" width="0" style="39" hidden="1" customWidth="1"/>
    <col min="10" max="10" width="10.00390625" style="39" hidden="1" customWidth="1"/>
    <col min="11" max="11" width="10.140625" style="39" hidden="1" customWidth="1"/>
    <col min="12" max="17" width="9.28125" style="39" hidden="1" customWidth="1"/>
    <col min="18" max="18" width="0" style="39" hidden="1" customWidth="1"/>
    <col min="19" max="16384" width="9.140625" style="39" customWidth="1"/>
  </cols>
  <sheetData>
    <row r="1" spans="5:6" ht="12.75">
      <c r="E1" s="393" t="s">
        <v>186</v>
      </c>
      <c r="F1" s="393"/>
    </row>
    <row r="2" spans="1:18" ht="15.75" customHeight="1">
      <c r="A2" s="88"/>
      <c r="B2" s="89"/>
      <c r="C2" s="90"/>
      <c r="D2" s="90"/>
      <c r="E2" s="89"/>
      <c r="F2" s="89"/>
      <c r="G2" s="89"/>
      <c r="L2" s="394" t="s">
        <v>73</v>
      </c>
      <c r="M2" s="394"/>
      <c r="N2" s="394"/>
      <c r="O2" s="394"/>
      <c r="P2" s="394"/>
      <c r="Q2" s="394"/>
      <c r="R2" s="394"/>
    </row>
    <row r="3" spans="1:18" ht="15.75" customHeight="1">
      <c r="A3" s="395" t="str">
        <f>PROPER(LEFT('1. címrend'!$A$2,LEN('1. címrend'!$A$2)-10))&amp;" "&amp;LEFT('2. mérleg'!$A$3,4)&amp;". évi adósságállománya"</f>
        <v>Szaporca Községi Önkormányzat 2019. évi adósságállománya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15.75" customHeight="1">
      <c r="A5" s="88"/>
      <c r="B5" s="89"/>
      <c r="C5" s="90"/>
      <c r="D5" s="90"/>
      <c r="E5" s="89"/>
      <c r="F5" s="91" t="s">
        <v>192</v>
      </c>
      <c r="G5" s="89"/>
      <c r="L5" s="396" t="s">
        <v>22</v>
      </c>
      <c r="M5" s="396"/>
      <c r="N5" s="396"/>
      <c r="O5" s="396"/>
      <c r="P5" s="396"/>
      <c r="Q5" s="396"/>
      <c r="R5" s="396"/>
    </row>
    <row r="6" spans="1:18" ht="15.75" customHeight="1">
      <c r="A6" s="92" t="s">
        <v>74</v>
      </c>
      <c r="B6" s="92" t="s">
        <v>75</v>
      </c>
      <c r="C6" s="93" t="s">
        <v>46</v>
      </c>
      <c r="D6" s="93" t="s">
        <v>76</v>
      </c>
      <c r="E6" s="92" t="s">
        <v>439</v>
      </c>
      <c r="F6" s="92" t="s">
        <v>440</v>
      </c>
      <c r="G6" s="92" t="s">
        <v>77</v>
      </c>
      <c r="H6" s="397" t="s">
        <v>78</v>
      </c>
      <c r="I6" s="397"/>
      <c r="J6" s="397"/>
      <c r="K6" s="397"/>
      <c r="L6" s="398" t="s">
        <v>79</v>
      </c>
      <c r="M6" s="398"/>
      <c r="N6" s="398"/>
      <c r="O6" s="398"/>
      <c r="P6" s="398"/>
      <c r="Q6" s="399"/>
      <c r="R6" s="400" t="s">
        <v>80</v>
      </c>
    </row>
    <row r="7" spans="1:18" ht="12.75">
      <c r="A7" s="94"/>
      <c r="B7" s="94" t="s">
        <v>81</v>
      </c>
      <c r="C7" s="95" t="s">
        <v>82</v>
      </c>
      <c r="D7" s="95" t="s">
        <v>83</v>
      </c>
      <c r="E7" s="94" t="s">
        <v>84</v>
      </c>
      <c r="F7" s="94" t="s">
        <v>84</v>
      </c>
      <c r="G7" s="94" t="s">
        <v>85</v>
      </c>
      <c r="H7" s="391" t="s">
        <v>86</v>
      </c>
      <c r="I7" s="391" t="s">
        <v>87</v>
      </c>
      <c r="J7" s="391" t="s">
        <v>88</v>
      </c>
      <c r="K7" s="392" t="s">
        <v>89</v>
      </c>
      <c r="L7" s="398"/>
      <c r="M7" s="398"/>
      <c r="N7" s="398"/>
      <c r="O7" s="398"/>
      <c r="P7" s="398"/>
      <c r="Q7" s="399"/>
      <c r="R7" s="401"/>
    </row>
    <row r="8" spans="1:18" ht="12.75">
      <c r="A8" s="96"/>
      <c r="B8" s="96" t="s">
        <v>90</v>
      </c>
      <c r="C8" s="97" t="s">
        <v>91</v>
      </c>
      <c r="D8" s="97"/>
      <c r="E8" s="96" t="s">
        <v>92</v>
      </c>
      <c r="F8" s="96" t="s">
        <v>92</v>
      </c>
      <c r="G8" s="96" t="s">
        <v>93</v>
      </c>
      <c r="H8" s="391"/>
      <c r="I8" s="391"/>
      <c r="J8" s="391"/>
      <c r="K8" s="391"/>
      <c r="L8" s="98"/>
      <c r="M8" s="99"/>
      <c r="N8" s="99"/>
      <c r="O8" s="99"/>
      <c r="P8" s="99"/>
      <c r="Q8" s="99"/>
      <c r="R8" s="402"/>
    </row>
    <row r="9" spans="1:18" ht="12.75">
      <c r="A9" s="129" t="s">
        <v>175</v>
      </c>
      <c r="B9" s="100"/>
      <c r="C9" s="95"/>
      <c r="D9" s="95"/>
      <c r="E9" s="100">
        <v>0</v>
      </c>
      <c r="F9" s="100"/>
      <c r="G9" s="100"/>
      <c r="H9" s="101"/>
      <c r="I9" s="101"/>
      <c r="J9" s="101"/>
      <c r="K9" s="101"/>
      <c r="L9" s="100"/>
      <c r="M9" s="102"/>
      <c r="N9" s="102"/>
      <c r="O9" s="102"/>
      <c r="P9" s="102"/>
      <c r="Q9" s="102"/>
      <c r="R9" s="103"/>
    </row>
    <row r="10" spans="1:18" ht="12.75">
      <c r="A10" s="104" t="s">
        <v>176</v>
      </c>
      <c r="B10" s="105"/>
      <c r="C10" s="111"/>
      <c r="D10" s="106"/>
      <c r="E10" s="105"/>
      <c r="F10" s="105"/>
      <c r="G10" s="105"/>
      <c r="H10" s="101"/>
      <c r="I10" s="101"/>
      <c r="J10" s="101"/>
      <c r="K10" s="101"/>
      <c r="L10" s="105"/>
      <c r="M10" s="107"/>
      <c r="N10" s="107"/>
      <c r="O10" s="107"/>
      <c r="P10" s="107"/>
      <c r="Q10" s="107"/>
      <c r="R10" s="101"/>
    </row>
    <row r="11" spans="1:18" ht="12.75">
      <c r="A11" s="104" t="s">
        <v>102</v>
      </c>
      <c r="B11" s="105"/>
      <c r="C11" s="111"/>
      <c r="D11" s="106"/>
      <c r="E11" s="105"/>
      <c r="F11" s="101"/>
      <c r="G11" s="105"/>
      <c r="H11" s="101"/>
      <c r="I11" s="101"/>
      <c r="J11" s="101"/>
      <c r="K11" s="101"/>
      <c r="L11" s="105"/>
      <c r="M11" s="107"/>
      <c r="N11" s="107"/>
      <c r="O11" s="107"/>
      <c r="P11" s="107"/>
      <c r="Q11" s="107"/>
      <c r="R11" s="101"/>
    </row>
    <row r="12" spans="1:18" ht="12.75">
      <c r="A12" s="104" t="s">
        <v>103</v>
      </c>
      <c r="B12" s="105"/>
      <c r="C12" s="111"/>
      <c r="D12" s="106"/>
      <c r="E12" s="105"/>
      <c r="F12" s="105"/>
      <c r="G12" s="105"/>
      <c r="H12" s="101"/>
      <c r="I12" s="101"/>
      <c r="J12" s="101"/>
      <c r="K12" s="101"/>
      <c r="L12" s="105"/>
      <c r="M12" s="107"/>
      <c r="N12" s="107"/>
      <c r="O12" s="107"/>
      <c r="P12" s="107"/>
      <c r="Q12" s="107"/>
      <c r="R12" s="101"/>
    </row>
    <row r="13" spans="1:18" ht="12.75">
      <c r="A13" s="108" t="s">
        <v>94</v>
      </c>
      <c r="B13" s="109" t="e">
        <f>#REF!+#REF!</f>
        <v>#REF!</v>
      </c>
      <c r="C13" s="110"/>
      <c r="D13" s="110"/>
      <c r="E13" s="109">
        <v>0</v>
      </c>
      <c r="F13" s="109">
        <f>SUM(F12)</f>
        <v>0</v>
      </c>
      <c r="G13" s="109" t="e">
        <f>#REF!+#REF!</f>
        <v>#REF!</v>
      </c>
      <c r="H13" s="109" t="e">
        <f>#REF!+#REF!</f>
        <v>#REF!</v>
      </c>
      <c r="I13" s="109" t="e">
        <f>#REF!+#REF!</f>
        <v>#REF!</v>
      </c>
      <c r="J13" s="109" t="e">
        <f>#REF!+#REF!</f>
        <v>#REF!</v>
      </c>
      <c r="K13" s="109"/>
      <c r="L13" s="109"/>
      <c r="M13" s="109"/>
      <c r="N13" s="109"/>
      <c r="O13" s="109"/>
      <c r="P13" s="109"/>
      <c r="Q13" s="109"/>
      <c r="R13" s="109"/>
    </row>
    <row r="14" ht="12.75">
      <c r="B14" s="112"/>
    </row>
    <row r="15" ht="12.75">
      <c r="E15" s="113"/>
    </row>
  </sheetData>
  <sheetProtection/>
  <mergeCells count="11">
    <mergeCell ref="H7:H8"/>
    <mergeCell ref="I7:I8"/>
    <mergeCell ref="J7:J8"/>
    <mergeCell ref="K7:K8"/>
    <mergeCell ref="E1:F1"/>
    <mergeCell ref="L2:R2"/>
    <mergeCell ref="A3:R3"/>
    <mergeCell ref="L5:R5"/>
    <mergeCell ref="H6:K6"/>
    <mergeCell ref="L6:Q7"/>
    <mergeCell ref="R6:R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1.140625" style="118" customWidth="1"/>
    <col min="2" max="2" width="20.7109375" style="118" customWidth="1"/>
    <col min="3" max="3" width="27.28125" style="120" customWidth="1"/>
    <col min="4" max="4" width="18.7109375" style="120" customWidth="1"/>
    <col min="5" max="16384" width="9.140625" style="116" customWidth="1"/>
  </cols>
  <sheetData>
    <row r="1" spans="4:5" ht="12.75">
      <c r="D1" s="133" t="s">
        <v>131</v>
      </c>
      <c r="E1" s="133"/>
    </row>
    <row r="2" spans="1:4" ht="15">
      <c r="A2" s="114"/>
      <c r="B2" s="114"/>
      <c r="C2" s="115"/>
      <c r="D2" s="115"/>
    </row>
    <row r="3" spans="1:4" ht="12.75">
      <c r="A3" s="403" t="str">
        <f>PROPER(LEFT('1. címrend'!$A$2,LEN('1. címrend'!$A$2)-10))&amp;" "&amp;LEFT('2. mérleg'!$A$3,4)&amp;". évi létszámadatai"</f>
        <v>Szaporca Községi Önkormányzat 2019. évi létszámadatai</v>
      </c>
      <c r="B3" s="403"/>
      <c r="C3" s="403"/>
      <c r="D3" s="403"/>
    </row>
    <row r="4" spans="1:4" ht="14.25">
      <c r="A4" s="117"/>
      <c r="B4" s="117"/>
      <c r="C4" s="117"/>
      <c r="D4" s="117"/>
    </row>
    <row r="5" spans="1:4" ht="12.75" customHeight="1">
      <c r="A5" s="404" t="s">
        <v>44</v>
      </c>
      <c r="B5" s="405" t="s">
        <v>95</v>
      </c>
      <c r="C5" s="405"/>
      <c r="D5" s="405"/>
    </row>
    <row r="6" spans="1:4" ht="12.75">
      <c r="A6" s="404"/>
      <c r="B6" s="278" t="s">
        <v>97</v>
      </c>
      <c r="C6" s="278" t="str">
        <f>"Tényleges létszám "&amp;LEFT('2. mérleg'!$A$3,4)&amp;".XII.31-én"</f>
        <v>Tényleges létszám 2019.XII.31-én</v>
      </c>
      <c r="D6" s="278" t="s">
        <v>98</v>
      </c>
    </row>
    <row r="7" spans="1:4" ht="15.75">
      <c r="A7" s="279" t="s">
        <v>183</v>
      </c>
      <c r="B7" s="280">
        <v>1</v>
      </c>
      <c r="C7" s="280">
        <v>1</v>
      </c>
      <c r="D7" s="280">
        <v>1</v>
      </c>
    </row>
    <row r="8" spans="1:4" ht="15.75">
      <c r="A8" s="279" t="s">
        <v>441</v>
      </c>
      <c r="B8" s="280">
        <v>2</v>
      </c>
      <c r="C8" s="280">
        <v>2</v>
      </c>
      <c r="D8" s="280">
        <v>2</v>
      </c>
    </row>
    <row r="9" spans="1:4" ht="15.75">
      <c r="A9" s="279" t="s">
        <v>177</v>
      </c>
      <c r="B9" s="280">
        <v>22</v>
      </c>
      <c r="C9" s="280">
        <v>22</v>
      </c>
      <c r="D9" s="280">
        <v>22</v>
      </c>
    </row>
    <row r="10" spans="1:4" ht="15.75">
      <c r="A10" s="279" t="s">
        <v>442</v>
      </c>
      <c r="B10" s="280">
        <v>5</v>
      </c>
      <c r="C10" s="280">
        <v>5</v>
      </c>
      <c r="D10" s="280">
        <v>5</v>
      </c>
    </row>
    <row r="11" spans="1:4" ht="20.25" customHeight="1">
      <c r="A11" s="281" t="s">
        <v>96</v>
      </c>
      <c r="B11" s="282">
        <f>SUM(B7:B10)</f>
        <v>30</v>
      </c>
      <c r="C11" s="282">
        <f>SUM(C7:C10)</f>
        <v>30</v>
      </c>
      <c r="D11" s="282">
        <f>SUM(D7:D10)</f>
        <v>30</v>
      </c>
    </row>
    <row r="12" spans="3:4" ht="12.75">
      <c r="C12" s="119"/>
      <c r="D12" s="119"/>
    </row>
    <row r="13" spans="3:4" ht="12.75">
      <c r="C13" s="119"/>
      <c r="D13" s="119"/>
    </row>
    <row r="14" spans="3:4" ht="12.75">
      <c r="C14" s="119"/>
      <c r="D14" s="119"/>
    </row>
    <row r="15" spans="3:4" ht="12.75">
      <c r="C15" s="119"/>
      <c r="D15" s="119"/>
    </row>
    <row r="16" spans="1:4" ht="12.75">
      <c r="A16" s="330"/>
      <c r="B16" s="331"/>
      <c r="C16" s="119"/>
      <c r="D16" s="119"/>
    </row>
    <row r="17" spans="1:4" ht="12.75">
      <c r="A17" s="332"/>
      <c r="B17" s="333"/>
      <c r="C17" s="119"/>
      <c r="D17" s="119"/>
    </row>
    <row r="18" spans="1:4" ht="12.75">
      <c r="A18" s="330"/>
      <c r="B18" s="331"/>
      <c r="C18" s="119"/>
      <c r="D18" s="119"/>
    </row>
    <row r="19" spans="1:4" ht="12.75">
      <c r="A19" s="330"/>
      <c r="B19" s="331"/>
      <c r="C19" s="119"/>
      <c r="D19" s="119"/>
    </row>
    <row r="20" spans="1:4" ht="12.75">
      <c r="A20" s="332"/>
      <c r="B20" s="333"/>
      <c r="C20" s="119"/>
      <c r="D20" s="119"/>
    </row>
    <row r="21" spans="1:4" ht="12.75">
      <c r="A21" s="330"/>
      <c r="B21" s="331"/>
      <c r="C21" s="119"/>
      <c r="D21" s="119"/>
    </row>
    <row r="22" spans="1:4" ht="12.75">
      <c r="A22" s="330"/>
      <c r="B22" s="331"/>
      <c r="C22" s="119"/>
      <c r="D22" s="119"/>
    </row>
    <row r="23" spans="1:4" ht="12.75">
      <c r="A23" s="332"/>
      <c r="B23" s="333"/>
      <c r="C23" s="119"/>
      <c r="D23" s="119"/>
    </row>
    <row r="24" spans="1:4" ht="12.75">
      <c r="A24" s="332"/>
      <c r="B24" s="333"/>
      <c r="C24" s="119"/>
      <c r="D24" s="119"/>
    </row>
    <row r="25" spans="1:4" ht="12.75">
      <c r="A25" s="330"/>
      <c r="B25" s="331"/>
      <c r="C25" s="119"/>
      <c r="D25" s="119"/>
    </row>
    <row r="26" spans="3:4" ht="12.75">
      <c r="C26" s="119"/>
      <c r="D26" s="119"/>
    </row>
    <row r="27" spans="3:4" ht="12.75">
      <c r="C27" s="119"/>
      <c r="D27" s="119"/>
    </row>
    <row r="28" spans="3:4" ht="12.75">
      <c r="C28" s="119"/>
      <c r="D28" s="119"/>
    </row>
    <row r="29" spans="3:4" ht="12.75">
      <c r="C29" s="119"/>
      <c r="D29" s="119"/>
    </row>
    <row r="30" spans="3:4" ht="12.75">
      <c r="C30" s="119"/>
      <c r="D30" s="119"/>
    </row>
    <row r="31" spans="3:4" ht="12.75">
      <c r="C31" s="119"/>
      <c r="D31" s="119"/>
    </row>
    <row r="32" spans="3:4" ht="12.75">
      <c r="C32" s="119"/>
      <c r="D32" s="119"/>
    </row>
    <row r="33" spans="3:4" ht="12.75">
      <c r="C33" s="119"/>
      <c r="D33" s="119"/>
    </row>
    <row r="34" spans="3:4" ht="12.75">
      <c r="C34" s="119"/>
      <c r="D34" s="119"/>
    </row>
    <row r="35" spans="3:4" ht="12.75">
      <c r="C35" s="119"/>
      <c r="D35" s="119"/>
    </row>
    <row r="36" spans="3:4" ht="12.75">
      <c r="C36" s="119"/>
      <c r="D36" s="119"/>
    </row>
    <row r="37" spans="3:4" ht="12.75">
      <c r="C37" s="119"/>
      <c r="D37" s="119"/>
    </row>
    <row r="38" spans="3:4" ht="12.75">
      <c r="C38" s="119"/>
      <c r="D38" s="119"/>
    </row>
    <row r="39" spans="3:4" ht="12.75">
      <c r="C39" s="119"/>
      <c r="D39" s="119"/>
    </row>
    <row r="40" spans="3:4" ht="12.75">
      <c r="C40" s="119"/>
      <c r="D40" s="119"/>
    </row>
    <row r="41" spans="3:4" ht="12.75">
      <c r="C41" s="119"/>
      <c r="D41" s="119"/>
    </row>
    <row r="42" spans="3:4" ht="12.75">
      <c r="C42" s="119"/>
      <c r="D42" s="119"/>
    </row>
    <row r="43" spans="3:4" ht="12.75">
      <c r="C43" s="119"/>
      <c r="D43" s="119"/>
    </row>
    <row r="44" spans="3:4" ht="12.75">
      <c r="C44" s="119"/>
      <c r="D44" s="119"/>
    </row>
    <row r="45" spans="3:4" ht="12.75">
      <c r="C45" s="119"/>
      <c r="D45" s="119"/>
    </row>
    <row r="46" spans="3:4" ht="12.75">
      <c r="C46" s="119"/>
      <c r="D46" s="119"/>
    </row>
    <row r="47" spans="3:4" ht="12.75">
      <c r="C47" s="119"/>
      <c r="D47" s="119"/>
    </row>
    <row r="48" spans="3:4" ht="12.75">
      <c r="C48" s="119"/>
      <c r="D48" s="119"/>
    </row>
    <row r="49" spans="3:4" ht="12.75">
      <c r="C49" s="119"/>
      <c r="D49" s="119"/>
    </row>
    <row r="50" spans="3:4" ht="12.75">
      <c r="C50" s="119"/>
      <c r="D50" s="119"/>
    </row>
    <row r="51" spans="3:4" ht="12.75">
      <c r="C51" s="119"/>
      <c r="D51" s="119"/>
    </row>
    <row r="52" spans="3:4" ht="12.75">
      <c r="C52" s="119"/>
      <c r="D52" s="119"/>
    </row>
  </sheetData>
  <sheetProtection/>
  <mergeCells count="3">
    <mergeCell ref="A3:D3"/>
    <mergeCell ref="A5:A6"/>
    <mergeCell ref="B5:D5"/>
  </mergeCells>
  <printOptions/>
  <pageMargins left="0.53" right="0.3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1.140625" style="0" customWidth="1"/>
    <col min="2" max="2" width="15.421875" style="0" customWidth="1"/>
    <col min="3" max="9" width="0" style="0" hidden="1" customWidth="1"/>
    <col min="10" max="12" width="13.7109375" style="0" customWidth="1"/>
  </cols>
  <sheetData>
    <row r="1" spans="1:12" ht="15">
      <c r="A1" s="362" t="str">
        <f>PROPER(LEFT('1. címrend'!$A$2,LEN('1. címrend'!$A$2)-10))&amp;" "&amp;LEFT('2. mérleg'!$A$3,4)&amp;". évi költségvetés"</f>
        <v>Szaporca Községi Önkormányzat 2019. évi költségvetés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6" customHeight="1"/>
    <row r="3" ht="12.75">
      <c r="L3" t="s">
        <v>184</v>
      </c>
    </row>
    <row r="4" ht="6" customHeight="1"/>
    <row r="5" spans="1:12" ht="15">
      <c r="A5" s="362" t="s">
        <v>115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</row>
    <row r="6" ht="6" customHeight="1"/>
    <row r="7" spans="1:12" ht="30">
      <c r="A7" s="168" t="s">
        <v>116</v>
      </c>
      <c r="B7" s="169" t="s">
        <v>117</v>
      </c>
      <c r="C7" s="170">
        <v>2004</v>
      </c>
      <c r="D7" s="171">
        <v>2005</v>
      </c>
      <c r="E7" s="171">
        <v>2006</v>
      </c>
      <c r="F7" s="171">
        <v>2007</v>
      </c>
      <c r="G7" s="171">
        <v>2008</v>
      </c>
      <c r="H7" s="172">
        <v>2010</v>
      </c>
      <c r="I7" s="172">
        <v>2011</v>
      </c>
      <c r="J7" s="173">
        <v>2020</v>
      </c>
      <c r="K7" s="173">
        <v>2021</v>
      </c>
      <c r="L7" s="173">
        <v>2022</v>
      </c>
    </row>
    <row r="8" spans="1:12" ht="12.75">
      <c r="A8" s="174"/>
      <c r="B8" s="175"/>
      <c r="C8" s="176"/>
      <c r="D8" s="177"/>
      <c r="E8" s="177"/>
      <c r="F8" s="178"/>
      <c r="G8" s="179"/>
      <c r="H8" s="16"/>
      <c r="I8" s="16"/>
      <c r="J8" s="180"/>
      <c r="K8" s="180"/>
      <c r="L8" s="180"/>
    </row>
    <row r="9" spans="1:12" ht="12.75">
      <c r="A9" s="40"/>
      <c r="B9" s="181"/>
      <c r="C9" s="182"/>
      <c r="D9" s="183"/>
      <c r="E9" s="184"/>
      <c r="F9" s="179"/>
      <c r="G9" s="179"/>
      <c r="H9" s="185"/>
      <c r="I9" s="185"/>
      <c r="J9" s="180"/>
      <c r="K9" s="180"/>
      <c r="L9" s="180"/>
    </row>
    <row r="10" spans="1:12" ht="12.75">
      <c r="A10" s="40"/>
      <c r="B10" s="181"/>
      <c r="C10" s="186"/>
      <c r="D10" s="187"/>
      <c r="E10" s="187"/>
      <c r="F10" s="179"/>
      <c r="G10" s="179"/>
      <c r="H10" s="16"/>
      <c r="I10" s="185"/>
      <c r="J10" s="180"/>
      <c r="K10" s="180"/>
      <c r="L10" s="180"/>
    </row>
    <row r="11" spans="1:12" ht="15.75">
      <c r="A11" s="188" t="s">
        <v>45</v>
      </c>
      <c r="B11" s="189">
        <f>SUM(B8:B10)</f>
        <v>0</v>
      </c>
      <c r="C11" s="189">
        <f aca="true" t="shared" si="0" ref="C11:K11">SUM(C8:C10)</f>
        <v>0</v>
      </c>
      <c r="D11" s="189">
        <f t="shared" si="0"/>
        <v>0</v>
      </c>
      <c r="E11" s="189">
        <f t="shared" si="0"/>
        <v>0</v>
      </c>
      <c r="F11" s="189">
        <f t="shared" si="0"/>
        <v>0</v>
      </c>
      <c r="G11" s="189">
        <f t="shared" si="0"/>
        <v>0</v>
      </c>
      <c r="H11" s="189">
        <f t="shared" si="0"/>
        <v>0</v>
      </c>
      <c r="I11" s="189">
        <f t="shared" si="0"/>
        <v>0</v>
      </c>
      <c r="J11" s="189">
        <f t="shared" si="0"/>
        <v>0</v>
      </c>
      <c r="K11" s="189">
        <f t="shared" si="0"/>
        <v>0</v>
      </c>
      <c r="L11" s="190">
        <v>0</v>
      </c>
    </row>
    <row r="12" spans="1:12" ht="12.7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2"/>
      <c r="L12" s="192"/>
    </row>
    <row r="13" spans="1:12" ht="12.7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2"/>
      <c r="L13" s="192"/>
    </row>
    <row r="14" spans="1:12" ht="12.75" customHeight="1">
      <c r="A14" s="406" t="s">
        <v>118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8"/>
    </row>
    <row r="15" spans="1:12" ht="12.75" customHeight="1">
      <c r="A15" s="409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1"/>
    </row>
    <row r="16" spans="1:12" ht="12.75">
      <c r="A16" s="193"/>
      <c r="B16" s="16"/>
      <c r="C16" s="179"/>
      <c r="D16" s="179"/>
      <c r="E16" s="179"/>
      <c r="F16" s="179"/>
      <c r="G16" s="412"/>
      <c r="H16" s="413"/>
      <c r="I16" s="413"/>
      <c r="J16" s="413"/>
      <c r="K16" s="413"/>
      <c r="L16" s="414"/>
    </row>
    <row r="17" spans="1:12" ht="12.75">
      <c r="A17" s="194"/>
      <c r="B17" s="17"/>
      <c r="C17" s="195"/>
      <c r="D17" s="195"/>
      <c r="E17" s="195"/>
      <c r="F17" s="195"/>
      <c r="G17" s="196"/>
      <c r="H17" s="17"/>
      <c r="I17" s="17"/>
      <c r="J17" s="17"/>
      <c r="K17" s="17"/>
      <c r="L17" s="17"/>
    </row>
    <row r="18" spans="1:12" s="199" customFormat="1" ht="15.75">
      <c r="A18" s="197" t="s">
        <v>45</v>
      </c>
      <c r="B18" s="198">
        <f>SUM(B16:B17)</f>
        <v>0</v>
      </c>
      <c r="C18" s="198">
        <f aca="true" t="shared" si="1" ref="C18:L18">SUM(C16:C17)</f>
        <v>0</v>
      </c>
      <c r="D18" s="198">
        <f t="shared" si="1"/>
        <v>0</v>
      </c>
      <c r="E18" s="198">
        <f t="shared" si="1"/>
        <v>0</v>
      </c>
      <c r="F18" s="198">
        <f t="shared" si="1"/>
        <v>0</v>
      </c>
      <c r="G18" s="198">
        <f t="shared" si="1"/>
        <v>0</v>
      </c>
      <c r="H18" s="198">
        <f t="shared" si="1"/>
        <v>0</v>
      </c>
      <c r="I18" s="198">
        <f t="shared" si="1"/>
        <v>0</v>
      </c>
      <c r="J18" s="198">
        <f t="shared" si="1"/>
        <v>0</v>
      </c>
      <c r="K18" s="198">
        <f t="shared" si="1"/>
        <v>0</v>
      </c>
      <c r="L18" s="198">
        <f t="shared" si="1"/>
        <v>0</v>
      </c>
    </row>
  </sheetData>
  <sheetProtection/>
  <mergeCells count="4">
    <mergeCell ref="A1:L1"/>
    <mergeCell ref="A5:L5"/>
    <mergeCell ref="A14:L15"/>
    <mergeCell ref="G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3" width="33.421875" style="0" customWidth="1"/>
    <col min="4" max="4" width="11.28125" style="0" customWidth="1"/>
  </cols>
  <sheetData>
    <row r="1" ht="12.75">
      <c r="D1" s="39" t="s">
        <v>185</v>
      </c>
    </row>
    <row r="3" spans="1:4" ht="15.75">
      <c r="A3" s="415" t="s">
        <v>132</v>
      </c>
      <c r="B3" s="415"/>
      <c r="C3" s="415"/>
      <c r="D3" s="415"/>
    </row>
    <row r="5" spans="1:4" ht="25.5">
      <c r="A5" s="9"/>
      <c r="B5" s="226" t="s">
        <v>133</v>
      </c>
      <c r="C5" s="226" t="s">
        <v>134</v>
      </c>
      <c r="D5" s="225"/>
    </row>
    <row r="6" spans="1:3" ht="12.75">
      <c r="A6" s="101" t="s">
        <v>20</v>
      </c>
      <c r="B6" s="101" t="s">
        <v>178</v>
      </c>
      <c r="C6" s="9">
        <v>15</v>
      </c>
    </row>
    <row r="7" spans="1:3" ht="25.5">
      <c r="A7" s="9"/>
      <c r="B7" s="194" t="s">
        <v>135</v>
      </c>
      <c r="C7" s="193">
        <f>SUM($C$6)</f>
        <v>15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4.28125" style="3" customWidth="1"/>
    <col min="2" max="3" width="11.140625" style="3" bestFit="1" customWidth="1"/>
    <col min="4" max="4" width="12.7109375" style="3" bestFit="1" customWidth="1"/>
    <col min="5" max="5" width="10.7109375" style="3" bestFit="1" customWidth="1"/>
    <col min="6" max="6" width="41.8515625" style="3" customWidth="1"/>
    <col min="7" max="7" width="11.140625" style="32" bestFit="1" customWidth="1"/>
    <col min="8" max="9" width="11.140625" style="0" bestFit="1" customWidth="1"/>
    <col min="10" max="10" width="8.57421875" style="0" customWidth="1"/>
  </cols>
  <sheetData>
    <row r="1" spans="6:10" ht="15.75">
      <c r="F1" s="343" t="s">
        <v>126</v>
      </c>
      <c r="G1" s="343"/>
      <c r="H1" s="343"/>
      <c r="I1" s="343"/>
      <c r="J1" s="343"/>
    </row>
    <row r="2" spans="1:10" ht="15">
      <c r="A2" s="345" t="str">
        <f>LEFT('1. címrend'!$A$2,LEN('1. címrend'!$A$2)-10)</f>
        <v>SZAPORCA KÖZSÉGI ÖNKORMÁNYZAT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5">
      <c r="A3" s="345" t="s">
        <v>359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6:10" ht="13.5" thickBot="1">
      <c r="F4" s="344" t="s">
        <v>191</v>
      </c>
      <c r="G4" s="344"/>
      <c r="H4" s="344"/>
      <c r="I4" s="344"/>
      <c r="J4" s="344"/>
    </row>
    <row r="5" spans="1:10" ht="19.5" customHeight="1">
      <c r="A5" s="346" t="s">
        <v>19</v>
      </c>
      <c r="B5" s="347"/>
      <c r="C5" s="347"/>
      <c r="D5" s="347"/>
      <c r="E5" s="348"/>
      <c r="F5" s="346" t="s">
        <v>21</v>
      </c>
      <c r="G5" s="347"/>
      <c r="H5" s="347"/>
      <c r="I5" s="347"/>
      <c r="J5" s="348"/>
    </row>
    <row r="6" spans="1:10" ht="23.25" thickBot="1">
      <c r="A6" s="202" t="s">
        <v>25</v>
      </c>
      <c r="B6" s="203" t="s">
        <v>26</v>
      </c>
      <c r="C6" s="203" t="s">
        <v>27</v>
      </c>
      <c r="D6" s="203" t="s">
        <v>28</v>
      </c>
      <c r="E6" s="204" t="s">
        <v>23</v>
      </c>
      <c r="F6" s="202" t="s">
        <v>25</v>
      </c>
      <c r="G6" s="203" t="s">
        <v>26</v>
      </c>
      <c r="H6" s="205" t="s">
        <v>27</v>
      </c>
      <c r="I6" s="205" t="s">
        <v>28</v>
      </c>
      <c r="J6" s="206" t="s">
        <v>23</v>
      </c>
    </row>
    <row r="7" spans="1:10" ht="17.25" customHeight="1" thickBot="1">
      <c r="A7" s="336" t="s">
        <v>29</v>
      </c>
      <c r="B7" s="337"/>
      <c r="C7" s="337"/>
      <c r="D7" s="337"/>
      <c r="E7" s="337"/>
      <c r="F7" s="337"/>
      <c r="G7" s="337"/>
      <c r="H7" s="337"/>
      <c r="I7" s="337"/>
      <c r="J7" s="338"/>
    </row>
    <row r="8" spans="1:10" ht="12.75" customHeight="1">
      <c r="A8" s="121" t="s">
        <v>165</v>
      </c>
      <c r="B8" s="139">
        <v>1795695</v>
      </c>
      <c r="C8" s="139">
        <v>8909706</v>
      </c>
      <c r="D8" s="140">
        <v>4551420</v>
      </c>
      <c r="E8" s="141">
        <f aca="true" t="shared" si="0" ref="E8:E14">D8/C8*100</f>
        <v>51.083840476891154</v>
      </c>
      <c r="F8" s="208" t="s">
        <v>48</v>
      </c>
      <c r="G8" s="122">
        <v>34577703</v>
      </c>
      <c r="H8" s="123">
        <v>38000551</v>
      </c>
      <c r="I8" s="123">
        <v>37347208</v>
      </c>
      <c r="J8" s="210">
        <f>I8/H8*100</f>
        <v>98.28070124562142</v>
      </c>
    </row>
    <row r="9" spans="1:10" ht="12.75">
      <c r="A9" s="6" t="s">
        <v>99</v>
      </c>
      <c r="B9" s="4">
        <v>2685000</v>
      </c>
      <c r="C9" s="4">
        <v>4365248</v>
      </c>
      <c r="D9" s="4">
        <v>4625818</v>
      </c>
      <c r="E9" s="141">
        <f t="shared" si="0"/>
        <v>105.96919121204569</v>
      </c>
      <c r="F9" s="7" t="s">
        <v>120</v>
      </c>
      <c r="G9" s="4">
        <v>4422480</v>
      </c>
      <c r="H9" s="5">
        <v>4827515</v>
      </c>
      <c r="I9" s="5">
        <v>4796093</v>
      </c>
      <c r="J9" s="211">
        <f aca="true" t="shared" si="1" ref="J9:J16">I9/H9*100</f>
        <v>99.3491061136009</v>
      </c>
    </row>
    <row r="10" spans="1:10" ht="12.75">
      <c r="A10" s="7" t="s">
        <v>167</v>
      </c>
      <c r="B10" s="4">
        <v>18313350</v>
      </c>
      <c r="C10" s="4">
        <v>20909418</v>
      </c>
      <c r="D10" s="4">
        <v>20909418</v>
      </c>
      <c r="E10" s="141">
        <f t="shared" si="0"/>
        <v>100</v>
      </c>
      <c r="F10" s="7" t="s">
        <v>49</v>
      </c>
      <c r="G10" s="8">
        <v>24826279</v>
      </c>
      <c r="H10" s="5">
        <v>44250265</v>
      </c>
      <c r="I10" s="5">
        <v>29382242</v>
      </c>
      <c r="J10" s="211">
        <f t="shared" si="1"/>
        <v>66.40014924204408</v>
      </c>
    </row>
    <row r="11" spans="1:10" ht="12.75">
      <c r="A11" s="6" t="s">
        <v>155</v>
      </c>
      <c r="B11" s="4">
        <v>43306275</v>
      </c>
      <c r="C11" s="4">
        <v>109384905</v>
      </c>
      <c r="D11" s="4">
        <v>110167471</v>
      </c>
      <c r="E11" s="141">
        <f t="shared" si="0"/>
        <v>100.71542412547691</v>
      </c>
      <c r="F11" s="7" t="s">
        <v>161</v>
      </c>
      <c r="G11" s="8">
        <v>2960676</v>
      </c>
      <c r="H11" s="5">
        <v>3373000</v>
      </c>
      <c r="I11" s="5">
        <v>3191500</v>
      </c>
      <c r="J11" s="211">
        <f t="shared" si="1"/>
        <v>94.61903350133413</v>
      </c>
    </row>
    <row r="12" spans="1:10" ht="12.75">
      <c r="A12" s="6" t="s">
        <v>30</v>
      </c>
      <c r="B12" s="4">
        <v>0</v>
      </c>
      <c r="C12" s="4">
        <v>0</v>
      </c>
      <c r="D12" s="4">
        <v>0</v>
      </c>
      <c r="E12" s="141">
        <v>0</v>
      </c>
      <c r="F12" s="7" t="s">
        <v>152</v>
      </c>
      <c r="G12" s="8">
        <v>229020</v>
      </c>
      <c r="H12" s="5">
        <v>312095</v>
      </c>
      <c r="I12" s="5">
        <v>312095</v>
      </c>
      <c r="J12" s="211">
        <f t="shared" si="1"/>
        <v>100</v>
      </c>
    </row>
    <row r="13" spans="1:10" ht="12.75">
      <c r="A13" s="6" t="s">
        <v>154</v>
      </c>
      <c r="B13" s="4">
        <v>0</v>
      </c>
      <c r="C13" s="4">
        <v>0</v>
      </c>
      <c r="D13" s="4">
        <v>827570</v>
      </c>
      <c r="E13" s="141">
        <v>0</v>
      </c>
      <c r="F13" s="7" t="s">
        <v>153</v>
      </c>
      <c r="G13" s="8">
        <v>0</v>
      </c>
      <c r="H13" s="5">
        <v>1118300</v>
      </c>
      <c r="I13" s="5">
        <v>1118300</v>
      </c>
      <c r="J13" s="211">
        <f t="shared" si="1"/>
        <v>100</v>
      </c>
    </row>
    <row r="14" spans="1:10" ht="12.75">
      <c r="A14" s="6" t="s">
        <v>31</v>
      </c>
      <c r="B14" s="4">
        <v>39202096</v>
      </c>
      <c r="C14" s="4">
        <v>39202096</v>
      </c>
      <c r="D14" s="4">
        <v>39202096</v>
      </c>
      <c r="E14" s="141">
        <f t="shared" si="0"/>
        <v>100</v>
      </c>
      <c r="F14" s="209" t="s">
        <v>162</v>
      </c>
      <c r="G14" s="20">
        <v>28931</v>
      </c>
      <c r="H14" s="16">
        <v>137515</v>
      </c>
      <c r="I14" s="5">
        <v>126655</v>
      </c>
      <c r="J14" s="211">
        <v>0</v>
      </c>
    </row>
    <row r="15" spans="1:10" ht="12.75">
      <c r="A15" s="4"/>
      <c r="B15" s="4"/>
      <c r="C15" s="4"/>
      <c r="D15" s="4"/>
      <c r="E15" s="141"/>
      <c r="F15" s="252" t="s">
        <v>190</v>
      </c>
      <c r="G15" s="20">
        <v>828850</v>
      </c>
      <c r="H15" s="16">
        <v>732534</v>
      </c>
      <c r="I15" s="5">
        <v>732534</v>
      </c>
      <c r="J15" s="211">
        <v>0</v>
      </c>
    </row>
    <row r="16" spans="1:10" ht="13.5" thickBot="1">
      <c r="A16" s="127" t="s">
        <v>32</v>
      </c>
      <c r="B16" s="128">
        <f>B8+B9+B10+B13+B11+B12+B14</f>
        <v>105302416</v>
      </c>
      <c r="C16" s="128">
        <f>C8+C9+C10+C13+C11+C12+C14</f>
        <v>182771373</v>
      </c>
      <c r="D16" s="128">
        <f>D8+D9+D10+D13+D11+D12+D14</f>
        <v>180283793</v>
      </c>
      <c r="E16" s="207">
        <f>D16/C16*100</f>
        <v>98.63896628932147</v>
      </c>
      <c r="F16" s="127" t="s">
        <v>33</v>
      </c>
      <c r="G16" s="128">
        <f>SUM(G8:G15)</f>
        <v>67873939</v>
      </c>
      <c r="H16" s="128">
        <f>SUM(H8:H15)</f>
        <v>92751775</v>
      </c>
      <c r="I16" s="128">
        <f>SUM(I8:I15)</f>
        <v>77006627</v>
      </c>
      <c r="J16" s="30">
        <f t="shared" si="1"/>
        <v>83.02442406088724</v>
      </c>
    </row>
    <row r="17" spans="1:10" ht="15.75" customHeight="1" thickBot="1">
      <c r="A17" s="339" t="s">
        <v>34</v>
      </c>
      <c r="B17" s="340"/>
      <c r="C17" s="340"/>
      <c r="D17" s="340"/>
      <c r="E17" s="340"/>
      <c r="F17" s="341"/>
      <c r="G17" s="341"/>
      <c r="H17" s="341"/>
      <c r="I17" s="341"/>
      <c r="J17" s="342"/>
    </row>
    <row r="18" spans="1:10" ht="13.5" thickBot="1">
      <c r="A18" s="10" t="s">
        <v>164</v>
      </c>
      <c r="B18" s="11">
        <v>0</v>
      </c>
      <c r="C18" s="11">
        <v>0</v>
      </c>
      <c r="D18" s="11">
        <v>175000</v>
      </c>
      <c r="E18" s="12">
        <v>0</v>
      </c>
      <c r="F18" s="208" t="s">
        <v>35</v>
      </c>
      <c r="G18" s="240">
        <f>G19+G20</f>
        <v>37428477</v>
      </c>
      <c r="H18" s="240">
        <f>H19+H20</f>
        <v>90570598</v>
      </c>
      <c r="I18" s="240">
        <f>I19+I20</f>
        <v>35406234</v>
      </c>
      <c r="J18" s="124">
        <f>I18/H18*100</f>
        <v>39.09241495788733</v>
      </c>
    </row>
    <row r="19" spans="1:10" ht="13.5" thickBot="1">
      <c r="A19" s="6" t="s">
        <v>36</v>
      </c>
      <c r="B19" s="4">
        <v>0</v>
      </c>
      <c r="C19" s="4">
        <v>0</v>
      </c>
      <c r="D19" s="4">
        <v>0</v>
      </c>
      <c r="E19" s="14">
        <v>0</v>
      </c>
      <c r="F19" s="241" t="s">
        <v>37</v>
      </c>
      <c r="G19" s="242">
        <v>0</v>
      </c>
      <c r="H19" s="246">
        <v>0</v>
      </c>
      <c r="I19" s="245">
        <v>0</v>
      </c>
      <c r="J19" s="124">
        <v>0</v>
      </c>
    </row>
    <row r="20" spans="1:10" ht="12.75" customHeight="1">
      <c r="A20" s="6" t="s">
        <v>47</v>
      </c>
      <c r="B20" s="4">
        <v>0</v>
      </c>
      <c r="C20" s="4">
        <v>551000</v>
      </c>
      <c r="D20" s="4">
        <v>551000</v>
      </c>
      <c r="E20" s="14">
        <v>0</v>
      </c>
      <c r="F20" s="241" t="s">
        <v>38</v>
      </c>
      <c r="G20" s="242">
        <v>37428477</v>
      </c>
      <c r="H20" s="243">
        <v>90570598</v>
      </c>
      <c r="I20" s="244">
        <v>35406234</v>
      </c>
      <c r="J20" s="124">
        <f>I20/H20*100</f>
        <v>39.09241495788733</v>
      </c>
    </row>
    <row r="21" spans="1:10" ht="12.75" customHeight="1">
      <c r="A21" s="6" t="s">
        <v>166</v>
      </c>
      <c r="B21" s="4">
        <v>0</v>
      </c>
      <c r="C21" s="13">
        <v>0</v>
      </c>
      <c r="D21" s="4">
        <v>1640000</v>
      </c>
      <c r="E21" s="14">
        <v>0</v>
      </c>
      <c r="F21" s="19" t="s">
        <v>51</v>
      </c>
      <c r="G21" s="8">
        <v>0</v>
      </c>
      <c r="H21" s="15">
        <v>0</v>
      </c>
      <c r="I21" s="16">
        <v>0</v>
      </c>
      <c r="J21" s="125">
        <v>0</v>
      </c>
    </row>
    <row r="22" spans="1:10" ht="12.75" customHeight="1">
      <c r="A22" s="6" t="s">
        <v>52</v>
      </c>
      <c r="B22" s="4">
        <v>0</v>
      </c>
      <c r="C22" s="4">
        <v>0</v>
      </c>
      <c r="D22" s="4">
        <v>0</v>
      </c>
      <c r="E22" s="14">
        <v>0</v>
      </c>
      <c r="F22" s="247" t="s">
        <v>163</v>
      </c>
      <c r="G22" s="248">
        <v>0</v>
      </c>
      <c r="H22" s="249">
        <v>0</v>
      </c>
      <c r="I22" s="250">
        <v>0</v>
      </c>
      <c r="J22" s="251">
        <v>0</v>
      </c>
    </row>
    <row r="23" spans="1:10" ht="13.5" thickBot="1">
      <c r="A23" s="19"/>
      <c r="B23" s="8"/>
      <c r="C23" s="18"/>
      <c r="D23" s="8"/>
      <c r="E23" s="14"/>
      <c r="F23" s="212" t="s">
        <v>39</v>
      </c>
      <c r="G23" s="213">
        <v>0</v>
      </c>
      <c r="H23" s="214">
        <v>0</v>
      </c>
      <c r="I23" s="253">
        <v>0</v>
      </c>
      <c r="J23" s="126">
        <v>0</v>
      </c>
    </row>
    <row r="24" spans="1:10" ht="26.25" thickBot="1">
      <c r="A24" s="21" t="s">
        <v>40</v>
      </c>
      <c r="B24" s="22">
        <f>SUM(B18:B23)</f>
        <v>0</v>
      </c>
      <c r="C24" s="22">
        <f>SUM(C18:C23)</f>
        <v>551000</v>
      </c>
      <c r="D24" s="22">
        <f>SUM(D18:D23)</f>
        <v>2366000</v>
      </c>
      <c r="E24" s="23">
        <v>0</v>
      </c>
      <c r="F24" s="21" t="s">
        <v>41</v>
      </c>
      <c r="G24" s="22">
        <f>SUM(G18,G21:G23)</f>
        <v>37428477</v>
      </c>
      <c r="H24" s="22">
        <f>SUM(H18,H21:H23)</f>
        <v>90570598</v>
      </c>
      <c r="I24" s="22">
        <f>SUM(I18,I21:I23)</f>
        <v>35406234</v>
      </c>
      <c r="J24" s="24">
        <f>I24/H24*100</f>
        <v>39.09241495788733</v>
      </c>
    </row>
    <row r="25" spans="1:10" ht="23.25" customHeight="1" thickBot="1">
      <c r="A25" s="25" t="s">
        <v>42</v>
      </c>
      <c r="B25" s="26">
        <f>B16+B24</f>
        <v>105302416</v>
      </c>
      <c r="C25" s="26">
        <f>C16+C24</f>
        <v>183322373</v>
      </c>
      <c r="D25" s="26">
        <f>D16+D24</f>
        <v>182649793</v>
      </c>
      <c r="E25" s="27">
        <f>D25/C25*100</f>
        <v>99.63311624817337</v>
      </c>
      <c r="F25" s="28" t="s">
        <v>43</v>
      </c>
      <c r="G25" s="29">
        <f>G16+G24</f>
        <v>105302416</v>
      </c>
      <c r="H25" s="29">
        <f>H16+H24</f>
        <v>183322373</v>
      </c>
      <c r="I25" s="29">
        <f>I16+I24</f>
        <v>112412861</v>
      </c>
      <c r="J25" s="24">
        <f>I25/H25*100</f>
        <v>61.31977191894631</v>
      </c>
    </row>
    <row r="26" spans="1:10" ht="13.5" thickBot="1">
      <c r="A26" s="215"/>
      <c r="B26" s="216"/>
      <c r="C26" s="216"/>
      <c r="D26" s="217"/>
      <c r="E26" s="218"/>
      <c r="F26" s="215"/>
      <c r="G26" s="217"/>
      <c r="H26" s="219"/>
      <c r="I26" s="220"/>
      <c r="J26" s="221"/>
    </row>
    <row r="27" spans="1:10" s="31" customFormat="1" ht="13.5" thickBot="1">
      <c r="A27" s="222" t="s">
        <v>42</v>
      </c>
      <c r="B27" s="29">
        <f>B25+B26</f>
        <v>105302416</v>
      </c>
      <c r="C27" s="29">
        <f>C25+C26</f>
        <v>183322373</v>
      </c>
      <c r="D27" s="29">
        <f>D25+D26</f>
        <v>182649793</v>
      </c>
      <c r="E27" s="223">
        <f>D27/C27*100</f>
        <v>99.63311624817337</v>
      </c>
      <c r="F27" s="222" t="s">
        <v>43</v>
      </c>
      <c r="G27" s="29">
        <f>G25+G26</f>
        <v>105302416</v>
      </c>
      <c r="H27" s="29">
        <f>H25+H26</f>
        <v>183322373</v>
      </c>
      <c r="I27" s="29">
        <f>I25+I26</f>
        <v>112412861</v>
      </c>
      <c r="J27" s="224">
        <f>I27/H27*100</f>
        <v>61.31977191894631</v>
      </c>
    </row>
    <row r="28" spans="2:8" ht="5.25" customHeight="1">
      <c r="B28" s="32"/>
      <c r="C28" s="32"/>
      <c r="D28" s="32"/>
      <c r="E28" s="32"/>
      <c r="H28" s="33"/>
    </row>
    <row r="29" spans="2:9" ht="12.75">
      <c r="B29" s="32"/>
      <c r="C29" s="32"/>
      <c r="D29" s="32"/>
      <c r="H29" s="34"/>
      <c r="I29" s="33"/>
    </row>
    <row r="30" spans="2:9" ht="12.75">
      <c r="B30" s="32"/>
      <c r="C30" s="32"/>
      <c r="D30" s="32"/>
      <c r="H30" s="33"/>
      <c r="I30" s="33"/>
    </row>
    <row r="31" spans="1:10" ht="12.75">
      <c r="A31" s="35"/>
      <c r="B31" s="36"/>
      <c r="C31" s="36"/>
      <c r="D31" s="36"/>
      <c r="E31" s="35"/>
      <c r="F31" s="35"/>
      <c r="G31" s="36"/>
      <c r="H31" s="31"/>
      <c r="I31" s="37"/>
      <c r="J31" s="31"/>
    </row>
    <row r="32" ht="9" customHeight="1"/>
    <row r="33" spans="2:3" ht="12.75">
      <c r="B33" s="32"/>
      <c r="C33" s="32"/>
    </row>
    <row r="34" spans="2:3" ht="12.75">
      <c r="B34" s="32"/>
      <c r="C34" s="32"/>
    </row>
    <row r="35" spans="2:3" ht="12.75">
      <c r="B35" s="32"/>
      <c r="C35" s="32"/>
    </row>
    <row r="36" spans="2:3" ht="12.75">
      <c r="B36" s="32"/>
      <c r="C36" s="32"/>
    </row>
    <row r="39" ht="12.75">
      <c r="B39" s="32"/>
    </row>
  </sheetData>
  <sheetProtection/>
  <mergeCells count="8">
    <mergeCell ref="A7:J7"/>
    <mergeCell ref="A17:J17"/>
    <mergeCell ref="F1:J1"/>
    <mergeCell ref="F4:J4"/>
    <mergeCell ref="A2:J2"/>
    <mergeCell ref="A3:J3"/>
    <mergeCell ref="A5:E5"/>
    <mergeCell ref="F5:J5"/>
  </mergeCells>
  <printOptions/>
  <pageMargins left="0.51" right="0.57" top="1" bottom="1" header="0.5" footer="0.5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1">
      <selection activeCell="C24" sqref="C24"/>
    </sheetView>
  </sheetViews>
  <sheetFormatPr defaultColWidth="8.8515625" defaultRowHeight="12.75"/>
  <cols>
    <col min="1" max="1" width="8.28125" style="294" customWidth="1"/>
    <col min="2" max="2" width="41.00390625" style="294" customWidth="1"/>
    <col min="3" max="5" width="12.140625" style="294" customWidth="1"/>
    <col min="6" max="6" width="13.28125" style="298" bestFit="1" customWidth="1"/>
    <col min="7" max="16384" width="8.8515625" style="294" customWidth="1"/>
  </cols>
  <sheetData>
    <row r="1" spans="1:6" ht="12.75">
      <c r="A1" s="292"/>
      <c r="B1" s="293"/>
      <c r="C1" s="313"/>
      <c r="D1" s="293"/>
      <c r="E1" s="349" t="s">
        <v>187</v>
      </c>
      <c r="F1" s="349"/>
    </row>
    <row r="2" spans="1:6" ht="12.75">
      <c r="A2" s="350" t="str">
        <f>PROPER(LEFT('1. címrend'!$A$2,LEN('1. címrend'!$A$2)-10))</f>
        <v>Szaporca Községi Önkormányzat</v>
      </c>
      <c r="B2" s="350"/>
      <c r="C2" s="350"/>
      <c r="D2" s="350"/>
      <c r="E2" s="350"/>
      <c r="F2" s="350"/>
    </row>
    <row r="3" spans="1:6" ht="12.75">
      <c r="A3" s="351" t="str">
        <f>LEFT('2. mérleg'!$A$3,4)&amp;". évi költségvetés bevételei"</f>
        <v>2019. évi költségvetés bevételei</v>
      </c>
      <c r="B3" s="351"/>
      <c r="C3" s="351"/>
      <c r="D3" s="351"/>
      <c r="E3" s="351"/>
      <c r="F3" s="351"/>
    </row>
    <row r="4" spans="1:6" ht="12.75">
      <c r="A4" s="302"/>
      <c r="B4" s="303"/>
      <c r="C4" s="314"/>
      <c r="D4" s="293"/>
      <c r="E4" s="352" t="s">
        <v>192</v>
      </c>
      <c r="F4" s="352"/>
    </row>
    <row r="5" spans="1:6" ht="12.75">
      <c r="A5" s="353" t="s">
        <v>261</v>
      </c>
      <c r="B5" s="355"/>
      <c r="C5" s="355"/>
      <c r="D5" s="355"/>
      <c r="E5" s="355"/>
      <c r="F5" s="304"/>
    </row>
    <row r="6" spans="1:6" ht="27" customHeight="1">
      <c r="A6" s="315"/>
      <c r="B6" s="315" t="s">
        <v>25</v>
      </c>
      <c r="C6" s="315" t="s">
        <v>26</v>
      </c>
      <c r="D6" s="315" t="s">
        <v>27</v>
      </c>
      <c r="E6" s="315" t="s">
        <v>28</v>
      </c>
      <c r="F6" s="310" t="s">
        <v>23</v>
      </c>
    </row>
    <row r="7" spans="1:6" ht="25.5">
      <c r="A7" s="324" t="s">
        <v>196</v>
      </c>
      <c r="B7" s="325" t="s">
        <v>168</v>
      </c>
      <c r="C7" s="326">
        <v>9089130</v>
      </c>
      <c r="D7" s="326">
        <v>9089130</v>
      </c>
      <c r="E7" s="326">
        <v>9089130</v>
      </c>
      <c r="F7" s="295">
        <f aca="true" t="shared" si="0" ref="F7:F43">E7/D7*100</f>
        <v>100</v>
      </c>
    </row>
    <row r="8" spans="1:6" ht="38.25">
      <c r="A8" s="324" t="s">
        <v>262</v>
      </c>
      <c r="B8" s="325" t="s">
        <v>263</v>
      </c>
      <c r="C8" s="326">
        <v>7424220</v>
      </c>
      <c r="D8" s="326">
        <v>8625828</v>
      </c>
      <c r="E8" s="326">
        <v>8625828</v>
      </c>
      <c r="F8" s="295">
        <f t="shared" si="0"/>
        <v>100</v>
      </c>
    </row>
    <row r="9" spans="1:6" ht="25.5">
      <c r="A9" s="324" t="s">
        <v>264</v>
      </c>
      <c r="B9" s="325" t="s">
        <v>169</v>
      </c>
      <c r="C9" s="326">
        <v>1800000</v>
      </c>
      <c r="D9" s="326">
        <v>1800000</v>
      </c>
      <c r="E9" s="326">
        <v>1800000</v>
      </c>
      <c r="F9" s="295">
        <f t="shared" si="0"/>
        <v>100</v>
      </c>
    </row>
    <row r="10" spans="1:6" ht="25.5">
      <c r="A10" s="324" t="s">
        <v>265</v>
      </c>
      <c r="B10" s="325" t="s">
        <v>189</v>
      </c>
      <c r="C10" s="326">
        <v>0</v>
      </c>
      <c r="D10" s="326">
        <v>1394460</v>
      </c>
      <c r="E10" s="326">
        <v>1394460</v>
      </c>
      <c r="F10" s="295">
        <f t="shared" si="0"/>
        <v>100</v>
      </c>
    </row>
    <row r="11" spans="1:6" ht="25.5">
      <c r="A11" s="324" t="s">
        <v>198</v>
      </c>
      <c r="B11" s="325" t="s">
        <v>266</v>
      </c>
      <c r="C11" s="326">
        <v>18313350</v>
      </c>
      <c r="D11" s="326">
        <v>20909418</v>
      </c>
      <c r="E11" s="326">
        <v>20909418</v>
      </c>
      <c r="F11" s="295">
        <f t="shared" si="0"/>
        <v>100</v>
      </c>
    </row>
    <row r="12" spans="1:6" ht="25.5">
      <c r="A12" s="324" t="s">
        <v>267</v>
      </c>
      <c r="B12" s="325" t="s">
        <v>268</v>
      </c>
      <c r="C12" s="326">
        <v>43306275</v>
      </c>
      <c r="D12" s="326">
        <v>109384905</v>
      </c>
      <c r="E12" s="326">
        <v>110167471</v>
      </c>
      <c r="F12" s="295">
        <f t="shared" si="0"/>
        <v>100.71542412547691</v>
      </c>
    </row>
    <row r="13" spans="1:6" ht="38.25">
      <c r="A13" s="324" t="s">
        <v>226</v>
      </c>
      <c r="B13" s="325" t="s">
        <v>336</v>
      </c>
      <c r="C13" s="326">
        <v>0</v>
      </c>
      <c r="D13" s="326">
        <v>0</v>
      </c>
      <c r="E13" s="326">
        <v>54002861</v>
      </c>
      <c r="F13" s="295">
        <v>0</v>
      </c>
    </row>
    <row r="14" spans="1:6" ht="25.5">
      <c r="A14" s="324" t="s">
        <v>228</v>
      </c>
      <c r="B14" s="325" t="s">
        <v>269</v>
      </c>
      <c r="C14" s="326">
        <v>0</v>
      </c>
      <c r="D14" s="326">
        <v>0</v>
      </c>
      <c r="E14" s="326">
        <v>1072348</v>
      </c>
      <c r="F14" s="295">
        <v>0</v>
      </c>
    </row>
    <row r="15" spans="1:6" ht="12.75">
      <c r="A15" s="324" t="s">
        <v>270</v>
      </c>
      <c r="B15" s="325" t="s">
        <v>271</v>
      </c>
      <c r="C15" s="326">
        <v>0</v>
      </c>
      <c r="D15" s="326">
        <v>0</v>
      </c>
      <c r="E15" s="326">
        <v>55092262</v>
      </c>
      <c r="F15" s="295">
        <v>0</v>
      </c>
    </row>
    <row r="16" spans="1:6" ht="38.25">
      <c r="A16" s="327" t="s">
        <v>234</v>
      </c>
      <c r="B16" s="328" t="s">
        <v>272</v>
      </c>
      <c r="C16" s="329">
        <v>61619625</v>
      </c>
      <c r="D16" s="329">
        <v>130294323</v>
      </c>
      <c r="E16" s="329">
        <v>131076889</v>
      </c>
      <c r="F16" s="295">
        <f t="shared" si="0"/>
        <v>100.60061404210221</v>
      </c>
    </row>
    <row r="17" spans="1:6" ht="25.5">
      <c r="A17" s="324" t="s">
        <v>236</v>
      </c>
      <c r="B17" s="325" t="s">
        <v>273</v>
      </c>
      <c r="C17" s="326">
        <v>0</v>
      </c>
      <c r="D17" s="326">
        <v>551000</v>
      </c>
      <c r="E17" s="326">
        <v>551000</v>
      </c>
      <c r="F17" s="295">
        <f t="shared" si="0"/>
        <v>100</v>
      </c>
    </row>
    <row r="18" spans="1:6" ht="38.25">
      <c r="A18" s="327" t="s">
        <v>274</v>
      </c>
      <c r="B18" s="328" t="s">
        <v>275</v>
      </c>
      <c r="C18" s="329">
        <v>0</v>
      </c>
      <c r="D18" s="329">
        <v>551000</v>
      </c>
      <c r="E18" s="329">
        <v>551000</v>
      </c>
      <c r="F18" s="295">
        <f t="shared" si="0"/>
        <v>100</v>
      </c>
    </row>
    <row r="19" spans="1:6" ht="12.75">
      <c r="A19" s="324" t="s">
        <v>391</v>
      </c>
      <c r="B19" s="325" t="s">
        <v>392</v>
      </c>
      <c r="C19" s="326">
        <v>2500000</v>
      </c>
      <c r="D19" s="326">
        <v>300000</v>
      </c>
      <c r="E19" s="326">
        <v>199010</v>
      </c>
      <c r="F19" s="295">
        <f t="shared" si="0"/>
        <v>66.33666666666667</v>
      </c>
    </row>
    <row r="20" spans="1:6" ht="12.75">
      <c r="A20" s="324" t="s">
        <v>276</v>
      </c>
      <c r="B20" s="325" t="s">
        <v>393</v>
      </c>
      <c r="C20" s="326">
        <v>0</v>
      </c>
      <c r="D20" s="326">
        <v>0</v>
      </c>
      <c r="E20" s="326">
        <v>11000</v>
      </c>
      <c r="F20" s="295">
        <v>0</v>
      </c>
    </row>
    <row r="21" spans="1:6" ht="25.5">
      <c r="A21" s="324" t="s">
        <v>394</v>
      </c>
      <c r="B21" s="325" t="s">
        <v>277</v>
      </c>
      <c r="C21" s="326">
        <v>0</v>
      </c>
      <c r="D21" s="326">
        <v>0</v>
      </c>
      <c r="E21" s="326">
        <v>188010</v>
      </c>
      <c r="F21" s="295">
        <v>0</v>
      </c>
    </row>
    <row r="22" spans="1:6" ht="12.75">
      <c r="A22" s="324" t="s">
        <v>395</v>
      </c>
      <c r="B22" s="325" t="s">
        <v>396</v>
      </c>
      <c r="C22" s="326">
        <v>180000</v>
      </c>
      <c r="D22" s="326">
        <v>180000</v>
      </c>
      <c r="E22" s="326">
        <v>208518</v>
      </c>
      <c r="F22" s="295">
        <f t="shared" si="0"/>
        <v>115.84333333333335</v>
      </c>
    </row>
    <row r="23" spans="1:6" ht="25.5">
      <c r="A23" s="324" t="s">
        <v>278</v>
      </c>
      <c r="B23" s="325" t="s">
        <v>279</v>
      </c>
      <c r="C23" s="326">
        <v>0</v>
      </c>
      <c r="D23" s="326">
        <v>0</v>
      </c>
      <c r="E23" s="326">
        <v>208518</v>
      </c>
      <c r="F23" s="295">
        <v>0</v>
      </c>
    </row>
    <row r="24" spans="1:6" ht="25.5">
      <c r="A24" s="324" t="s">
        <v>397</v>
      </c>
      <c r="B24" s="325" t="s">
        <v>398</v>
      </c>
      <c r="C24" s="326">
        <v>180000</v>
      </c>
      <c r="D24" s="326">
        <v>180000</v>
      </c>
      <c r="E24" s="326">
        <v>208518</v>
      </c>
      <c r="F24" s="295">
        <f t="shared" si="0"/>
        <v>115.84333333333335</v>
      </c>
    </row>
    <row r="25" spans="1:6" ht="25.5">
      <c r="A25" s="324" t="s">
        <v>399</v>
      </c>
      <c r="B25" s="325" t="s">
        <v>400</v>
      </c>
      <c r="C25" s="326">
        <v>5000</v>
      </c>
      <c r="D25" s="326">
        <v>3885248</v>
      </c>
      <c r="E25" s="326">
        <v>4218290</v>
      </c>
      <c r="F25" s="295">
        <f t="shared" si="0"/>
        <v>108.57196245902449</v>
      </c>
    </row>
    <row r="26" spans="1:6" ht="12.75">
      <c r="A26" s="324" t="s">
        <v>337</v>
      </c>
      <c r="B26" s="325" t="s">
        <v>338</v>
      </c>
      <c r="C26" s="326">
        <v>0</v>
      </c>
      <c r="D26" s="326">
        <v>0</v>
      </c>
      <c r="E26" s="326">
        <v>4065578</v>
      </c>
      <c r="F26" s="295">
        <v>0</v>
      </c>
    </row>
    <row r="27" spans="1:6" ht="25.5">
      <c r="A27" s="327" t="s">
        <v>401</v>
      </c>
      <c r="B27" s="328" t="s">
        <v>402</v>
      </c>
      <c r="C27" s="329">
        <v>2685000</v>
      </c>
      <c r="D27" s="329">
        <v>4365248</v>
      </c>
      <c r="E27" s="329">
        <v>4625818</v>
      </c>
      <c r="F27" s="295">
        <f t="shared" si="0"/>
        <v>105.96919121204569</v>
      </c>
    </row>
    <row r="28" spans="1:6" ht="12.75">
      <c r="A28" s="324" t="s">
        <v>403</v>
      </c>
      <c r="B28" s="325" t="s">
        <v>282</v>
      </c>
      <c r="C28" s="326">
        <v>1000000</v>
      </c>
      <c r="D28" s="326">
        <v>1000000</v>
      </c>
      <c r="E28" s="326">
        <v>231394</v>
      </c>
      <c r="F28" s="295">
        <f t="shared" si="0"/>
        <v>23.1394</v>
      </c>
    </row>
    <row r="29" spans="1:6" ht="12.75">
      <c r="A29" s="324" t="s">
        <v>280</v>
      </c>
      <c r="B29" s="325" t="s">
        <v>404</v>
      </c>
      <c r="C29" s="326">
        <v>775695</v>
      </c>
      <c r="D29" s="326">
        <v>2089706</v>
      </c>
      <c r="E29" s="326">
        <v>3355090</v>
      </c>
      <c r="F29" s="295">
        <f t="shared" si="0"/>
        <v>160.553207006153</v>
      </c>
    </row>
    <row r="30" spans="1:6" ht="25.5">
      <c r="A30" s="324" t="s">
        <v>281</v>
      </c>
      <c r="B30" s="325" t="s">
        <v>405</v>
      </c>
      <c r="C30" s="326">
        <v>0</v>
      </c>
      <c r="D30" s="326">
        <v>0</v>
      </c>
      <c r="E30" s="326">
        <v>1158400</v>
      </c>
      <c r="F30" s="295">
        <v>0</v>
      </c>
    </row>
    <row r="31" spans="1:6" ht="25.5">
      <c r="A31" s="324" t="s">
        <v>384</v>
      </c>
      <c r="B31" s="325" t="s">
        <v>406</v>
      </c>
      <c r="C31" s="326">
        <v>0</v>
      </c>
      <c r="D31" s="326">
        <v>0</v>
      </c>
      <c r="E31" s="326">
        <v>19775</v>
      </c>
      <c r="F31" s="295">
        <v>0</v>
      </c>
    </row>
    <row r="32" spans="1:6" ht="25.5">
      <c r="A32" s="324" t="s">
        <v>407</v>
      </c>
      <c r="B32" s="325" t="s">
        <v>408</v>
      </c>
      <c r="C32" s="326">
        <v>5000</v>
      </c>
      <c r="D32" s="326">
        <v>5000</v>
      </c>
      <c r="E32" s="326">
        <v>2985</v>
      </c>
      <c r="F32" s="295">
        <f t="shared" si="0"/>
        <v>59.699999999999996</v>
      </c>
    </row>
    <row r="33" spans="1:6" ht="25.5">
      <c r="A33" s="324" t="s">
        <v>409</v>
      </c>
      <c r="B33" s="325" t="s">
        <v>410</v>
      </c>
      <c r="C33" s="326">
        <v>5000</v>
      </c>
      <c r="D33" s="326">
        <v>5000</v>
      </c>
      <c r="E33" s="326">
        <v>2985</v>
      </c>
      <c r="F33" s="295">
        <f t="shared" si="0"/>
        <v>59.699999999999996</v>
      </c>
    </row>
    <row r="34" spans="1:6" ht="25.5">
      <c r="A34" s="324" t="s">
        <v>411</v>
      </c>
      <c r="B34" s="325" t="s">
        <v>412</v>
      </c>
      <c r="C34" s="326">
        <v>15000</v>
      </c>
      <c r="D34" s="326">
        <v>5815000</v>
      </c>
      <c r="E34" s="326">
        <v>942176</v>
      </c>
      <c r="F34" s="295">
        <f t="shared" si="0"/>
        <v>16.20251074806535</v>
      </c>
    </row>
    <row r="35" spans="1:6" ht="12.75">
      <c r="A35" s="324" t="s">
        <v>283</v>
      </c>
      <c r="B35" s="325" t="s">
        <v>284</v>
      </c>
      <c r="C35" s="326">
        <v>0</v>
      </c>
      <c r="D35" s="326">
        <v>0</v>
      </c>
      <c r="E35" s="326">
        <v>799440</v>
      </c>
      <c r="F35" s="295">
        <v>0</v>
      </c>
    </row>
    <row r="36" spans="1:6" ht="38.25">
      <c r="A36" s="327" t="s">
        <v>413</v>
      </c>
      <c r="B36" s="328" t="s">
        <v>414</v>
      </c>
      <c r="C36" s="329">
        <v>1795695</v>
      </c>
      <c r="D36" s="329">
        <v>8909706</v>
      </c>
      <c r="E36" s="329">
        <v>4551420</v>
      </c>
      <c r="F36" s="295">
        <f t="shared" si="0"/>
        <v>51.083840476891154</v>
      </c>
    </row>
    <row r="37" spans="1:6" ht="12.75">
      <c r="A37" s="324" t="s">
        <v>415</v>
      </c>
      <c r="B37" s="325" t="s">
        <v>416</v>
      </c>
      <c r="C37" s="326">
        <v>0</v>
      </c>
      <c r="D37" s="326">
        <v>0</v>
      </c>
      <c r="E37" s="326">
        <v>15000</v>
      </c>
      <c r="F37" s="295">
        <v>0</v>
      </c>
    </row>
    <row r="38" spans="1:6" ht="12.75">
      <c r="A38" s="324" t="s">
        <v>285</v>
      </c>
      <c r="B38" s="325" t="s">
        <v>417</v>
      </c>
      <c r="C38" s="326">
        <v>0</v>
      </c>
      <c r="D38" s="326">
        <v>0</v>
      </c>
      <c r="E38" s="326">
        <v>160000</v>
      </c>
      <c r="F38" s="295">
        <v>0</v>
      </c>
    </row>
    <row r="39" spans="1:6" ht="25.5">
      <c r="A39" s="327" t="s">
        <v>418</v>
      </c>
      <c r="B39" s="328" t="s">
        <v>419</v>
      </c>
      <c r="C39" s="329">
        <v>0</v>
      </c>
      <c r="D39" s="329">
        <v>0</v>
      </c>
      <c r="E39" s="329">
        <v>175000</v>
      </c>
      <c r="F39" s="295">
        <v>0</v>
      </c>
    </row>
    <row r="40" spans="1:6" ht="25.5">
      <c r="A40" s="324" t="s">
        <v>420</v>
      </c>
      <c r="B40" s="325" t="s">
        <v>421</v>
      </c>
      <c r="C40" s="326">
        <v>0</v>
      </c>
      <c r="D40" s="326">
        <v>0</v>
      </c>
      <c r="E40" s="326">
        <v>1640000</v>
      </c>
      <c r="F40" s="295">
        <v>0</v>
      </c>
    </row>
    <row r="41" spans="1:6" ht="12.75">
      <c r="A41" s="324" t="s">
        <v>422</v>
      </c>
      <c r="B41" s="325" t="s">
        <v>423</v>
      </c>
      <c r="C41" s="326">
        <v>0</v>
      </c>
      <c r="D41" s="326">
        <v>0</v>
      </c>
      <c r="E41" s="326">
        <v>1640000</v>
      </c>
      <c r="F41" s="295">
        <v>0</v>
      </c>
    </row>
    <row r="42" spans="1:6" ht="25.5">
      <c r="A42" s="327" t="s">
        <v>424</v>
      </c>
      <c r="B42" s="328" t="s">
        <v>425</v>
      </c>
      <c r="C42" s="329">
        <v>0</v>
      </c>
      <c r="D42" s="329">
        <v>0</v>
      </c>
      <c r="E42" s="329">
        <v>1640000</v>
      </c>
      <c r="F42" s="295">
        <v>0</v>
      </c>
    </row>
    <row r="43" spans="1:6" ht="25.5">
      <c r="A43" s="327" t="s">
        <v>426</v>
      </c>
      <c r="B43" s="328" t="s">
        <v>427</v>
      </c>
      <c r="C43" s="329">
        <v>66100320</v>
      </c>
      <c r="D43" s="329">
        <v>144120277</v>
      </c>
      <c r="E43" s="329">
        <v>142620127</v>
      </c>
      <c r="F43" s="295">
        <f t="shared" si="0"/>
        <v>98.95909858680052</v>
      </c>
    </row>
    <row r="44" spans="1:6" ht="12.75">
      <c r="A44" s="319"/>
      <c r="B44" s="320"/>
      <c r="C44" s="321"/>
      <c r="D44" s="321"/>
      <c r="E44" s="321"/>
      <c r="F44" s="309"/>
    </row>
    <row r="45" spans="1:6" ht="13.5" customHeight="1">
      <c r="A45" s="353" t="s">
        <v>350</v>
      </c>
      <c r="B45" s="355"/>
      <c r="C45" s="355"/>
      <c r="D45" s="355"/>
      <c r="E45" s="355"/>
      <c r="F45" s="304"/>
    </row>
    <row r="46" spans="1:6" ht="25.5">
      <c r="A46" s="322"/>
      <c r="B46" s="322" t="s">
        <v>25</v>
      </c>
      <c r="C46" s="322" t="s">
        <v>26</v>
      </c>
      <c r="D46" s="322" t="s">
        <v>27</v>
      </c>
      <c r="E46" s="322" t="s">
        <v>28</v>
      </c>
      <c r="F46" s="310" t="s">
        <v>23</v>
      </c>
    </row>
    <row r="47" spans="1:6" ht="25.5">
      <c r="A47" s="324" t="s">
        <v>351</v>
      </c>
      <c r="B47" s="325" t="s">
        <v>352</v>
      </c>
      <c r="C47" s="326">
        <v>39202096</v>
      </c>
      <c r="D47" s="326">
        <v>39202096</v>
      </c>
      <c r="E47" s="326">
        <v>39202096</v>
      </c>
      <c r="F47" s="295">
        <f>E47/D47*100</f>
        <v>100</v>
      </c>
    </row>
    <row r="48" spans="1:6" ht="12.75">
      <c r="A48" s="324" t="s">
        <v>353</v>
      </c>
      <c r="B48" s="325" t="s">
        <v>354</v>
      </c>
      <c r="C48" s="326">
        <v>39202096</v>
      </c>
      <c r="D48" s="326">
        <v>39202096</v>
      </c>
      <c r="E48" s="326">
        <v>39202096</v>
      </c>
      <c r="F48" s="295">
        <f>E48/D48*100</f>
        <v>100</v>
      </c>
    </row>
    <row r="49" spans="1:6" ht="25.5">
      <c r="A49" s="324" t="s">
        <v>202</v>
      </c>
      <c r="B49" s="325" t="s">
        <v>355</v>
      </c>
      <c r="C49" s="326">
        <v>0</v>
      </c>
      <c r="D49" s="326">
        <v>0</v>
      </c>
      <c r="E49" s="326">
        <v>827570</v>
      </c>
      <c r="F49" s="295">
        <v>0</v>
      </c>
    </row>
    <row r="50" spans="1:6" ht="25.5">
      <c r="A50" s="324" t="s">
        <v>356</v>
      </c>
      <c r="B50" s="325" t="s">
        <v>357</v>
      </c>
      <c r="C50" s="326">
        <v>39202096</v>
      </c>
      <c r="D50" s="326">
        <v>39202096</v>
      </c>
      <c r="E50" s="326">
        <v>40029666</v>
      </c>
      <c r="F50" s="295">
        <f>E50/D50*100</f>
        <v>102.11103508343022</v>
      </c>
    </row>
    <row r="51" spans="1:6" ht="25.5">
      <c r="A51" s="327" t="s">
        <v>267</v>
      </c>
      <c r="B51" s="328" t="s">
        <v>358</v>
      </c>
      <c r="C51" s="329">
        <v>39202096</v>
      </c>
      <c r="D51" s="329">
        <v>39202096</v>
      </c>
      <c r="E51" s="329">
        <v>40029666</v>
      </c>
      <c r="F51" s="295">
        <f>E51/D51*100</f>
        <v>102.11103508343022</v>
      </c>
    </row>
    <row r="52" spans="1:6" ht="12.75">
      <c r="A52" s="299"/>
      <c r="B52" s="300"/>
      <c r="C52" s="301"/>
      <c r="D52" s="293"/>
      <c r="E52" s="296"/>
      <c r="F52" s="297"/>
    </row>
    <row r="53" spans="1:6" ht="12.75">
      <c r="A53" s="292"/>
      <c r="B53" s="293"/>
      <c r="C53" s="313"/>
      <c r="D53" s="293"/>
      <c r="E53" s="349" t="s">
        <v>188</v>
      </c>
      <c r="F53" s="349"/>
    </row>
    <row r="54" spans="1:7" ht="27" customHeight="1">
      <c r="A54" s="350" t="str">
        <f>PROPER(LEFT('1. címrend'!$A$2,LEN('1. címrend'!$A$2)-10))</f>
        <v>Szaporca Községi Önkormányzat</v>
      </c>
      <c r="B54" s="350"/>
      <c r="C54" s="350"/>
      <c r="D54" s="350"/>
      <c r="E54" s="350"/>
      <c r="F54" s="350"/>
      <c r="G54" s="318"/>
    </row>
    <row r="55" spans="1:6" ht="12.75">
      <c r="A55" s="351" t="str">
        <f>LEFT('2. mérleg'!$A$3,4)&amp;". évi költségvetés kiadásai"</f>
        <v>2019. évi költségvetés kiadásai</v>
      </c>
      <c r="B55" s="351"/>
      <c r="C55" s="351"/>
      <c r="D55" s="351"/>
      <c r="E55" s="351"/>
      <c r="F55" s="351"/>
    </row>
    <row r="56" spans="1:6" ht="12.75">
      <c r="A56" s="302"/>
      <c r="B56" s="303"/>
      <c r="C56" s="314"/>
      <c r="D56" s="293"/>
      <c r="E56" s="352" t="s">
        <v>192</v>
      </c>
      <c r="F56" s="352"/>
    </row>
    <row r="57" spans="1:6" ht="12.75">
      <c r="A57" s="353" t="s">
        <v>195</v>
      </c>
      <c r="B57" s="354"/>
      <c r="C57" s="354"/>
      <c r="D57" s="354"/>
      <c r="E57" s="354"/>
      <c r="F57" s="304"/>
    </row>
    <row r="58" spans="1:6" ht="25.5">
      <c r="A58" s="315"/>
      <c r="B58" s="315" t="s">
        <v>25</v>
      </c>
      <c r="C58" s="315" t="s">
        <v>26</v>
      </c>
      <c r="D58" s="315" t="s">
        <v>27</v>
      </c>
      <c r="E58" s="315" t="s">
        <v>28</v>
      </c>
      <c r="F58" s="305" t="s">
        <v>23</v>
      </c>
    </row>
    <row r="59" spans="1:6" ht="25.5">
      <c r="A59" s="324" t="s">
        <v>196</v>
      </c>
      <c r="B59" s="325" t="s">
        <v>197</v>
      </c>
      <c r="C59" s="326">
        <v>29283195</v>
      </c>
      <c r="D59" s="326">
        <v>32079885</v>
      </c>
      <c r="E59" s="326">
        <v>31572726</v>
      </c>
      <c r="F59" s="295">
        <f>E59/D59*100</f>
        <v>98.41907475665826</v>
      </c>
    </row>
    <row r="60" spans="1:6" ht="12.75">
      <c r="A60" s="324" t="s">
        <v>262</v>
      </c>
      <c r="B60" s="325" t="s">
        <v>360</v>
      </c>
      <c r="C60" s="326">
        <v>0</v>
      </c>
      <c r="D60" s="326">
        <v>200000</v>
      </c>
      <c r="E60" s="326">
        <v>200000</v>
      </c>
      <c r="F60" s="295">
        <f aca="true" t="shared" si="1" ref="F60:F112">E60/D60*100</f>
        <v>100</v>
      </c>
    </row>
    <row r="61" spans="1:6" ht="12.75">
      <c r="A61" s="324" t="s">
        <v>198</v>
      </c>
      <c r="B61" s="325" t="s">
        <v>199</v>
      </c>
      <c r="C61" s="326">
        <v>96000</v>
      </c>
      <c r="D61" s="326">
        <v>96000</v>
      </c>
      <c r="E61" s="326">
        <v>96000</v>
      </c>
      <c r="F61" s="295">
        <f t="shared" si="1"/>
        <v>100</v>
      </c>
    </row>
    <row r="62" spans="1:6" ht="12.75">
      <c r="A62" s="324" t="s">
        <v>339</v>
      </c>
      <c r="B62" s="325" t="s">
        <v>340</v>
      </c>
      <c r="C62" s="326">
        <v>0</v>
      </c>
      <c r="D62" s="326">
        <v>10218</v>
      </c>
      <c r="E62" s="326">
        <v>10218</v>
      </c>
      <c r="F62" s="295">
        <f t="shared" si="1"/>
        <v>100</v>
      </c>
    </row>
    <row r="63" spans="1:6" ht="25.5">
      <c r="A63" s="324" t="s">
        <v>200</v>
      </c>
      <c r="B63" s="325" t="s">
        <v>201</v>
      </c>
      <c r="C63" s="326">
        <v>300000</v>
      </c>
      <c r="D63" s="326">
        <v>505940</v>
      </c>
      <c r="E63" s="326">
        <v>505940</v>
      </c>
      <c r="F63" s="295">
        <f t="shared" si="1"/>
        <v>100</v>
      </c>
    </row>
    <row r="64" spans="1:6" ht="25.5">
      <c r="A64" s="324" t="s">
        <v>202</v>
      </c>
      <c r="B64" s="325" t="s">
        <v>203</v>
      </c>
      <c r="C64" s="326">
        <v>29679195</v>
      </c>
      <c r="D64" s="326">
        <v>32892043</v>
      </c>
      <c r="E64" s="326">
        <v>32384884</v>
      </c>
      <c r="F64" s="295">
        <f t="shared" si="1"/>
        <v>98.45811037034093</v>
      </c>
    </row>
    <row r="65" spans="1:6" ht="12.75">
      <c r="A65" s="324" t="s">
        <v>204</v>
      </c>
      <c r="B65" s="325" t="s">
        <v>205</v>
      </c>
      <c r="C65" s="326">
        <v>4699008</v>
      </c>
      <c r="D65" s="326">
        <v>4699008</v>
      </c>
      <c r="E65" s="326">
        <v>4552824</v>
      </c>
      <c r="F65" s="295">
        <f t="shared" si="1"/>
        <v>96.88904551769224</v>
      </c>
    </row>
    <row r="66" spans="1:6" ht="38.25">
      <c r="A66" s="324" t="s">
        <v>206</v>
      </c>
      <c r="B66" s="325" t="s">
        <v>207</v>
      </c>
      <c r="C66" s="326">
        <v>199500</v>
      </c>
      <c r="D66" s="326">
        <v>409500</v>
      </c>
      <c r="E66" s="326">
        <v>409500</v>
      </c>
      <c r="F66" s="295">
        <f t="shared" si="1"/>
        <v>100</v>
      </c>
    </row>
    <row r="67" spans="1:6" ht="12.75">
      <c r="A67" s="324" t="s">
        <v>208</v>
      </c>
      <c r="B67" s="325" t="s">
        <v>209</v>
      </c>
      <c r="C67" s="326">
        <v>4898508</v>
      </c>
      <c r="D67" s="326">
        <v>5108508</v>
      </c>
      <c r="E67" s="326">
        <v>4962324</v>
      </c>
      <c r="F67" s="295">
        <f t="shared" si="1"/>
        <v>97.13842084616486</v>
      </c>
    </row>
    <row r="68" spans="1:6" ht="12.75">
      <c r="A68" s="327" t="s">
        <v>210</v>
      </c>
      <c r="B68" s="328" t="s">
        <v>211</v>
      </c>
      <c r="C68" s="329">
        <v>34577703</v>
      </c>
      <c r="D68" s="329">
        <v>38000551</v>
      </c>
      <c r="E68" s="329">
        <v>37347208</v>
      </c>
      <c r="F68" s="295">
        <f t="shared" si="1"/>
        <v>98.28070124562142</v>
      </c>
    </row>
    <row r="69" spans="1:6" ht="25.5">
      <c r="A69" s="327" t="s">
        <v>212</v>
      </c>
      <c r="B69" s="328" t="s">
        <v>213</v>
      </c>
      <c r="C69" s="329">
        <v>4422480</v>
      </c>
      <c r="D69" s="329">
        <v>4827515</v>
      </c>
      <c r="E69" s="329">
        <v>4796093</v>
      </c>
      <c r="F69" s="295">
        <f t="shared" si="1"/>
        <v>99.3491061136009</v>
      </c>
    </row>
    <row r="70" spans="1:6" ht="12.75">
      <c r="A70" s="324" t="s">
        <v>214</v>
      </c>
      <c r="B70" s="325" t="s">
        <v>215</v>
      </c>
      <c r="C70" s="326">
        <v>0</v>
      </c>
      <c r="D70" s="326">
        <v>0</v>
      </c>
      <c r="E70" s="326">
        <v>4762570</v>
      </c>
      <c r="F70" s="295">
        <v>0</v>
      </c>
    </row>
    <row r="71" spans="1:6" ht="12.75">
      <c r="A71" s="324" t="s">
        <v>327</v>
      </c>
      <c r="B71" s="325" t="s">
        <v>328</v>
      </c>
      <c r="C71" s="326">
        <v>0</v>
      </c>
      <c r="D71" s="326">
        <v>0</v>
      </c>
      <c r="E71" s="326">
        <v>19123</v>
      </c>
      <c r="F71" s="295">
        <v>0</v>
      </c>
    </row>
    <row r="72" spans="1:6" ht="25.5">
      <c r="A72" s="324" t="s">
        <v>216</v>
      </c>
      <c r="B72" s="325" t="s">
        <v>217</v>
      </c>
      <c r="C72" s="326">
        <v>0</v>
      </c>
      <c r="D72" s="326">
        <v>0</v>
      </c>
      <c r="E72" s="326">
        <v>14400</v>
      </c>
      <c r="F72" s="295">
        <v>0</v>
      </c>
    </row>
    <row r="73" spans="1:6" ht="12.75">
      <c r="A73" s="324" t="s">
        <v>218</v>
      </c>
      <c r="B73" s="325" t="s">
        <v>219</v>
      </c>
      <c r="C73" s="326">
        <v>7942660</v>
      </c>
      <c r="D73" s="326">
        <v>12955899</v>
      </c>
      <c r="E73" s="326">
        <v>10761564</v>
      </c>
      <c r="F73" s="295">
        <f t="shared" si="1"/>
        <v>83.06304332875703</v>
      </c>
    </row>
    <row r="74" spans="1:6" ht="12.75">
      <c r="A74" s="324" t="s">
        <v>220</v>
      </c>
      <c r="B74" s="325" t="s">
        <v>221</v>
      </c>
      <c r="C74" s="326">
        <v>7942660</v>
      </c>
      <c r="D74" s="326">
        <v>12955899</v>
      </c>
      <c r="E74" s="326">
        <v>10761564</v>
      </c>
      <c r="F74" s="295">
        <f t="shared" si="1"/>
        <v>83.06304332875703</v>
      </c>
    </row>
    <row r="75" spans="1:6" ht="25.5">
      <c r="A75" s="324" t="s">
        <v>267</v>
      </c>
      <c r="B75" s="325" t="s">
        <v>329</v>
      </c>
      <c r="C75" s="326">
        <v>120000</v>
      </c>
      <c r="D75" s="326">
        <v>120000</v>
      </c>
      <c r="E75" s="326">
        <v>97122</v>
      </c>
      <c r="F75" s="295">
        <f t="shared" si="1"/>
        <v>80.935</v>
      </c>
    </row>
    <row r="76" spans="1:6" ht="12.75">
      <c r="A76" s="324" t="s">
        <v>222</v>
      </c>
      <c r="B76" s="325" t="s">
        <v>223</v>
      </c>
      <c r="C76" s="326">
        <v>260000</v>
      </c>
      <c r="D76" s="326">
        <v>260000</v>
      </c>
      <c r="E76" s="326">
        <v>191921</v>
      </c>
      <c r="F76" s="295">
        <f t="shared" si="1"/>
        <v>73.81576923076923</v>
      </c>
    </row>
    <row r="77" spans="1:6" ht="12.75">
      <c r="A77" s="324" t="s">
        <v>224</v>
      </c>
      <c r="B77" s="325" t="s">
        <v>225</v>
      </c>
      <c r="C77" s="326">
        <v>380000</v>
      </c>
      <c r="D77" s="326">
        <v>380000</v>
      </c>
      <c r="E77" s="326">
        <v>289043</v>
      </c>
      <c r="F77" s="295">
        <f t="shared" si="1"/>
        <v>76.06394736842105</v>
      </c>
    </row>
    <row r="78" spans="1:6" ht="12.75">
      <c r="A78" s="324" t="s">
        <v>226</v>
      </c>
      <c r="B78" s="325" t="s">
        <v>227</v>
      </c>
      <c r="C78" s="326">
        <v>610000</v>
      </c>
      <c r="D78" s="326">
        <v>1510000</v>
      </c>
      <c r="E78" s="326">
        <v>831004</v>
      </c>
      <c r="F78" s="295">
        <f t="shared" si="1"/>
        <v>55.033377483443715</v>
      </c>
    </row>
    <row r="79" spans="1:6" ht="12.75">
      <c r="A79" s="324" t="s">
        <v>228</v>
      </c>
      <c r="B79" s="325" t="s">
        <v>229</v>
      </c>
      <c r="C79" s="326">
        <v>334819</v>
      </c>
      <c r="D79" s="326">
        <v>334819</v>
      </c>
      <c r="E79" s="326">
        <v>308495</v>
      </c>
      <c r="F79" s="295">
        <f t="shared" si="1"/>
        <v>92.13784163981136</v>
      </c>
    </row>
    <row r="80" spans="1:6" ht="12.75">
      <c r="A80" s="324" t="s">
        <v>230</v>
      </c>
      <c r="B80" s="325" t="s">
        <v>231</v>
      </c>
      <c r="C80" s="326">
        <v>1309843</v>
      </c>
      <c r="D80" s="326">
        <v>1309843</v>
      </c>
      <c r="E80" s="326">
        <v>743578</v>
      </c>
      <c r="F80" s="295">
        <f t="shared" si="1"/>
        <v>56.76848294032185</v>
      </c>
    </row>
    <row r="81" spans="1:6" ht="12.75">
      <c r="A81" s="324" t="s">
        <v>232</v>
      </c>
      <c r="B81" s="325" t="s">
        <v>233</v>
      </c>
      <c r="C81" s="326">
        <v>10000</v>
      </c>
      <c r="D81" s="326">
        <v>165000</v>
      </c>
      <c r="E81" s="326">
        <v>158500</v>
      </c>
      <c r="F81" s="295">
        <f t="shared" si="1"/>
        <v>96.06060606060606</v>
      </c>
    </row>
    <row r="82" spans="1:6" ht="25.5">
      <c r="A82" s="324" t="s">
        <v>341</v>
      </c>
      <c r="B82" s="325" t="s">
        <v>342</v>
      </c>
      <c r="C82" s="326">
        <v>271654</v>
      </c>
      <c r="D82" s="326">
        <v>1390700</v>
      </c>
      <c r="E82" s="326">
        <v>1328700</v>
      </c>
      <c r="F82" s="295">
        <f t="shared" si="1"/>
        <v>95.5418134752283</v>
      </c>
    </row>
    <row r="83" spans="1:6" ht="12.75">
      <c r="A83" s="324" t="s">
        <v>234</v>
      </c>
      <c r="B83" s="325" t="s">
        <v>235</v>
      </c>
      <c r="C83" s="326">
        <v>8839502</v>
      </c>
      <c r="D83" s="326">
        <v>19272614</v>
      </c>
      <c r="E83" s="326">
        <v>11327509</v>
      </c>
      <c r="F83" s="295">
        <f t="shared" si="1"/>
        <v>58.775156291720464</v>
      </c>
    </row>
    <row r="84" spans="1:6" ht="12.75">
      <c r="A84" s="324" t="s">
        <v>236</v>
      </c>
      <c r="B84" s="325" t="s">
        <v>237</v>
      </c>
      <c r="C84" s="326">
        <v>0</v>
      </c>
      <c r="D84" s="326">
        <v>0</v>
      </c>
      <c r="E84" s="326">
        <v>246375</v>
      </c>
      <c r="F84" s="295">
        <v>0</v>
      </c>
    </row>
    <row r="85" spans="1:6" ht="25.5">
      <c r="A85" s="324" t="s">
        <v>238</v>
      </c>
      <c r="B85" s="325" t="s">
        <v>239</v>
      </c>
      <c r="C85" s="326">
        <v>11375818</v>
      </c>
      <c r="D85" s="326">
        <v>23982976</v>
      </c>
      <c r="E85" s="326">
        <v>14697786</v>
      </c>
      <c r="F85" s="295">
        <f t="shared" si="1"/>
        <v>61.28424595846654</v>
      </c>
    </row>
    <row r="86" spans="1:6" ht="12.75">
      <c r="A86" s="324" t="s">
        <v>361</v>
      </c>
      <c r="B86" s="325" t="s">
        <v>362</v>
      </c>
      <c r="C86" s="326">
        <v>0</v>
      </c>
      <c r="D86" s="326">
        <v>43300</v>
      </c>
      <c r="E86" s="326">
        <v>18710</v>
      </c>
      <c r="F86" s="295">
        <f t="shared" si="1"/>
        <v>43.210161662817555</v>
      </c>
    </row>
    <row r="87" spans="1:6" ht="25.5">
      <c r="A87" s="324" t="s">
        <v>363</v>
      </c>
      <c r="B87" s="325" t="s">
        <v>364</v>
      </c>
      <c r="C87" s="326">
        <v>0</v>
      </c>
      <c r="D87" s="326">
        <v>43300</v>
      </c>
      <c r="E87" s="326">
        <v>18710</v>
      </c>
      <c r="F87" s="295">
        <f t="shared" si="1"/>
        <v>43.210161662817555</v>
      </c>
    </row>
    <row r="88" spans="1:6" ht="25.5">
      <c r="A88" s="324" t="s">
        <v>240</v>
      </c>
      <c r="B88" s="325" t="s">
        <v>241</v>
      </c>
      <c r="C88" s="326">
        <v>5112801</v>
      </c>
      <c r="D88" s="326">
        <v>6873090</v>
      </c>
      <c r="E88" s="326">
        <v>3612292</v>
      </c>
      <c r="F88" s="295">
        <f t="shared" si="1"/>
        <v>52.55703038953368</v>
      </c>
    </row>
    <row r="89" spans="1:6" ht="12.75">
      <c r="A89" s="324" t="s">
        <v>242</v>
      </c>
      <c r="B89" s="325" t="s">
        <v>243</v>
      </c>
      <c r="C89" s="326">
        <v>15000</v>
      </c>
      <c r="D89" s="326">
        <v>15000</v>
      </c>
      <c r="E89" s="326">
        <v>2847</v>
      </c>
      <c r="F89" s="295">
        <f t="shared" si="1"/>
        <v>18.98</v>
      </c>
    </row>
    <row r="90" spans="1:6" ht="25.5">
      <c r="A90" s="324" t="s">
        <v>244</v>
      </c>
      <c r="B90" s="325" t="s">
        <v>245</v>
      </c>
      <c r="C90" s="326">
        <v>5127801</v>
      </c>
      <c r="D90" s="326">
        <v>6888090</v>
      </c>
      <c r="E90" s="326">
        <v>3615139</v>
      </c>
      <c r="F90" s="295">
        <f t="shared" si="1"/>
        <v>52.48391063415257</v>
      </c>
    </row>
    <row r="91" spans="1:6" ht="12.75">
      <c r="A91" s="327" t="s">
        <v>246</v>
      </c>
      <c r="B91" s="328" t="s">
        <v>247</v>
      </c>
      <c r="C91" s="329">
        <v>24826279</v>
      </c>
      <c r="D91" s="329">
        <v>44250265</v>
      </c>
      <c r="E91" s="329">
        <v>29382242</v>
      </c>
      <c r="F91" s="295">
        <f t="shared" si="1"/>
        <v>66.40014924204408</v>
      </c>
    </row>
    <row r="92" spans="1:6" ht="12.75">
      <c r="A92" s="324" t="s">
        <v>248</v>
      </c>
      <c r="B92" s="325" t="s">
        <v>249</v>
      </c>
      <c r="C92" s="326">
        <v>0</v>
      </c>
      <c r="D92" s="326">
        <v>181500</v>
      </c>
      <c r="E92" s="326">
        <v>0</v>
      </c>
      <c r="F92" s="295">
        <f t="shared" si="1"/>
        <v>0</v>
      </c>
    </row>
    <row r="93" spans="1:6" ht="25.5">
      <c r="A93" s="324" t="s">
        <v>365</v>
      </c>
      <c r="B93" s="325" t="s">
        <v>366</v>
      </c>
      <c r="C93" s="326">
        <v>2960676</v>
      </c>
      <c r="D93" s="326">
        <v>3191500</v>
      </c>
      <c r="E93" s="326">
        <v>3191500</v>
      </c>
      <c r="F93" s="295">
        <f t="shared" si="1"/>
        <v>100</v>
      </c>
    </row>
    <row r="94" spans="1:6" ht="25.5">
      <c r="A94" s="324" t="s">
        <v>367</v>
      </c>
      <c r="B94" s="325" t="s">
        <v>250</v>
      </c>
      <c r="C94" s="326">
        <v>0</v>
      </c>
      <c r="D94" s="326">
        <v>0</v>
      </c>
      <c r="E94" s="326">
        <v>2870000</v>
      </c>
      <c r="F94" s="295">
        <v>0</v>
      </c>
    </row>
    <row r="95" spans="1:6" ht="25.5">
      <c r="A95" s="324" t="s">
        <v>368</v>
      </c>
      <c r="B95" s="325" t="s">
        <v>251</v>
      </c>
      <c r="C95" s="326">
        <v>0</v>
      </c>
      <c r="D95" s="326">
        <v>0</v>
      </c>
      <c r="E95" s="326">
        <v>276500</v>
      </c>
      <c r="F95" s="295">
        <v>0</v>
      </c>
    </row>
    <row r="96" spans="1:6" ht="38.25">
      <c r="A96" s="324" t="s">
        <v>253</v>
      </c>
      <c r="B96" s="325" t="s">
        <v>252</v>
      </c>
      <c r="C96" s="326">
        <v>0</v>
      </c>
      <c r="D96" s="326">
        <v>0</v>
      </c>
      <c r="E96" s="326">
        <v>45000</v>
      </c>
      <c r="F96" s="295">
        <v>0</v>
      </c>
    </row>
    <row r="97" spans="1:6" ht="25.5">
      <c r="A97" s="327" t="s">
        <v>369</v>
      </c>
      <c r="B97" s="328" t="s">
        <v>370</v>
      </c>
      <c r="C97" s="329">
        <v>2960676</v>
      </c>
      <c r="D97" s="329">
        <v>3373000</v>
      </c>
      <c r="E97" s="329">
        <v>3191500</v>
      </c>
      <c r="F97" s="295">
        <f t="shared" si="1"/>
        <v>94.61903350133413</v>
      </c>
    </row>
    <row r="98" spans="1:6" ht="25.5">
      <c r="A98" s="324" t="s">
        <v>371</v>
      </c>
      <c r="B98" s="325" t="s">
        <v>372</v>
      </c>
      <c r="C98" s="326">
        <v>28931</v>
      </c>
      <c r="D98" s="326">
        <v>28931</v>
      </c>
      <c r="E98" s="326">
        <v>18071</v>
      </c>
      <c r="F98" s="295">
        <f t="shared" si="1"/>
        <v>62.46241056306384</v>
      </c>
    </row>
    <row r="99" spans="1:6" ht="12.75">
      <c r="A99" s="324" t="s">
        <v>255</v>
      </c>
      <c r="B99" s="325" t="s">
        <v>254</v>
      </c>
      <c r="C99" s="326">
        <v>0</v>
      </c>
      <c r="D99" s="326">
        <v>108584</v>
      </c>
      <c r="E99" s="326">
        <v>108584</v>
      </c>
      <c r="F99" s="295">
        <f t="shared" si="1"/>
        <v>100</v>
      </c>
    </row>
    <row r="100" spans="1:6" ht="25.5">
      <c r="A100" s="324" t="s">
        <v>373</v>
      </c>
      <c r="B100" s="325" t="s">
        <v>374</v>
      </c>
      <c r="C100" s="326">
        <v>28931</v>
      </c>
      <c r="D100" s="326">
        <v>137515</v>
      </c>
      <c r="E100" s="326">
        <v>126655</v>
      </c>
      <c r="F100" s="295">
        <f t="shared" si="1"/>
        <v>92.10267970766826</v>
      </c>
    </row>
    <row r="101" spans="1:6" ht="38.25">
      <c r="A101" s="324" t="s">
        <v>375</v>
      </c>
      <c r="B101" s="325" t="s">
        <v>376</v>
      </c>
      <c r="C101" s="326">
        <v>229020</v>
      </c>
      <c r="D101" s="326">
        <v>312095</v>
      </c>
      <c r="E101" s="326">
        <v>312095</v>
      </c>
      <c r="F101" s="295">
        <f t="shared" si="1"/>
        <v>100</v>
      </c>
    </row>
    <row r="102" spans="1:6" ht="25.5">
      <c r="A102" s="324" t="s">
        <v>377</v>
      </c>
      <c r="B102" s="325" t="s">
        <v>378</v>
      </c>
      <c r="C102" s="326">
        <v>0</v>
      </c>
      <c r="D102" s="326">
        <v>0</v>
      </c>
      <c r="E102" s="326">
        <v>27455</v>
      </c>
      <c r="F102" s="295">
        <v>0</v>
      </c>
    </row>
    <row r="103" spans="1:6" ht="25.5">
      <c r="A103" s="324" t="s">
        <v>256</v>
      </c>
      <c r="B103" s="325" t="s">
        <v>330</v>
      </c>
      <c r="C103" s="326">
        <v>0</v>
      </c>
      <c r="D103" s="326">
        <v>0</v>
      </c>
      <c r="E103" s="326">
        <v>173938</v>
      </c>
      <c r="F103" s="295">
        <v>0</v>
      </c>
    </row>
    <row r="104" spans="1:6" ht="25.5">
      <c r="A104" s="324" t="s">
        <v>379</v>
      </c>
      <c r="B104" s="325" t="s">
        <v>257</v>
      </c>
      <c r="C104" s="326">
        <v>0</v>
      </c>
      <c r="D104" s="326">
        <v>0</v>
      </c>
      <c r="E104" s="326">
        <v>110702</v>
      </c>
      <c r="F104" s="295">
        <v>0</v>
      </c>
    </row>
    <row r="105" spans="1:6" ht="25.5">
      <c r="A105" s="324" t="s">
        <v>380</v>
      </c>
      <c r="B105" s="325" t="s">
        <v>381</v>
      </c>
      <c r="C105" s="326">
        <v>0</v>
      </c>
      <c r="D105" s="326">
        <v>1118300</v>
      </c>
      <c r="E105" s="326">
        <v>1118300</v>
      </c>
      <c r="F105" s="295">
        <f t="shared" si="1"/>
        <v>100</v>
      </c>
    </row>
    <row r="106" spans="1:6" ht="12.75">
      <c r="A106" s="324" t="s">
        <v>382</v>
      </c>
      <c r="B106" s="325" t="s">
        <v>383</v>
      </c>
      <c r="C106" s="326">
        <v>0</v>
      </c>
      <c r="D106" s="326">
        <v>0</v>
      </c>
      <c r="E106" s="326">
        <v>1118300</v>
      </c>
      <c r="F106" s="295">
        <v>0</v>
      </c>
    </row>
    <row r="107" spans="1:6" ht="38.25">
      <c r="A107" s="327" t="s">
        <v>384</v>
      </c>
      <c r="B107" s="328" t="s">
        <v>385</v>
      </c>
      <c r="C107" s="329">
        <v>257951</v>
      </c>
      <c r="D107" s="329">
        <v>1567910</v>
      </c>
      <c r="E107" s="329">
        <v>1557050</v>
      </c>
      <c r="F107" s="295">
        <f t="shared" si="1"/>
        <v>99.30735820295807</v>
      </c>
    </row>
    <row r="108" spans="1:6" ht="25.5">
      <c r="A108" s="324" t="s">
        <v>326</v>
      </c>
      <c r="B108" s="325" t="s">
        <v>386</v>
      </c>
      <c r="C108" s="326">
        <v>22189092</v>
      </c>
      <c r="D108" s="326">
        <v>21514092</v>
      </c>
      <c r="E108" s="326">
        <v>11305224</v>
      </c>
      <c r="F108" s="295">
        <f t="shared" si="1"/>
        <v>52.54799505366064</v>
      </c>
    </row>
    <row r="109" spans="1:6" ht="25.5">
      <c r="A109" s="324" t="s">
        <v>387</v>
      </c>
      <c r="B109" s="325" t="s">
        <v>171</v>
      </c>
      <c r="C109" s="326">
        <v>7282149</v>
      </c>
      <c r="D109" s="326">
        <v>47654094</v>
      </c>
      <c r="E109" s="326">
        <v>16973433</v>
      </c>
      <c r="F109" s="295">
        <f t="shared" si="1"/>
        <v>35.61799538146712</v>
      </c>
    </row>
    <row r="110" spans="1:6" ht="25.5">
      <c r="A110" s="324" t="s">
        <v>259</v>
      </c>
      <c r="B110" s="325" t="s">
        <v>258</v>
      </c>
      <c r="C110" s="326">
        <v>7957236</v>
      </c>
      <c r="D110" s="326">
        <v>21402412</v>
      </c>
      <c r="E110" s="326">
        <v>7127577</v>
      </c>
      <c r="F110" s="295">
        <f t="shared" si="1"/>
        <v>33.30268102492373</v>
      </c>
    </row>
    <row r="111" spans="1:6" ht="12.75">
      <c r="A111" s="327" t="s">
        <v>260</v>
      </c>
      <c r="B111" s="328" t="s">
        <v>388</v>
      </c>
      <c r="C111" s="329">
        <v>37428477</v>
      </c>
      <c r="D111" s="329">
        <v>90570598</v>
      </c>
      <c r="E111" s="329">
        <v>35406234</v>
      </c>
      <c r="F111" s="295">
        <f t="shared" si="1"/>
        <v>39.09241495788733</v>
      </c>
    </row>
    <row r="112" spans="1:6" ht="25.5">
      <c r="A112" s="327" t="s">
        <v>389</v>
      </c>
      <c r="B112" s="328" t="s">
        <v>390</v>
      </c>
      <c r="C112" s="329">
        <v>104473566</v>
      </c>
      <c r="D112" s="329">
        <v>182589839</v>
      </c>
      <c r="E112" s="329">
        <v>111680327</v>
      </c>
      <c r="F112" s="295">
        <f t="shared" si="1"/>
        <v>61.164590325313775</v>
      </c>
    </row>
    <row r="114" spans="1:6" ht="12.75">
      <c r="A114" s="353" t="s">
        <v>345</v>
      </c>
      <c r="B114" s="355"/>
      <c r="C114" s="355"/>
      <c r="D114" s="355"/>
      <c r="E114" s="355"/>
      <c r="F114" s="304"/>
    </row>
    <row r="115" spans="1:6" ht="25.5">
      <c r="A115" s="315"/>
      <c r="B115" s="315" t="s">
        <v>25</v>
      </c>
      <c r="C115" s="315" t="s">
        <v>26</v>
      </c>
      <c r="D115" s="315" t="s">
        <v>27</v>
      </c>
      <c r="E115" s="315" t="s">
        <v>28</v>
      </c>
      <c r="F115" s="305" t="s">
        <v>23</v>
      </c>
    </row>
    <row r="116" spans="1:6" ht="25.5">
      <c r="A116" s="324" t="s">
        <v>212</v>
      </c>
      <c r="B116" s="325" t="s">
        <v>346</v>
      </c>
      <c r="C116" s="326">
        <v>828850</v>
      </c>
      <c r="D116" s="326">
        <v>732534</v>
      </c>
      <c r="E116" s="326">
        <v>732534</v>
      </c>
      <c r="F116" s="295">
        <f>E116/D116*100</f>
        <v>100</v>
      </c>
    </row>
    <row r="117" spans="1:6" ht="25.5">
      <c r="A117" s="324" t="s">
        <v>218</v>
      </c>
      <c r="B117" s="325" t="s">
        <v>347</v>
      </c>
      <c r="C117" s="326">
        <v>828850</v>
      </c>
      <c r="D117" s="326">
        <v>732534</v>
      </c>
      <c r="E117" s="326">
        <v>732534</v>
      </c>
      <c r="F117" s="295">
        <f>E117/D117*100</f>
        <v>100</v>
      </c>
    </row>
    <row r="118" spans="1:6" ht="25.5">
      <c r="A118" s="327" t="s">
        <v>348</v>
      </c>
      <c r="B118" s="328" t="s">
        <v>349</v>
      </c>
      <c r="C118" s="329">
        <v>828850</v>
      </c>
      <c r="D118" s="329">
        <v>732534</v>
      </c>
      <c r="E118" s="329">
        <v>732534</v>
      </c>
      <c r="F118" s="295">
        <f>E118/D118*100</f>
        <v>100</v>
      </c>
    </row>
  </sheetData>
  <sheetProtection/>
  <mergeCells count="12">
    <mergeCell ref="A114:E114"/>
    <mergeCell ref="A45:E45"/>
    <mergeCell ref="E1:F1"/>
    <mergeCell ref="A2:F2"/>
    <mergeCell ref="A3:F3"/>
    <mergeCell ref="E4:F4"/>
    <mergeCell ref="A57:E57"/>
    <mergeCell ref="E53:F53"/>
    <mergeCell ref="A54:F54"/>
    <mergeCell ref="A55:F55"/>
    <mergeCell ref="E56:F56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89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J1">
      <selection activeCell="C24" sqref="C24"/>
    </sheetView>
  </sheetViews>
  <sheetFormatPr defaultColWidth="9.140625" defaultRowHeight="12.75"/>
  <cols>
    <col min="1" max="1" width="41.00390625" style="0" customWidth="1"/>
    <col min="2" max="2" width="15.140625" style="0" bestFit="1" customWidth="1"/>
    <col min="3" max="14" width="19.7109375" style="0" customWidth="1"/>
    <col min="15" max="18" width="22.7109375" style="0" customWidth="1"/>
  </cols>
  <sheetData>
    <row r="1" spans="2:18" s="39" customFormat="1" ht="12.75">
      <c r="B1" s="38"/>
      <c r="N1" s="312"/>
      <c r="R1" s="312" t="s">
        <v>127</v>
      </c>
    </row>
    <row r="2" spans="2:14" s="39" customFormat="1" ht="12.75">
      <c r="B2" s="38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2:14" s="39" customFormat="1" ht="12.75">
      <c r="B3" s="358" t="str">
        <f>PROPER(LEFT('1. címrend'!$A$2,LEN('1. címrend'!$A$2)-10))</f>
        <v>Szaporca Községi Önkormányzat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2:14" s="39" customFormat="1" ht="12.75">
      <c r="B4" s="359" t="str">
        <f>LEFT('2. mérleg'!$A$3,4)&amp;". évi költségvetési kormányzati funkciónként"</f>
        <v>2019. évi költségvetési kormányzati funkciónként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2:18" s="39" customFormat="1" ht="12.75">
      <c r="B5" s="38"/>
      <c r="C5" s="201"/>
      <c r="D5" s="201"/>
      <c r="E5" s="201"/>
      <c r="F5" s="201"/>
      <c r="G5" s="201"/>
      <c r="H5" s="201"/>
      <c r="I5" s="201"/>
      <c r="J5" s="201"/>
      <c r="K5" s="201"/>
      <c r="L5" s="201"/>
      <c r="R5" s="200" t="s">
        <v>192</v>
      </c>
    </row>
    <row r="6" spans="1:18" s="39" customFormat="1" ht="120">
      <c r="A6" s="289" t="s">
        <v>25</v>
      </c>
      <c r="B6" s="289" t="s">
        <v>45</v>
      </c>
      <c r="C6" s="289" t="s">
        <v>286</v>
      </c>
      <c r="D6" s="289" t="s">
        <v>287</v>
      </c>
      <c r="E6" s="289" t="s">
        <v>288</v>
      </c>
      <c r="F6" s="289" t="s">
        <v>297</v>
      </c>
      <c r="G6" s="289" t="s">
        <v>428</v>
      </c>
      <c r="H6" s="289" t="s">
        <v>289</v>
      </c>
      <c r="I6" s="289" t="s">
        <v>429</v>
      </c>
      <c r="J6" s="289" t="s">
        <v>430</v>
      </c>
      <c r="K6" s="289" t="s">
        <v>290</v>
      </c>
      <c r="L6" s="289" t="s">
        <v>291</v>
      </c>
      <c r="M6" s="289" t="s">
        <v>431</v>
      </c>
      <c r="N6" s="289" t="s">
        <v>292</v>
      </c>
      <c r="O6" s="289" t="s">
        <v>293</v>
      </c>
      <c r="P6" s="289" t="s">
        <v>294</v>
      </c>
      <c r="Q6" s="289" t="s">
        <v>295</v>
      </c>
      <c r="R6" s="289" t="s">
        <v>296</v>
      </c>
    </row>
    <row r="7" spans="1:18" s="39" customFormat="1" ht="12.75">
      <c r="A7" s="285" t="s">
        <v>211</v>
      </c>
      <c r="B7" s="286">
        <v>37347208</v>
      </c>
      <c r="C7" s="286">
        <v>4552824</v>
      </c>
      <c r="D7" s="286">
        <v>0</v>
      </c>
      <c r="E7" s="286">
        <v>0</v>
      </c>
      <c r="F7" s="286">
        <v>0</v>
      </c>
      <c r="G7" s="286">
        <v>3747083</v>
      </c>
      <c r="H7" s="286">
        <v>20137638</v>
      </c>
      <c r="I7" s="286">
        <v>0</v>
      </c>
      <c r="J7" s="286">
        <v>0</v>
      </c>
      <c r="K7" s="286">
        <v>0</v>
      </c>
      <c r="L7" s="286">
        <v>5790164</v>
      </c>
      <c r="M7" s="286">
        <v>0</v>
      </c>
      <c r="N7" s="286">
        <v>139500</v>
      </c>
      <c r="O7" s="286">
        <v>0</v>
      </c>
      <c r="P7" s="286">
        <v>0</v>
      </c>
      <c r="Q7" s="286">
        <v>2979999</v>
      </c>
      <c r="R7" s="286">
        <v>0</v>
      </c>
    </row>
    <row r="8" spans="1:18" s="39" customFormat="1" ht="25.5">
      <c r="A8" s="285" t="s">
        <v>213</v>
      </c>
      <c r="B8" s="286">
        <v>4796093</v>
      </c>
      <c r="C8" s="286">
        <v>833422</v>
      </c>
      <c r="D8" s="286">
        <v>0</v>
      </c>
      <c r="E8" s="286">
        <v>0</v>
      </c>
      <c r="F8" s="286">
        <v>0</v>
      </c>
      <c r="G8" s="286">
        <v>363339</v>
      </c>
      <c r="H8" s="286">
        <v>1937636</v>
      </c>
      <c r="I8" s="286">
        <v>0</v>
      </c>
      <c r="J8" s="286">
        <v>0</v>
      </c>
      <c r="K8" s="286">
        <v>0</v>
      </c>
      <c r="L8" s="286">
        <v>1078399</v>
      </c>
      <c r="M8" s="286">
        <v>0</v>
      </c>
      <c r="N8" s="286">
        <v>23435</v>
      </c>
      <c r="O8" s="286">
        <v>0</v>
      </c>
      <c r="P8" s="286">
        <v>0</v>
      </c>
      <c r="Q8" s="286">
        <v>559862</v>
      </c>
      <c r="R8" s="286">
        <v>0</v>
      </c>
    </row>
    <row r="9" spans="1:18" s="39" customFormat="1" ht="12.75">
      <c r="A9" s="285" t="s">
        <v>247</v>
      </c>
      <c r="B9" s="286">
        <v>29382242</v>
      </c>
      <c r="C9" s="286">
        <v>475066</v>
      </c>
      <c r="D9" s="286">
        <v>86069</v>
      </c>
      <c r="E9" s="286">
        <v>0</v>
      </c>
      <c r="F9" s="286">
        <v>0</v>
      </c>
      <c r="G9" s="286">
        <v>0</v>
      </c>
      <c r="H9" s="286">
        <v>4335731</v>
      </c>
      <c r="I9" s="286">
        <v>0</v>
      </c>
      <c r="J9" s="286">
        <v>155000</v>
      </c>
      <c r="K9" s="286">
        <v>272876</v>
      </c>
      <c r="L9" s="286">
        <v>12312482</v>
      </c>
      <c r="M9" s="286">
        <v>907373</v>
      </c>
      <c r="N9" s="286">
        <v>6757165</v>
      </c>
      <c r="O9" s="286">
        <v>391788</v>
      </c>
      <c r="P9" s="286">
        <v>0</v>
      </c>
      <c r="Q9" s="286">
        <v>1314966</v>
      </c>
      <c r="R9" s="286">
        <v>2373726</v>
      </c>
    </row>
    <row r="10" spans="1:18" s="39" customFormat="1" ht="25.5">
      <c r="A10" s="285" t="s">
        <v>370</v>
      </c>
      <c r="B10" s="286">
        <v>3191500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86">
        <v>0</v>
      </c>
      <c r="L10" s="286">
        <v>0</v>
      </c>
      <c r="M10" s="286">
        <v>0</v>
      </c>
      <c r="N10" s="286">
        <v>0</v>
      </c>
      <c r="O10" s="286">
        <v>0</v>
      </c>
      <c r="P10" s="286">
        <v>0</v>
      </c>
      <c r="Q10" s="286">
        <v>0</v>
      </c>
      <c r="R10" s="286">
        <v>3191500</v>
      </c>
    </row>
    <row r="11" spans="1:18" s="39" customFormat="1" ht="38.25">
      <c r="A11" s="285" t="s">
        <v>385</v>
      </c>
      <c r="B11" s="286">
        <v>1557050</v>
      </c>
      <c r="C11" s="286">
        <v>0</v>
      </c>
      <c r="D11" s="286">
        <v>0</v>
      </c>
      <c r="E11" s="286">
        <v>126655</v>
      </c>
      <c r="F11" s="286">
        <v>312095</v>
      </c>
      <c r="G11" s="286">
        <v>0</v>
      </c>
      <c r="H11" s="286">
        <v>0</v>
      </c>
      <c r="I11" s="286">
        <v>0</v>
      </c>
      <c r="J11" s="286">
        <v>0</v>
      </c>
      <c r="K11" s="286">
        <v>0</v>
      </c>
      <c r="L11" s="286">
        <v>1118300</v>
      </c>
      <c r="M11" s="286">
        <v>0</v>
      </c>
      <c r="N11" s="286">
        <v>0</v>
      </c>
      <c r="O11" s="286">
        <v>0</v>
      </c>
      <c r="P11" s="286">
        <v>0</v>
      </c>
      <c r="Q11" s="286">
        <v>0</v>
      </c>
      <c r="R11" s="286">
        <v>0</v>
      </c>
    </row>
    <row r="12" spans="1:18" s="39" customFormat="1" ht="12.75">
      <c r="A12" s="285" t="s">
        <v>388</v>
      </c>
      <c r="B12" s="286">
        <v>35406234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20769650</v>
      </c>
      <c r="I12" s="286">
        <v>13576924</v>
      </c>
      <c r="J12" s="286">
        <v>0</v>
      </c>
      <c r="K12" s="286">
        <v>0</v>
      </c>
      <c r="L12" s="286">
        <v>746040</v>
      </c>
      <c r="M12" s="286">
        <v>0</v>
      </c>
      <c r="N12" s="286">
        <v>287000</v>
      </c>
      <c r="O12" s="286">
        <v>0</v>
      </c>
      <c r="P12" s="286">
        <v>0</v>
      </c>
      <c r="Q12" s="286">
        <v>26620</v>
      </c>
      <c r="R12" s="286">
        <v>0</v>
      </c>
    </row>
    <row r="13" spans="1:18" s="39" customFormat="1" ht="25.5">
      <c r="A13" s="285" t="s">
        <v>390</v>
      </c>
      <c r="B13" s="286">
        <v>111680327</v>
      </c>
      <c r="C13" s="286">
        <v>5861312</v>
      </c>
      <c r="D13" s="286">
        <v>86069</v>
      </c>
      <c r="E13" s="286">
        <v>126655</v>
      </c>
      <c r="F13" s="286">
        <v>312095</v>
      </c>
      <c r="G13" s="286">
        <v>4110422</v>
      </c>
      <c r="H13" s="286">
        <v>47180655</v>
      </c>
      <c r="I13" s="286">
        <v>13576924</v>
      </c>
      <c r="J13" s="286">
        <v>155000</v>
      </c>
      <c r="K13" s="286">
        <v>272876</v>
      </c>
      <c r="L13" s="286">
        <v>21045385</v>
      </c>
      <c r="M13" s="286">
        <v>907373</v>
      </c>
      <c r="N13" s="286">
        <v>7207100</v>
      </c>
      <c r="O13" s="286">
        <v>391788</v>
      </c>
      <c r="P13" s="286">
        <v>0</v>
      </c>
      <c r="Q13" s="286">
        <v>4881447</v>
      </c>
      <c r="R13" s="286">
        <v>5565226</v>
      </c>
    </row>
    <row r="14" spans="1:18" s="31" customFormat="1" ht="25.5">
      <c r="A14" s="285" t="s">
        <v>432</v>
      </c>
      <c r="B14" s="286">
        <v>732534</v>
      </c>
      <c r="C14" s="286">
        <v>0</v>
      </c>
      <c r="D14" s="286">
        <v>0</v>
      </c>
      <c r="E14" s="286">
        <v>732534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0</v>
      </c>
      <c r="Q14" s="286">
        <v>0</v>
      </c>
      <c r="R14" s="286">
        <v>0</v>
      </c>
    </row>
    <row r="15" spans="1:18" s="31" customFormat="1" ht="12.75">
      <c r="A15" s="287" t="s">
        <v>433</v>
      </c>
      <c r="B15" s="288">
        <v>112412861</v>
      </c>
      <c r="C15" s="288">
        <v>5861312</v>
      </c>
      <c r="D15" s="288">
        <v>86069</v>
      </c>
      <c r="E15" s="288">
        <v>859189</v>
      </c>
      <c r="F15" s="288">
        <v>312095</v>
      </c>
      <c r="G15" s="288">
        <v>4110422</v>
      </c>
      <c r="H15" s="288">
        <v>47180655</v>
      </c>
      <c r="I15" s="288">
        <v>13576924</v>
      </c>
      <c r="J15" s="288">
        <v>155000</v>
      </c>
      <c r="K15" s="288">
        <v>272876</v>
      </c>
      <c r="L15" s="288">
        <v>21045385</v>
      </c>
      <c r="M15" s="288">
        <v>907373</v>
      </c>
      <c r="N15" s="288">
        <v>7207100</v>
      </c>
      <c r="O15" s="288">
        <v>391788</v>
      </c>
      <c r="P15" s="288">
        <v>0</v>
      </c>
      <c r="Q15" s="288">
        <v>4881447</v>
      </c>
      <c r="R15" s="288">
        <v>5565226</v>
      </c>
    </row>
    <row r="17" spans="1:10" ht="12.75">
      <c r="A17" s="356"/>
      <c r="B17" s="356"/>
      <c r="C17" s="356"/>
      <c r="D17" s="356"/>
      <c r="E17" s="356"/>
      <c r="F17" s="356"/>
      <c r="G17" s="356"/>
      <c r="H17" s="356"/>
      <c r="I17" s="356"/>
      <c r="J17" s="356"/>
    </row>
    <row r="18" spans="1:12" ht="105">
      <c r="A18" s="289" t="s">
        <v>25</v>
      </c>
      <c r="B18" s="289" t="s">
        <v>45</v>
      </c>
      <c r="C18" s="289" t="s">
        <v>288</v>
      </c>
      <c r="D18" s="289" t="s">
        <v>297</v>
      </c>
      <c r="E18" s="289" t="s">
        <v>428</v>
      </c>
      <c r="F18" s="289" t="s">
        <v>289</v>
      </c>
      <c r="G18" s="289" t="s">
        <v>429</v>
      </c>
      <c r="H18" s="289" t="s">
        <v>430</v>
      </c>
      <c r="I18" s="289" t="s">
        <v>291</v>
      </c>
      <c r="J18" s="289" t="s">
        <v>431</v>
      </c>
      <c r="K18" s="289" t="s">
        <v>292</v>
      </c>
      <c r="L18" s="289" t="s">
        <v>298</v>
      </c>
    </row>
    <row r="19" spans="1:12" ht="25.5">
      <c r="A19" s="285" t="s">
        <v>272</v>
      </c>
      <c r="B19" s="286">
        <v>131076889</v>
      </c>
      <c r="C19" s="286">
        <v>20909418</v>
      </c>
      <c r="D19" s="286">
        <v>0</v>
      </c>
      <c r="E19" s="286">
        <v>2107556</v>
      </c>
      <c r="F19" s="286">
        <v>48872207</v>
      </c>
      <c r="G19" s="286">
        <v>50552861</v>
      </c>
      <c r="H19" s="286">
        <v>0</v>
      </c>
      <c r="I19" s="286">
        <v>5184847</v>
      </c>
      <c r="J19" s="286">
        <v>3450000</v>
      </c>
      <c r="K19" s="286">
        <v>0</v>
      </c>
      <c r="L19" s="286">
        <v>0</v>
      </c>
    </row>
    <row r="20" spans="1:12" ht="38.25">
      <c r="A20" s="285" t="s">
        <v>275</v>
      </c>
      <c r="B20" s="286">
        <v>551000</v>
      </c>
      <c r="C20" s="286">
        <v>551000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6">
        <v>0</v>
      </c>
      <c r="K20" s="286">
        <v>0</v>
      </c>
      <c r="L20" s="286">
        <v>0</v>
      </c>
    </row>
    <row r="21" spans="1:12" ht="25.5">
      <c r="A21" s="285" t="s">
        <v>402</v>
      </c>
      <c r="B21" s="286">
        <v>4625818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4625818</v>
      </c>
    </row>
    <row r="22" spans="1:12" ht="38.25">
      <c r="A22" s="285" t="s">
        <v>414</v>
      </c>
      <c r="B22" s="286">
        <v>4551420</v>
      </c>
      <c r="C22" s="286">
        <v>0</v>
      </c>
      <c r="D22" s="286">
        <v>0</v>
      </c>
      <c r="E22" s="286">
        <v>0</v>
      </c>
      <c r="F22" s="286">
        <v>0</v>
      </c>
      <c r="G22" s="286">
        <v>0</v>
      </c>
      <c r="H22" s="286">
        <v>155000</v>
      </c>
      <c r="I22" s="286">
        <v>4396420</v>
      </c>
      <c r="J22" s="286">
        <v>0</v>
      </c>
      <c r="K22" s="286">
        <v>0</v>
      </c>
      <c r="L22" s="286">
        <v>0</v>
      </c>
    </row>
    <row r="23" spans="1:12" ht="25.5">
      <c r="A23" s="285" t="s">
        <v>419</v>
      </c>
      <c r="B23" s="286">
        <v>175000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175000</v>
      </c>
      <c r="J23" s="286">
        <v>0</v>
      </c>
      <c r="K23" s="286">
        <v>0</v>
      </c>
      <c r="L23" s="286">
        <v>0</v>
      </c>
    </row>
    <row r="24" spans="1:12" ht="25.5">
      <c r="A24" s="285" t="s">
        <v>425</v>
      </c>
      <c r="B24" s="286">
        <v>1640000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1640000</v>
      </c>
      <c r="L24" s="286">
        <v>0</v>
      </c>
    </row>
    <row r="25" spans="1:12" ht="25.5">
      <c r="A25" s="285" t="s">
        <v>427</v>
      </c>
      <c r="B25" s="286">
        <v>142620127</v>
      </c>
      <c r="C25" s="286">
        <v>21460418</v>
      </c>
      <c r="D25" s="286">
        <v>0</v>
      </c>
      <c r="E25" s="286">
        <v>2107556</v>
      </c>
      <c r="F25" s="286">
        <v>48872207</v>
      </c>
      <c r="G25" s="286">
        <v>50552861</v>
      </c>
      <c r="H25" s="286">
        <v>155000</v>
      </c>
      <c r="I25" s="286">
        <v>9756267</v>
      </c>
      <c r="J25" s="286">
        <v>3450000</v>
      </c>
      <c r="K25" s="286">
        <v>1640000</v>
      </c>
      <c r="L25" s="286">
        <v>4625818</v>
      </c>
    </row>
    <row r="26" spans="1:12" ht="25.5">
      <c r="A26" s="285" t="s">
        <v>434</v>
      </c>
      <c r="B26" s="286">
        <v>40029666</v>
      </c>
      <c r="C26" s="286">
        <v>827570</v>
      </c>
      <c r="D26" s="286">
        <v>39202096</v>
      </c>
      <c r="E26" s="286">
        <v>0</v>
      </c>
      <c r="F26" s="286">
        <v>0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>
        <v>0</v>
      </c>
    </row>
    <row r="27" spans="1:12" s="31" customFormat="1" ht="12.75">
      <c r="A27" s="287" t="s">
        <v>435</v>
      </c>
      <c r="B27" s="288">
        <v>182649793</v>
      </c>
      <c r="C27" s="288">
        <v>22287988</v>
      </c>
      <c r="D27" s="288">
        <v>39202096</v>
      </c>
      <c r="E27" s="288">
        <v>2107556</v>
      </c>
      <c r="F27" s="288">
        <v>48872207</v>
      </c>
      <c r="G27" s="288">
        <v>50552861</v>
      </c>
      <c r="H27" s="288">
        <v>155000</v>
      </c>
      <c r="I27" s="288">
        <v>9756267</v>
      </c>
      <c r="J27" s="288">
        <v>3450000</v>
      </c>
      <c r="K27" s="288">
        <v>1640000</v>
      </c>
      <c r="L27" s="288">
        <v>4625818</v>
      </c>
    </row>
  </sheetData>
  <sheetProtection/>
  <mergeCells count="4">
    <mergeCell ref="A17:J17"/>
    <mergeCell ref="C2:N2"/>
    <mergeCell ref="B3:N3"/>
    <mergeCell ref="B4:N4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5" width="13.421875" style="0" bestFit="1" customWidth="1"/>
  </cols>
  <sheetData>
    <row r="1" spans="1:5" s="143" customFormat="1" ht="15">
      <c r="A1" s="362" t="str">
        <f>PROPER(LEFT('1. címrend'!$A$2,LEN('1. címrend'!$A$2)-10))&amp;" "&amp;LEFT('2. mérleg'!$A$3,4)&amp;". évi költségvetés"</f>
        <v>Szaporca Községi Önkormányzat 2019. évi költségvetés</v>
      </c>
      <c r="B1" s="362"/>
      <c r="C1" s="362"/>
      <c r="D1" s="362"/>
      <c r="E1" s="362"/>
    </row>
    <row r="2" spans="2:5" ht="6" customHeight="1">
      <c r="B2" s="131"/>
      <c r="C2" s="131"/>
      <c r="D2" s="131"/>
      <c r="E2" s="131"/>
    </row>
    <row r="3" spans="4:5" ht="12.75">
      <c r="D3" s="363" t="s">
        <v>128</v>
      </c>
      <c r="E3" s="363"/>
    </row>
    <row r="4" ht="6" customHeight="1"/>
    <row r="5" ht="15" customHeight="1" thickBot="1">
      <c r="E5" s="254" t="s">
        <v>192</v>
      </c>
    </row>
    <row r="6" spans="1:5" ht="15">
      <c r="A6" s="364" t="s">
        <v>104</v>
      </c>
      <c r="B6" s="365"/>
      <c r="C6" s="365"/>
      <c r="D6" s="365"/>
      <c r="E6" s="366"/>
    </row>
    <row r="7" spans="1:5" s="145" customFormat="1" ht="6" customHeight="1">
      <c r="A7" s="367"/>
      <c r="B7" s="368"/>
      <c r="C7" s="368"/>
      <c r="D7" s="368"/>
      <c r="E7" s="369"/>
    </row>
    <row r="8" spans="1:5" s="131" customFormat="1" ht="13.5" thickBot="1">
      <c r="A8" s="275" t="s">
        <v>25</v>
      </c>
      <c r="B8" s="134"/>
      <c r="C8" s="144" t="str">
        <f>LEFT('2. mérleg'!$A$3,4)</f>
        <v>2019</v>
      </c>
      <c r="D8" s="144">
        <f>LEFT('2. mérleg'!$A$3,4)+1</f>
        <v>2020</v>
      </c>
      <c r="E8" s="276">
        <f>LEFT('2. mérleg'!$A$3,4)+2</f>
        <v>2021</v>
      </c>
    </row>
    <row r="9" spans="1:5" ht="12.75">
      <c r="A9" s="146" t="s">
        <v>105</v>
      </c>
      <c r="B9" s="147"/>
      <c r="C9" s="148"/>
      <c r="D9" s="148"/>
      <c r="E9" s="149"/>
    </row>
    <row r="10" spans="1:5" ht="12.75">
      <c r="A10" s="150"/>
      <c r="B10" s="256" t="str">
        <f>'2. mérleg'!$A$8</f>
        <v>Működési bevételek</v>
      </c>
      <c r="C10" s="152">
        <f>'2. mérleg'!$D$8</f>
        <v>4551420</v>
      </c>
      <c r="D10" s="152">
        <f>C10*1.03</f>
        <v>4687962.600000001</v>
      </c>
      <c r="E10" s="153">
        <f>D10*1.03</f>
        <v>4828601.478000001</v>
      </c>
    </row>
    <row r="11" spans="1:5" ht="12.75">
      <c r="A11" s="150"/>
      <c r="B11" s="256" t="str">
        <f>'2. mérleg'!$A$9</f>
        <v>Közhatalmi bevételek</v>
      </c>
      <c r="C11" s="152">
        <f>'2. mérleg'!$D$9</f>
        <v>4625818</v>
      </c>
      <c r="D11" s="152">
        <f aca="true" t="shared" si="0" ref="D11:E16">C11*1.03</f>
        <v>4764592.54</v>
      </c>
      <c r="E11" s="153">
        <f t="shared" si="0"/>
        <v>4907530.3162</v>
      </c>
    </row>
    <row r="12" spans="1:5" ht="12.75">
      <c r="A12" s="150"/>
      <c r="B12" s="256" t="str">
        <f>'2. mérleg'!$A$10</f>
        <v>Önkormányzat működési költségvetési támogatása</v>
      </c>
      <c r="C12" s="152">
        <f>'2. mérleg'!$D$10</f>
        <v>20909418</v>
      </c>
      <c r="D12" s="152">
        <f t="shared" si="0"/>
        <v>21536700.54</v>
      </c>
      <c r="E12" s="153">
        <f t="shared" si="0"/>
        <v>22182801.5562</v>
      </c>
    </row>
    <row r="13" spans="1:5" ht="12.75">
      <c r="A13" s="150"/>
      <c r="B13" s="256" t="str">
        <f>'2. mérleg'!$A$11</f>
        <v>Működési célú tám. ÁHT belülről</v>
      </c>
      <c r="C13" s="152">
        <f>'2. mérleg'!$D$11</f>
        <v>110167471</v>
      </c>
      <c r="D13" s="152">
        <f t="shared" si="0"/>
        <v>113472495.13000001</v>
      </c>
      <c r="E13" s="153">
        <f t="shared" si="0"/>
        <v>116876669.98390001</v>
      </c>
    </row>
    <row r="14" spans="1:5" ht="12.75">
      <c r="A14" s="150"/>
      <c r="B14" s="256" t="str">
        <f>'2. mérleg'!$A$12</f>
        <v>Működési célú pénzeszköz átvétel</v>
      </c>
      <c r="C14" s="152">
        <f>'2. mérleg'!$D$12</f>
        <v>0</v>
      </c>
      <c r="D14" s="152">
        <f t="shared" si="0"/>
        <v>0</v>
      </c>
      <c r="E14" s="153">
        <f t="shared" si="0"/>
        <v>0</v>
      </c>
    </row>
    <row r="15" spans="1:5" ht="12.75">
      <c r="A15" s="150"/>
      <c r="B15" s="256" t="str">
        <f>'2. mérleg'!$A$13</f>
        <v>ÁHT belüli megelőlegezés</v>
      </c>
      <c r="C15" s="152">
        <f>'2. mérleg'!$D$13</f>
        <v>827570</v>
      </c>
      <c r="D15" s="152">
        <f t="shared" si="0"/>
        <v>852397.1</v>
      </c>
      <c r="E15" s="153">
        <f t="shared" si="0"/>
        <v>877969.013</v>
      </c>
    </row>
    <row r="16" spans="1:5" ht="12.75">
      <c r="A16" s="150"/>
      <c r="B16" s="256" t="str">
        <f>'2. mérleg'!$A$14</f>
        <v>Pénzmaradvány</v>
      </c>
      <c r="C16" s="152">
        <f>'2. mérleg'!$D$14</f>
        <v>39202096</v>
      </c>
      <c r="D16" s="152">
        <f t="shared" si="0"/>
        <v>40378158.88</v>
      </c>
      <c r="E16" s="153">
        <f t="shared" si="0"/>
        <v>41589503.646400005</v>
      </c>
    </row>
    <row r="17" spans="1:7" ht="12.75">
      <c r="A17" s="154"/>
      <c r="B17" s="155" t="s">
        <v>106</v>
      </c>
      <c r="C17" s="17">
        <f>SUM(C10:C16)</f>
        <v>180283793</v>
      </c>
      <c r="D17" s="17">
        <f>SUM(D10:D16)</f>
        <v>185692306.79</v>
      </c>
      <c r="E17" s="277">
        <f>SUM(E10:E16)</f>
        <v>191263075.99370003</v>
      </c>
      <c r="G17" s="33"/>
    </row>
    <row r="18" spans="1:5" ht="12.75">
      <c r="A18" s="156" t="s">
        <v>107</v>
      </c>
      <c r="B18" s="157"/>
      <c r="C18" s="152"/>
      <c r="D18" s="152"/>
      <c r="E18" s="153"/>
    </row>
    <row r="19" spans="1:5" ht="12.75">
      <c r="A19" s="150"/>
      <c r="B19" s="238" t="str">
        <f>'2. mérleg'!$F$8</f>
        <v>Személyi juttatások</v>
      </c>
      <c r="C19" s="152">
        <f>'2. mérleg'!$I$8</f>
        <v>37347208</v>
      </c>
      <c r="D19" s="152">
        <f>C19*1.03</f>
        <v>38467624.24</v>
      </c>
      <c r="E19" s="153">
        <f>D19*1.03</f>
        <v>39621652.9672</v>
      </c>
    </row>
    <row r="20" spans="1:5" ht="12.75">
      <c r="A20" s="150"/>
      <c r="B20" s="238" t="str">
        <f>'2. mérleg'!$F$9</f>
        <v>Munkaadókat terhelő kiadások</v>
      </c>
      <c r="C20" s="152">
        <f>'2. mérleg'!$I$9</f>
        <v>4796093</v>
      </c>
      <c r="D20" s="152">
        <f aca="true" t="shared" si="1" ref="D20:E26">C20*1.03</f>
        <v>4939975.79</v>
      </c>
      <c r="E20" s="153">
        <f t="shared" si="1"/>
        <v>5088175.0637</v>
      </c>
    </row>
    <row r="21" spans="1:5" ht="12.75">
      <c r="A21" s="150"/>
      <c r="B21" s="238" t="str">
        <f>'2. mérleg'!$F$10</f>
        <v>Dologi kiadások</v>
      </c>
      <c r="C21" s="152">
        <f>'2. mérleg'!$I$10</f>
        <v>29382242</v>
      </c>
      <c r="D21" s="152">
        <f t="shared" si="1"/>
        <v>30263709.26</v>
      </c>
      <c r="E21" s="153">
        <f t="shared" si="1"/>
        <v>31171620.537800003</v>
      </c>
    </row>
    <row r="22" spans="1:5" ht="12.75">
      <c r="A22" s="150"/>
      <c r="B22" s="238" t="str">
        <f>'2. mérleg'!$F$11</f>
        <v>Ellátottak pénzbeli juttatásai</v>
      </c>
      <c r="C22" s="152">
        <f>'2. mérleg'!$I$11</f>
        <v>3191500</v>
      </c>
      <c r="D22" s="152">
        <f t="shared" si="1"/>
        <v>3287245</v>
      </c>
      <c r="E22" s="153">
        <f t="shared" si="1"/>
        <v>3385862.35</v>
      </c>
    </row>
    <row r="23" spans="1:5" ht="12.75">
      <c r="A23" s="150"/>
      <c r="B23" s="238" t="str">
        <f>'2. mérleg'!$F$12</f>
        <v>Műk.célú tám. ÁHT belülre</v>
      </c>
      <c r="C23" s="152">
        <f>'2. mérleg'!$I$12</f>
        <v>312095</v>
      </c>
      <c r="D23" s="152">
        <f t="shared" si="1"/>
        <v>321457.85000000003</v>
      </c>
      <c r="E23" s="153">
        <f t="shared" si="1"/>
        <v>331101.58550000004</v>
      </c>
    </row>
    <row r="24" spans="1:5" ht="12.75">
      <c r="A24" s="150"/>
      <c r="B24" s="238" t="str">
        <f>'2. mérleg'!$F$13</f>
        <v>Műk.célú tám. ÁHT kívülre</v>
      </c>
      <c r="C24" s="152">
        <f>'2. mérleg'!$I$13</f>
        <v>1118300</v>
      </c>
      <c r="D24" s="152">
        <f t="shared" si="1"/>
        <v>1151849</v>
      </c>
      <c r="E24" s="153">
        <f t="shared" si="1"/>
        <v>1186404.47</v>
      </c>
    </row>
    <row r="25" spans="1:5" ht="12.75">
      <c r="A25" s="150"/>
      <c r="B25" s="238" t="str">
        <f>'2. mérleg'!$F$14</f>
        <v>Műk. célú visszatérítendő támogatás</v>
      </c>
      <c r="C25" s="152">
        <f>'2. mérleg'!$I$14</f>
        <v>126655</v>
      </c>
      <c r="D25" s="152">
        <f t="shared" si="1"/>
        <v>130454.65000000001</v>
      </c>
      <c r="E25" s="153">
        <f t="shared" si="1"/>
        <v>134368.2895</v>
      </c>
    </row>
    <row r="26" spans="1:5" ht="12.75">
      <c r="A26" s="150"/>
      <c r="B26" s="238" t="str">
        <f>'2. mérleg'!$F$15</f>
        <v>ÁHT belüli megelőlegezések visszafizetése</v>
      </c>
      <c r="C26" s="152">
        <f>'2. mérleg'!$I$15</f>
        <v>732534</v>
      </c>
      <c r="D26" s="152">
        <f t="shared" si="1"/>
        <v>754510.02</v>
      </c>
      <c r="E26" s="153">
        <f t="shared" si="1"/>
        <v>777145.3206000001</v>
      </c>
    </row>
    <row r="27" spans="1:5" ht="13.5" thickBot="1">
      <c r="A27" s="158"/>
      <c r="B27" s="159" t="s">
        <v>108</v>
      </c>
      <c r="C27" s="160">
        <f>SUM(C19:C26)</f>
        <v>77006627</v>
      </c>
      <c r="D27" s="160">
        <f>SUM(D19:D26)</f>
        <v>79316825.81</v>
      </c>
      <c r="E27" s="161">
        <f>SUM(E19:E26)</f>
        <v>81696330.5843</v>
      </c>
    </row>
    <row r="28" spans="1:5" ht="12.75">
      <c r="A28" s="156" t="s">
        <v>109</v>
      </c>
      <c r="B28" s="151"/>
      <c r="C28" s="152"/>
      <c r="D28" s="152"/>
      <c r="E28" s="153"/>
    </row>
    <row r="29" spans="1:5" ht="12.75">
      <c r="A29" s="150"/>
      <c r="B29" s="238" t="str">
        <f>'2. mérleg'!$A$18</f>
        <v>Felhalmozási bevételek</v>
      </c>
      <c r="C29" s="152">
        <f>'2. mérleg'!$D$18</f>
        <v>175000</v>
      </c>
      <c r="D29" s="152">
        <f aca="true" t="shared" si="2" ref="D29:E33">C29*1.03</f>
        <v>180250</v>
      </c>
      <c r="E29" s="153">
        <f t="shared" si="2"/>
        <v>185657.5</v>
      </c>
    </row>
    <row r="30" spans="1:5" ht="12.75">
      <c r="A30" s="150"/>
      <c r="B30" s="238" t="str">
        <f>'2. mérleg'!$A$19</f>
        <v>Területi kiegyenlítő támogatás</v>
      </c>
      <c r="C30" s="152">
        <f>'2. mérleg'!$D$19</f>
        <v>0</v>
      </c>
      <c r="D30" s="152">
        <f t="shared" si="2"/>
        <v>0</v>
      </c>
      <c r="E30" s="153">
        <f t="shared" si="2"/>
        <v>0</v>
      </c>
    </row>
    <row r="31" spans="1:5" ht="12.75">
      <c r="A31" s="150"/>
      <c r="B31" s="238" t="str">
        <f>'2. mérleg'!$A$20</f>
        <v>Támogatásértékű felhalmozási bevétel</v>
      </c>
      <c r="C31" s="152">
        <f>'2. mérleg'!$D$20</f>
        <v>551000</v>
      </c>
      <c r="D31" s="152">
        <f t="shared" si="2"/>
        <v>567530</v>
      </c>
      <c r="E31" s="153">
        <f t="shared" si="2"/>
        <v>584555.9</v>
      </c>
    </row>
    <row r="32" spans="1:5" ht="12.75">
      <c r="A32" s="150"/>
      <c r="B32" s="238" t="str">
        <f>'2. mérleg'!$A$21</f>
        <v>Felhalmozási célú pénzeszköz átvétel</v>
      </c>
      <c r="C32" s="152">
        <f>'2. mérleg'!$D$21</f>
        <v>1640000</v>
      </c>
      <c r="D32" s="152">
        <f t="shared" si="2"/>
        <v>1689200</v>
      </c>
      <c r="E32" s="153">
        <f t="shared" si="2"/>
        <v>1739876</v>
      </c>
    </row>
    <row r="33" spans="1:5" ht="12.75">
      <c r="A33" s="150"/>
      <c r="B33" s="238" t="str">
        <f>'2. mérleg'!$A$22</f>
        <v>Felhalmozási célú hitel felvétele</v>
      </c>
      <c r="C33" s="152">
        <f>'2. mérleg'!$D$22</f>
        <v>0</v>
      </c>
      <c r="D33" s="152">
        <f t="shared" si="2"/>
        <v>0</v>
      </c>
      <c r="E33" s="153">
        <f t="shared" si="2"/>
        <v>0</v>
      </c>
    </row>
    <row r="34" spans="1:5" ht="13.5" thickBot="1">
      <c r="A34" s="154"/>
      <c r="B34" s="162" t="s">
        <v>110</v>
      </c>
      <c r="C34" s="160">
        <f>SUM(C29:C33)</f>
        <v>2366000</v>
      </c>
      <c r="D34" s="160">
        <f>SUM(D29:D33)</f>
        <v>2436980</v>
      </c>
      <c r="E34" s="161">
        <f>SUM(E29:E33)</f>
        <v>2510089.4</v>
      </c>
    </row>
    <row r="35" spans="1:5" ht="12.75">
      <c r="A35" s="156" t="s">
        <v>111</v>
      </c>
      <c r="B35" s="157"/>
      <c r="C35" s="152"/>
      <c r="D35" s="152"/>
      <c r="E35" s="153"/>
    </row>
    <row r="36" spans="1:5" ht="12.75">
      <c r="A36" s="156"/>
      <c r="B36" s="257" t="str">
        <f>'2. mérleg'!$F$18</f>
        <v>Felhalmozási kiadások</v>
      </c>
      <c r="C36" s="152">
        <f>'2. mérleg'!$I$18</f>
        <v>35406234</v>
      </c>
      <c r="D36" s="152">
        <f aca="true" t="shared" si="3" ref="D36:E41">C36*1.03</f>
        <v>36468421.02</v>
      </c>
      <c r="E36" s="153">
        <f t="shared" si="3"/>
        <v>37562473.6506</v>
      </c>
    </row>
    <row r="37" spans="1:5" ht="12.75">
      <c r="A37" s="156"/>
      <c r="B37" s="258" t="str">
        <f>'2. mérleg'!$F$19</f>
        <v>    Felújítás</v>
      </c>
      <c r="C37" s="259">
        <f>'2. mérleg'!$I$19</f>
        <v>0</v>
      </c>
      <c r="D37" s="259">
        <f t="shared" si="3"/>
        <v>0</v>
      </c>
      <c r="E37" s="260">
        <f>D37*1.03</f>
        <v>0</v>
      </c>
    </row>
    <row r="38" spans="1:5" ht="12.75">
      <c r="A38" s="150"/>
      <c r="B38" s="258" t="str">
        <f>'2. mérleg'!$F$20</f>
        <v>    Beruházás</v>
      </c>
      <c r="C38" s="259">
        <f>'2. mérleg'!$I$20</f>
        <v>35406234</v>
      </c>
      <c r="D38" s="259">
        <f t="shared" si="3"/>
        <v>36468421.02</v>
      </c>
      <c r="E38" s="260">
        <f>D38*1.03</f>
        <v>37562473.6506</v>
      </c>
    </row>
    <row r="39" spans="1:5" ht="12.75">
      <c r="A39" s="150"/>
      <c r="B39" s="257" t="str">
        <f>'2. mérleg'!$F$21</f>
        <v>Fejlesztési célú kölcsönnyújtás</v>
      </c>
      <c r="C39" s="152">
        <f>'2. mérleg'!$I$21</f>
        <v>0</v>
      </c>
      <c r="D39" s="152">
        <f t="shared" si="3"/>
        <v>0</v>
      </c>
      <c r="E39" s="153">
        <f>D39*1.03</f>
        <v>0</v>
      </c>
    </row>
    <row r="40" spans="1:5" ht="12.75">
      <c r="A40" s="150"/>
      <c r="B40" s="257" t="str">
        <f>'2. mérleg'!$F$22</f>
        <v>Hitel törlesztés</v>
      </c>
      <c r="C40" s="152">
        <f>'2. mérleg'!$I$22</f>
        <v>0</v>
      </c>
      <c r="D40" s="152">
        <f t="shared" si="3"/>
        <v>0</v>
      </c>
      <c r="E40" s="153">
        <f>D40*1.03</f>
        <v>0</v>
      </c>
    </row>
    <row r="41" spans="1:5" ht="12.75">
      <c r="A41" s="150"/>
      <c r="B41" s="257" t="str">
        <f>'2. mérleg'!$F$23</f>
        <v>Felhalmozási céltartalék</v>
      </c>
      <c r="C41" s="152">
        <f>'2. mérleg'!$I$23</f>
        <v>0</v>
      </c>
      <c r="D41" s="152">
        <f t="shared" si="3"/>
        <v>0</v>
      </c>
      <c r="E41" s="153">
        <f>D41*1.03</f>
        <v>0</v>
      </c>
    </row>
    <row r="42" spans="1:5" ht="13.5" thickBot="1">
      <c r="A42" s="163"/>
      <c r="B42" s="164" t="s">
        <v>112</v>
      </c>
      <c r="C42" s="165">
        <f>SUM(C36,C39:C41)</f>
        <v>35406234</v>
      </c>
      <c r="D42" s="165">
        <f>SUM(D36,D39:D41)</f>
        <v>36468421.02</v>
      </c>
      <c r="E42" s="261">
        <f>SUM(E36,E39:E41)</f>
        <v>37562473.6506</v>
      </c>
    </row>
    <row r="43" spans="1:5" ht="16.5" thickBot="1">
      <c r="A43" s="360" t="s">
        <v>113</v>
      </c>
      <c r="B43" s="361"/>
      <c r="C43" s="166">
        <f>SUM(C17,C34)</f>
        <v>182649793</v>
      </c>
      <c r="D43" s="166">
        <f>SUM(D17,D34)</f>
        <v>188129286.79</v>
      </c>
      <c r="E43" s="167">
        <f>SUM(E17,E34)</f>
        <v>193773165.39370003</v>
      </c>
    </row>
    <row r="44" spans="1:5" ht="16.5" thickBot="1">
      <c r="A44" s="360" t="s">
        <v>114</v>
      </c>
      <c r="B44" s="361"/>
      <c r="C44" s="166">
        <f>SUM(C27,C42)</f>
        <v>112412861</v>
      </c>
      <c r="D44" s="166">
        <f>SUM(D27,D42)</f>
        <v>115785246.83000001</v>
      </c>
      <c r="E44" s="167">
        <f>SUM(E27,E42)</f>
        <v>119258804.2349</v>
      </c>
    </row>
    <row r="46" spans="3:5" ht="12.75">
      <c r="C46" s="33"/>
      <c r="D46" s="33"/>
      <c r="E46" s="33"/>
    </row>
    <row r="47" ht="12.75">
      <c r="C47" s="33"/>
    </row>
  </sheetData>
  <sheetProtection/>
  <mergeCells count="6">
    <mergeCell ref="A44:B44"/>
    <mergeCell ref="A1:E1"/>
    <mergeCell ref="D3:E3"/>
    <mergeCell ref="A6:E6"/>
    <mergeCell ref="A7:E7"/>
    <mergeCell ref="A43:B43"/>
  </mergeCells>
  <printOptions/>
  <pageMargins left="0.42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24" sqref="C24"/>
    </sheetView>
  </sheetViews>
  <sheetFormatPr defaultColWidth="10.421875" defaultRowHeight="12.75"/>
  <cols>
    <col min="1" max="1" width="43.28125" style="45" customWidth="1"/>
    <col min="2" max="2" width="12.57421875" style="45" customWidth="1"/>
    <col min="3" max="3" width="12.7109375" style="46" customWidth="1"/>
    <col min="4" max="4" width="11.7109375" style="45" customWidth="1"/>
    <col min="5" max="5" width="12.7109375" style="46" customWidth="1"/>
    <col min="6" max="6" width="16.7109375" style="46" customWidth="1"/>
    <col min="7" max="7" width="34.7109375" style="45" hidden="1" customWidth="1"/>
    <col min="8" max="16384" width="10.421875" style="45" customWidth="1"/>
  </cols>
  <sheetData>
    <row r="1" spans="4:7" ht="15.75" customHeight="1">
      <c r="D1" s="370" t="s">
        <v>179</v>
      </c>
      <c r="E1" s="370"/>
      <c r="G1" s="47" t="s">
        <v>53</v>
      </c>
    </row>
    <row r="3" spans="1:6" ht="29.25" customHeight="1">
      <c r="A3" s="371" t="str">
        <f>PROPER(LEFT('1. címrend'!$A$2,LEN('1. címrend'!$A$2)-10))&amp;" "&amp;LEFT('2. mérleg'!$A$3,4)&amp;". évi állami támogatásai jogcímenkénti bontásban"</f>
        <v>Szaporca Községi Önkormányzat 2019. évi állami támogatásai jogcímenkénti bontásban</v>
      </c>
      <c r="B3" s="371"/>
      <c r="C3" s="371"/>
      <c r="D3" s="371"/>
      <c r="E3" s="371"/>
      <c r="F3" s="45"/>
    </row>
    <row r="4" ht="12.75">
      <c r="E4" s="255" t="s">
        <v>192</v>
      </c>
    </row>
    <row r="5" spans="1:6" s="130" customFormat="1" ht="25.5">
      <c r="A5" s="136" t="s">
        <v>100</v>
      </c>
      <c r="B5" s="136" t="s">
        <v>26</v>
      </c>
      <c r="C5" s="137" t="s">
        <v>27</v>
      </c>
      <c r="D5" s="136" t="s">
        <v>24</v>
      </c>
      <c r="E5" s="138" t="s">
        <v>23</v>
      </c>
      <c r="F5" s="135"/>
    </row>
    <row r="6" spans="1:5" ht="25.5">
      <c r="A6" s="285" t="s">
        <v>168</v>
      </c>
      <c r="B6" s="286">
        <v>9089130</v>
      </c>
      <c r="C6" s="286">
        <v>9089130</v>
      </c>
      <c r="D6" s="286">
        <v>9089130</v>
      </c>
      <c r="E6" s="48">
        <f>(D6/C6)*100</f>
        <v>100</v>
      </c>
    </row>
    <row r="7" spans="1:5" ht="38.25">
      <c r="A7" s="285" t="s">
        <v>263</v>
      </c>
      <c r="B7" s="286">
        <v>7424220</v>
      </c>
      <c r="C7" s="286">
        <v>8625828</v>
      </c>
      <c r="D7" s="286">
        <v>8625828</v>
      </c>
      <c r="E7" s="48">
        <f>(D7/C7)*100</f>
        <v>100</v>
      </c>
    </row>
    <row r="8" spans="1:5" ht="25.5">
      <c r="A8" s="285" t="s">
        <v>169</v>
      </c>
      <c r="B8" s="286">
        <v>1800000</v>
      </c>
      <c r="C8" s="286">
        <v>1800000</v>
      </c>
      <c r="D8" s="286">
        <v>1800000</v>
      </c>
      <c r="E8" s="48">
        <f>(D8/C8)*100</f>
        <v>100</v>
      </c>
    </row>
    <row r="9" spans="1:5" ht="25.5">
      <c r="A9" s="285" t="s">
        <v>189</v>
      </c>
      <c r="B9" s="286">
        <v>0</v>
      </c>
      <c r="C9" s="286">
        <v>1394460</v>
      </c>
      <c r="D9" s="286">
        <v>1394460</v>
      </c>
      <c r="E9" s="48">
        <f>(D9/C9)*100</f>
        <v>100</v>
      </c>
    </row>
    <row r="10" spans="1:6" s="49" customFormat="1" ht="25.5">
      <c r="A10" s="287" t="s">
        <v>266</v>
      </c>
      <c r="B10" s="288">
        <v>18313350</v>
      </c>
      <c r="C10" s="288">
        <v>20909418</v>
      </c>
      <c r="D10" s="288">
        <v>20909418</v>
      </c>
      <c r="E10" s="323">
        <f>(D10/C10)*100</f>
        <v>100</v>
      </c>
      <c r="F10" s="50"/>
    </row>
  </sheetData>
  <sheetProtection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3">
      <selection activeCell="C24" sqref="C24"/>
    </sheetView>
  </sheetViews>
  <sheetFormatPr defaultColWidth="9.140625" defaultRowHeight="12.75"/>
  <cols>
    <col min="1" max="1" width="50.28125" style="42" customWidth="1"/>
    <col min="2" max="2" width="12.7109375" style="42" hidden="1" customWidth="1"/>
    <col min="3" max="4" width="15.8515625" style="42" hidden="1" customWidth="1"/>
    <col min="5" max="5" width="10.7109375" style="42" customWidth="1"/>
    <col min="6" max="6" width="11.8515625" style="42" customWidth="1"/>
    <col min="7" max="7" width="10.7109375" style="42" customWidth="1"/>
    <col min="8" max="8" width="12.421875" style="42" customWidth="1"/>
    <col min="9" max="9" width="10.7109375" style="42" hidden="1" customWidth="1"/>
    <col min="10" max="10" width="11.421875" style="52" hidden="1" customWidth="1"/>
    <col min="11" max="14" width="9.140625" style="42" customWidth="1"/>
    <col min="15" max="16384" width="9.140625" style="42" customWidth="1"/>
  </cols>
  <sheetData>
    <row r="1" spans="4:10" ht="12">
      <c r="D1" s="51" t="s">
        <v>54</v>
      </c>
      <c r="E1" s="51"/>
      <c r="F1" s="51"/>
      <c r="G1" s="373" t="s">
        <v>180</v>
      </c>
      <c r="H1" s="373"/>
      <c r="I1" s="51"/>
      <c r="J1" s="51"/>
    </row>
    <row r="3" spans="1:10" ht="12">
      <c r="A3" s="372" t="s">
        <v>55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2">
      <c r="A4" s="53"/>
      <c r="B4" s="44"/>
      <c r="C4" s="43"/>
      <c r="D4" s="374" t="s">
        <v>192</v>
      </c>
      <c r="E4" s="374"/>
      <c r="F4" s="374"/>
      <c r="G4" s="374"/>
      <c r="H4" s="374"/>
      <c r="I4" s="374"/>
      <c r="J4" s="374"/>
    </row>
    <row r="5" spans="1:10" ht="36">
      <c r="A5" s="54" t="s">
        <v>56</v>
      </c>
      <c r="B5" s="54" t="s">
        <v>57</v>
      </c>
      <c r="C5" s="54" t="s">
        <v>58</v>
      </c>
      <c r="D5" s="54" t="s">
        <v>59</v>
      </c>
      <c r="E5" s="54" t="str">
        <f>LEFT('2. mérleg'!$A$3,4)&amp;". évi előirányzat"</f>
        <v>2019. évi előirányzat</v>
      </c>
      <c r="F5" s="54" t="s">
        <v>27</v>
      </c>
      <c r="G5" s="54" t="s">
        <v>24</v>
      </c>
      <c r="H5" s="54" t="s">
        <v>23</v>
      </c>
      <c r="I5" s="54" t="s">
        <v>60</v>
      </c>
      <c r="J5" s="55" t="s">
        <v>61</v>
      </c>
    </row>
    <row r="6" spans="1:10" s="61" customFormat="1" ht="12">
      <c r="A6" s="56" t="s">
        <v>172</v>
      </c>
      <c r="B6" s="57">
        <v>35774</v>
      </c>
      <c r="C6" s="58"/>
      <c r="D6" s="59"/>
      <c r="E6" s="268"/>
      <c r="F6" s="268"/>
      <c r="G6" s="268"/>
      <c r="H6" s="311"/>
      <c r="I6" s="59"/>
      <c r="J6" s="60"/>
    </row>
    <row r="7" spans="1:10" s="61" customFormat="1" ht="12">
      <c r="A7" s="56" t="s">
        <v>173</v>
      </c>
      <c r="B7" s="57"/>
      <c r="C7" s="58"/>
      <c r="D7" s="59"/>
      <c r="E7" s="268"/>
      <c r="F7" s="268"/>
      <c r="G7" s="268"/>
      <c r="H7" s="311"/>
      <c r="I7" s="59"/>
      <c r="J7" s="60"/>
    </row>
    <row r="8" spans="1:10" s="61" customFormat="1" ht="12">
      <c r="A8" s="62" t="s">
        <v>50</v>
      </c>
      <c r="B8" s="63"/>
      <c r="C8" s="64"/>
      <c r="D8" s="63"/>
      <c r="E8" s="269">
        <f>SUM(E6:E7)</f>
        <v>0</v>
      </c>
      <c r="F8" s="269">
        <f>SUM(F6:F7)</f>
        <v>0</v>
      </c>
      <c r="G8" s="269">
        <f>SUM(G6:G7)</f>
        <v>0</v>
      </c>
      <c r="H8" s="311"/>
      <c r="I8" s="63" t="e">
        <f>SUM(#REF!)</f>
        <v>#REF!</v>
      </c>
      <c r="J8" s="66"/>
    </row>
    <row r="9" spans="1:10" s="61" customFormat="1" ht="19.5" customHeight="1">
      <c r="A9" s="67"/>
      <c r="B9" s="68"/>
      <c r="C9" s="69"/>
      <c r="D9" s="68"/>
      <c r="E9" s="68"/>
      <c r="F9" s="68"/>
      <c r="G9" s="68"/>
      <c r="H9" s="70"/>
      <c r="I9" s="68"/>
      <c r="J9" s="71"/>
    </row>
    <row r="10" spans="7:8" ht="12">
      <c r="G10" s="373" t="s">
        <v>181</v>
      </c>
      <c r="H10" s="373"/>
    </row>
    <row r="11" ht="8.25" customHeight="1"/>
    <row r="12" spans="1:8" ht="12">
      <c r="A12" s="372" t="s">
        <v>170</v>
      </c>
      <c r="B12" s="372"/>
      <c r="C12" s="372"/>
      <c r="D12" s="372"/>
      <c r="E12" s="372"/>
      <c r="F12" s="372"/>
      <c r="G12" s="372"/>
      <c r="H12" s="372"/>
    </row>
    <row r="13" ht="12">
      <c r="H13" s="262" t="s">
        <v>192</v>
      </c>
    </row>
    <row r="14" spans="1:8" ht="36.75" customHeight="1">
      <c r="A14" s="263" t="s">
        <v>62</v>
      </c>
      <c r="E14" s="72" t="str">
        <f>LEFT('2. mérleg'!$A$3,4)&amp;". évi előirányzat"</f>
        <v>2019. évi előirányzat</v>
      </c>
      <c r="F14" s="72" t="s">
        <v>27</v>
      </c>
      <c r="G14" s="72" t="s">
        <v>24</v>
      </c>
      <c r="H14" s="72" t="s">
        <v>23</v>
      </c>
    </row>
    <row r="15" spans="1:8" ht="12.75">
      <c r="A15" s="285" t="s">
        <v>386</v>
      </c>
      <c r="B15" s="73"/>
      <c r="C15" s="73"/>
      <c r="D15" s="73"/>
      <c r="E15" s="286">
        <v>22189092</v>
      </c>
      <c r="F15" s="286">
        <v>21514092</v>
      </c>
      <c r="G15" s="286">
        <v>11305224</v>
      </c>
      <c r="H15" s="74">
        <f>(G15/F15)*100</f>
        <v>52.54799505366064</v>
      </c>
    </row>
    <row r="16" spans="1:8" ht="12.75">
      <c r="A16" s="285" t="s">
        <v>171</v>
      </c>
      <c r="B16" s="73"/>
      <c r="C16" s="73"/>
      <c r="D16" s="73"/>
      <c r="E16" s="286">
        <v>7282149</v>
      </c>
      <c r="F16" s="286">
        <v>47654094</v>
      </c>
      <c r="G16" s="286">
        <v>16973433</v>
      </c>
      <c r="H16" s="74">
        <f>(G16/F16)*100</f>
        <v>35.61799538146712</v>
      </c>
    </row>
    <row r="17" spans="1:8" ht="25.5">
      <c r="A17" s="285" t="s">
        <v>258</v>
      </c>
      <c r="B17" s="73"/>
      <c r="C17" s="73"/>
      <c r="D17" s="73"/>
      <c r="E17" s="286">
        <v>7957236</v>
      </c>
      <c r="F17" s="286">
        <v>21402412</v>
      </c>
      <c r="G17" s="286">
        <v>7127577</v>
      </c>
      <c r="H17" s="74">
        <f>(G17/F17)*100</f>
        <v>33.30268102492373</v>
      </c>
    </row>
    <row r="18" spans="1:8" ht="12.75">
      <c r="A18" s="287" t="s">
        <v>388</v>
      </c>
      <c r="B18" s="73"/>
      <c r="C18" s="73"/>
      <c r="D18" s="73"/>
      <c r="E18" s="288">
        <v>37428477</v>
      </c>
      <c r="F18" s="288">
        <v>90570598</v>
      </c>
      <c r="G18" s="288">
        <v>35406234</v>
      </c>
      <c r="H18" s="74">
        <f>(G18/F18)*100</f>
        <v>39.09241495788733</v>
      </c>
    </row>
    <row r="20" spans="7:8" ht="12">
      <c r="G20" s="373" t="s">
        <v>182</v>
      </c>
      <c r="H20" s="373"/>
    </row>
    <row r="21" ht="6.75" customHeight="1"/>
    <row r="22" spans="1:8" ht="12">
      <c r="A22" s="372" t="s">
        <v>63</v>
      </c>
      <c r="B22" s="372"/>
      <c r="C22" s="372"/>
      <c r="D22" s="372"/>
      <c r="E22" s="372"/>
      <c r="F22" s="372"/>
      <c r="G22" s="372"/>
      <c r="H22" s="372"/>
    </row>
    <row r="23" ht="12">
      <c r="H23" s="262" t="s">
        <v>192</v>
      </c>
    </row>
    <row r="24" spans="1:8" ht="36.75" customHeight="1">
      <c r="A24" s="263" t="s">
        <v>62</v>
      </c>
      <c r="E24" s="72" t="str">
        <f>LEFT('2. mérleg'!$A$3,4)&amp;". évi előirányzat"</f>
        <v>2019. évi előirányzat</v>
      </c>
      <c r="F24" s="72" t="s">
        <v>27</v>
      </c>
      <c r="G24" s="72" t="s">
        <v>24</v>
      </c>
      <c r="H24" s="72" t="s">
        <v>23</v>
      </c>
    </row>
    <row r="25" spans="1:10" s="61" customFormat="1" ht="12">
      <c r="A25" s="264"/>
      <c r="B25" s="265"/>
      <c r="C25" s="266"/>
      <c r="D25" s="265"/>
      <c r="E25" s="267"/>
      <c r="F25" s="267"/>
      <c r="G25" s="267"/>
      <c r="H25" s="65"/>
      <c r="I25" s="68"/>
      <c r="J25" s="71"/>
    </row>
    <row r="26" spans="1:10" s="61" customFormat="1" ht="12">
      <c r="A26" s="264"/>
      <c r="B26" s="265"/>
      <c r="C26" s="266"/>
      <c r="D26" s="265"/>
      <c r="E26" s="267"/>
      <c r="F26" s="267"/>
      <c r="G26" s="267"/>
      <c r="H26" s="65"/>
      <c r="I26" s="68"/>
      <c r="J26" s="71"/>
    </row>
    <row r="27" spans="1:8" ht="12">
      <c r="A27" s="76" t="s">
        <v>45</v>
      </c>
      <c r="B27" s="76"/>
      <c r="C27" s="76"/>
      <c r="D27" s="76"/>
      <c r="E27" s="75">
        <f>SUM(E25:E26)</f>
        <v>0</v>
      </c>
      <c r="F27" s="75">
        <f>SUM(F25:F26)</f>
        <v>0</v>
      </c>
      <c r="G27" s="75">
        <f>SUM(G25:G26)</f>
        <v>0</v>
      </c>
      <c r="H27" s="76"/>
    </row>
  </sheetData>
  <sheetProtection/>
  <mergeCells count="7">
    <mergeCell ref="A12:H12"/>
    <mergeCell ref="G20:H20"/>
    <mergeCell ref="A22:H22"/>
    <mergeCell ref="G1:H1"/>
    <mergeCell ref="A3:J3"/>
    <mergeCell ref="D4:J4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5.28125" style="77" customWidth="1"/>
    <col min="2" max="2" width="11.140625" style="78" bestFit="1" customWidth="1"/>
    <col min="3" max="3" width="12.28125" style="79" customWidth="1"/>
    <col min="4" max="4" width="14.140625" style="79" bestFit="1" customWidth="1"/>
    <col min="5" max="5" width="11.421875" style="80" bestFit="1" customWidth="1"/>
    <col min="6" max="6" width="10.7109375" style="80" customWidth="1"/>
    <col min="7" max="16384" width="9.140625" style="80" customWidth="1"/>
  </cols>
  <sheetData>
    <row r="1" ht="18.75" customHeight="1">
      <c r="D1" s="316" t="s">
        <v>129</v>
      </c>
    </row>
    <row r="2" spans="1:6" ht="18.75" customHeight="1">
      <c r="A2" s="378" t="str">
        <f>UPPER(LEFT('1. címrend'!$A$2,LEN('1. címrend'!$A$2)-10))</f>
        <v>SZAPORCA KÖZSÉGI ÖNKORMÁNYZAT</v>
      </c>
      <c r="B2" s="378"/>
      <c r="C2" s="378"/>
      <c r="D2" s="378"/>
      <c r="E2" s="378"/>
      <c r="F2" s="142"/>
    </row>
    <row r="3" spans="1:6" ht="18.75" customHeight="1">
      <c r="A3" s="378" t="s">
        <v>64</v>
      </c>
      <c r="B3" s="378"/>
      <c r="C3" s="378"/>
      <c r="D3" s="378"/>
      <c r="E3" s="378"/>
      <c r="F3" s="142"/>
    </row>
    <row r="4" spans="1:6" ht="18.75" customHeight="1">
      <c r="A4" s="377" t="s">
        <v>65</v>
      </c>
      <c r="B4" s="377"/>
      <c r="C4" s="377"/>
      <c r="D4" s="377"/>
      <c r="E4" s="377"/>
      <c r="F4" s="3"/>
    </row>
    <row r="5" spans="1:6" ht="18.75" customHeight="1">
      <c r="A5" s="375" t="str">
        <f>LEFT('2. mérleg'!$A$3,4)&amp;". december 31."</f>
        <v>2019. december 31.</v>
      </c>
      <c r="B5" s="376"/>
      <c r="C5" s="376"/>
      <c r="D5" s="376"/>
      <c r="E5" s="376"/>
      <c r="F5" s="81"/>
    </row>
    <row r="6" spans="1:6" ht="18.75" customHeight="1">
      <c r="A6" s="82"/>
      <c r="B6" s="83"/>
      <c r="C6" s="83"/>
      <c r="D6" s="83"/>
      <c r="E6" s="83"/>
      <c r="F6" s="81"/>
    </row>
    <row r="7" spans="1:6" ht="15.75">
      <c r="A7" s="82"/>
      <c r="B7" s="83"/>
      <c r="C7" s="83"/>
      <c r="D7" s="283" t="s">
        <v>193</v>
      </c>
      <c r="F7" s="81"/>
    </row>
    <row r="8" spans="1:4" s="84" customFormat="1" ht="60">
      <c r="A8" s="306" t="s">
        <v>25</v>
      </c>
      <c r="B8" s="306" t="s">
        <v>299</v>
      </c>
      <c r="C8" s="306" t="s">
        <v>300</v>
      </c>
      <c r="D8" s="307" t="s">
        <v>66</v>
      </c>
    </row>
    <row r="9" spans="1:4" ht="12.75">
      <c r="A9" s="285" t="s">
        <v>301</v>
      </c>
      <c r="B9" s="286">
        <v>536613</v>
      </c>
      <c r="C9" s="286">
        <v>268053</v>
      </c>
      <c r="D9" s="317">
        <f>C9/B9*100</f>
        <v>49.95275925108039</v>
      </c>
    </row>
    <row r="10" spans="1:4" ht="12.75">
      <c r="A10" s="285" t="s">
        <v>331</v>
      </c>
      <c r="B10" s="286">
        <v>190638820</v>
      </c>
      <c r="C10" s="286">
        <v>206174222</v>
      </c>
      <c r="D10" s="317">
        <f aca="true" t="shared" si="0" ref="D10:D29">C10/B10*100</f>
        <v>108.14912828352587</v>
      </c>
    </row>
    <row r="11" spans="1:4" ht="12.75">
      <c r="A11" s="285" t="s">
        <v>302</v>
      </c>
      <c r="B11" s="286">
        <v>15000</v>
      </c>
      <c r="C11" s="286">
        <v>15000</v>
      </c>
      <c r="D11" s="317">
        <f t="shared" si="0"/>
        <v>100</v>
      </c>
    </row>
    <row r="12" spans="1:4" ht="25.5">
      <c r="A12" s="285" t="s">
        <v>303</v>
      </c>
      <c r="B12" s="286">
        <v>191190433</v>
      </c>
      <c r="C12" s="286">
        <v>206457275</v>
      </c>
      <c r="D12" s="317">
        <f t="shared" si="0"/>
        <v>107.98514954982083</v>
      </c>
    </row>
    <row r="13" spans="1:4" ht="27" customHeight="1">
      <c r="A13" s="285" t="s">
        <v>304</v>
      </c>
      <c r="B13" s="286">
        <v>258760</v>
      </c>
      <c r="C13" s="286">
        <v>371650</v>
      </c>
      <c r="D13" s="317">
        <f t="shared" si="0"/>
        <v>143.62729942804143</v>
      </c>
    </row>
    <row r="14" spans="1:4" ht="12.75">
      <c r="A14" s="285" t="s">
        <v>305</v>
      </c>
      <c r="B14" s="286">
        <v>35829935</v>
      </c>
      <c r="C14" s="286">
        <v>66595165</v>
      </c>
      <c r="D14" s="317">
        <f t="shared" si="0"/>
        <v>185.86459897289794</v>
      </c>
    </row>
    <row r="15" spans="1:4" ht="12.75">
      <c r="A15" s="285" t="s">
        <v>306</v>
      </c>
      <c r="B15" s="286">
        <v>36088695</v>
      </c>
      <c r="C15" s="286">
        <v>66966815</v>
      </c>
      <c r="D15" s="317">
        <f t="shared" si="0"/>
        <v>185.56175278712627</v>
      </c>
    </row>
    <row r="16" spans="1:4" ht="12.75">
      <c r="A16" s="285" t="s">
        <v>343</v>
      </c>
      <c r="B16" s="286">
        <v>323775</v>
      </c>
      <c r="C16" s="286">
        <v>1540482</v>
      </c>
      <c r="D16" s="317">
        <f t="shared" si="0"/>
        <v>475.787815612694</v>
      </c>
    </row>
    <row r="17" spans="1:4" ht="12.75">
      <c r="A17" s="285" t="s">
        <v>307</v>
      </c>
      <c r="B17" s="286">
        <v>429667</v>
      </c>
      <c r="C17" s="286">
        <v>587333</v>
      </c>
      <c r="D17" s="317">
        <f t="shared" si="0"/>
        <v>136.69492886351523</v>
      </c>
    </row>
    <row r="18" spans="1:4" ht="12.75">
      <c r="A18" s="285" t="s">
        <v>308</v>
      </c>
      <c r="B18" s="286">
        <v>753442</v>
      </c>
      <c r="C18" s="286">
        <v>2127815</v>
      </c>
      <c r="D18" s="317">
        <f t="shared" si="0"/>
        <v>282.4125811940402</v>
      </c>
    </row>
    <row r="19" spans="1:4" ht="25.5">
      <c r="A19" s="285" t="s">
        <v>436</v>
      </c>
      <c r="B19" s="286">
        <v>0</v>
      </c>
      <c r="C19" s="286">
        <v>-13606</v>
      </c>
      <c r="D19" s="317">
        <v>0</v>
      </c>
    </row>
    <row r="20" spans="1:4" ht="12.75">
      <c r="A20" s="285" t="s">
        <v>332</v>
      </c>
      <c r="B20" s="286">
        <v>13110</v>
      </c>
      <c r="C20" s="286">
        <v>0</v>
      </c>
      <c r="D20" s="317">
        <f t="shared" si="0"/>
        <v>0</v>
      </c>
    </row>
    <row r="21" spans="1:4" ht="12.75">
      <c r="A21" s="285" t="s">
        <v>333</v>
      </c>
      <c r="B21" s="286">
        <v>13110</v>
      </c>
      <c r="C21" s="286">
        <v>-13606</v>
      </c>
      <c r="D21" s="317">
        <f t="shared" si="0"/>
        <v>-103.78337147215866</v>
      </c>
    </row>
    <row r="22" spans="1:4" ht="12.75">
      <c r="A22" s="287" t="s">
        <v>309</v>
      </c>
      <c r="B22" s="288">
        <v>228045680</v>
      </c>
      <c r="C22" s="288">
        <v>275538299</v>
      </c>
      <c r="D22" s="334">
        <f t="shared" si="0"/>
        <v>120.82592356057786</v>
      </c>
    </row>
    <row r="23" spans="1:4" ht="12.75">
      <c r="A23" s="285" t="s">
        <v>334</v>
      </c>
      <c r="B23" s="286">
        <v>223800295</v>
      </c>
      <c r="C23" s="286">
        <v>270235650</v>
      </c>
      <c r="D23" s="317">
        <f t="shared" si="0"/>
        <v>120.74856737789376</v>
      </c>
    </row>
    <row r="24" spans="1:4" ht="25.5">
      <c r="A24" s="285" t="s">
        <v>437</v>
      </c>
      <c r="B24" s="286">
        <v>0</v>
      </c>
      <c r="C24" s="286">
        <v>1464627</v>
      </c>
      <c r="D24" s="317">
        <v>0</v>
      </c>
    </row>
    <row r="25" spans="1:4" ht="25.5">
      <c r="A25" s="285" t="s">
        <v>310</v>
      </c>
      <c r="B25" s="286">
        <v>732534</v>
      </c>
      <c r="C25" s="286">
        <v>827570</v>
      </c>
      <c r="D25" s="317">
        <f t="shared" si="0"/>
        <v>112.97359576483821</v>
      </c>
    </row>
    <row r="26" spans="1:4" ht="25.5">
      <c r="A26" s="285" t="s">
        <v>311</v>
      </c>
      <c r="B26" s="286">
        <v>22106</v>
      </c>
      <c r="C26" s="286">
        <v>9946</v>
      </c>
      <c r="D26" s="317">
        <f t="shared" si="0"/>
        <v>44.99230978015019</v>
      </c>
    </row>
    <row r="27" spans="1:4" ht="12.75">
      <c r="A27" s="285" t="s">
        <v>312</v>
      </c>
      <c r="B27" s="286">
        <v>754640</v>
      </c>
      <c r="C27" s="286">
        <v>2302143</v>
      </c>
      <c r="D27" s="317">
        <f t="shared" si="0"/>
        <v>305.06506413654193</v>
      </c>
    </row>
    <row r="28" spans="1:4" ht="12.75">
      <c r="A28" s="285" t="s">
        <v>313</v>
      </c>
      <c r="B28" s="286">
        <v>3490745</v>
      </c>
      <c r="C28" s="286">
        <v>3000506</v>
      </c>
      <c r="D28" s="317">
        <f t="shared" si="0"/>
        <v>85.95603517300748</v>
      </c>
    </row>
    <row r="29" spans="1:4" ht="12.75">
      <c r="A29" s="287" t="s">
        <v>314</v>
      </c>
      <c r="B29" s="288">
        <v>228045680</v>
      </c>
      <c r="C29" s="288">
        <v>275538299</v>
      </c>
      <c r="D29" s="334">
        <f t="shared" si="0"/>
        <v>120.82592356057786</v>
      </c>
    </row>
  </sheetData>
  <sheetProtection/>
  <mergeCells count="4">
    <mergeCell ref="A5:E5"/>
    <mergeCell ref="A4:E4"/>
    <mergeCell ref="A3:E3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83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1.140625" style="0" bestFit="1" customWidth="1"/>
    <col min="4" max="4" width="10.7109375" style="0" customWidth="1"/>
    <col min="5" max="5" width="10.7109375" style="0" hidden="1" customWidth="1"/>
    <col min="6" max="6" width="10.28125" style="0" hidden="1" customWidth="1"/>
  </cols>
  <sheetData>
    <row r="1" ht="12.75">
      <c r="C1" s="39" t="s">
        <v>344</v>
      </c>
    </row>
    <row r="2" ht="12.75">
      <c r="D2" s="131"/>
    </row>
    <row r="3" spans="1:6" ht="15.75">
      <c r="A3" s="379" t="str">
        <f>UPPER(LEFT('1. címrend'!$A$2,LEN('1. címrend'!$A$2)-10))</f>
        <v>SZAPORCA KÖZSÉGI ÖNKORMÁNYZAT</v>
      </c>
      <c r="B3" s="379"/>
      <c r="C3" s="379"/>
      <c r="D3" s="379"/>
      <c r="E3" s="379"/>
      <c r="F3" s="379"/>
    </row>
    <row r="4" spans="1:6" ht="15.75">
      <c r="A4" s="379" t="str">
        <f>"Pénzmaradvány alakulása "&amp;LEFT('2. mérleg'!$A$3,4)&amp;". évről"</f>
        <v>Pénzmaradvány alakulása 2019. évről</v>
      </c>
      <c r="B4" s="379"/>
      <c r="C4" s="379"/>
      <c r="D4" s="379"/>
      <c r="E4" s="379"/>
      <c r="F4" s="379"/>
    </row>
    <row r="5" ht="21" customHeight="1">
      <c r="C5" s="254" t="s">
        <v>192</v>
      </c>
    </row>
    <row r="6" spans="1:3" s="291" customFormat="1" ht="15">
      <c r="A6" s="308"/>
      <c r="B6" s="308" t="s">
        <v>25</v>
      </c>
      <c r="C6" s="308" t="s">
        <v>315</v>
      </c>
    </row>
    <row r="7" spans="1:3" ht="25.5">
      <c r="A7" s="284" t="s">
        <v>196</v>
      </c>
      <c r="B7" s="285" t="s">
        <v>316</v>
      </c>
      <c r="C7" s="286">
        <v>142620127</v>
      </c>
    </row>
    <row r="8" spans="1:3" ht="25.5">
      <c r="A8" s="284" t="s">
        <v>317</v>
      </c>
      <c r="B8" s="285" t="s">
        <v>318</v>
      </c>
      <c r="C8" s="286">
        <v>111680327</v>
      </c>
    </row>
    <row r="9" spans="1:3" ht="25.5">
      <c r="A9" s="290" t="s">
        <v>262</v>
      </c>
      <c r="B9" s="287" t="s">
        <v>319</v>
      </c>
      <c r="C9" s="288">
        <v>30939800</v>
      </c>
    </row>
    <row r="10" spans="1:3" ht="25.5">
      <c r="A10" s="284" t="s">
        <v>264</v>
      </c>
      <c r="B10" s="285" t="s">
        <v>320</v>
      </c>
      <c r="C10" s="286">
        <v>40029666</v>
      </c>
    </row>
    <row r="11" spans="1:3" ht="25.5">
      <c r="A11" s="284" t="s">
        <v>265</v>
      </c>
      <c r="B11" s="285" t="s">
        <v>321</v>
      </c>
      <c r="C11" s="286">
        <v>732534</v>
      </c>
    </row>
    <row r="12" spans="1:3" ht="25.5">
      <c r="A12" s="290" t="s">
        <v>322</v>
      </c>
      <c r="B12" s="287" t="s">
        <v>323</v>
      </c>
      <c r="C12" s="288">
        <v>39297132</v>
      </c>
    </row>
    <row r="13" spans="1:3" ht="25.5">
      <c r="A13" s="290" t="s">
        <v>198</v>
      </c>
      <c r="B13" s="287" t="s">
        <v>324</v>
      </c>
      <c r="C13" s="288">
        <v>70236932</v>
      </c>
    </row>
    <row r="14" spans="1:3" ht="12.75">
      <c r="A14" s="290" t="s">
        <v>202</v>
      </c>
      <c r="B14" s="287" t="s">
        <v>325</v>
      </c>
      <c r="C14" s="288">
        <v>70236932</v>
      </c>
    </row>
    <row r="15" spans="1:3" ht="38.25">
      <c r="A15" s="290" t="s">
        <v>204</v>
      </c>
      <c r="B15" s="287" t="s">
        <v>438</v>
      </c>
      <c r="C15" s="288">
        <v>70236932</v>
      </c>
    </row>
  </sheetData>
  <sheetProtection/>
  <mergeCells count="2"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Kővágószőlős</dc:creator>
  <cp:keywords/>
  <dc:description/>
  <cp:lastModifiedBy>Kalmárné Ivett</cp:lastModifiedBy>
  <cp:lastPrinted>2020-07-07T08:28:59Z</cp:lastPrinted>
  <dcterms:created xsi:type="dcterms:W3CDTF">2012-05-22T12:20:21Z</dcterms:created>
  <dcterms:modified xsi:type="dcterms:W3CDTF">2020-07-07T08:31:36Z</dcterms:modified>
  <cp:category/>
  <cp:version/>
  <cp:contentType/>
  <cp:contentStatus/>
</cp:coreProperties>
</file>